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60745\AppData\Local\Microsoft\Windows\INetCache\Content.Outlook\MWTAY2DK\"/>
    </mc:Choice>
  </mc:AlternateContent>
  <xr:revisionPtr revIDLastSave="0" documentId="13_ncr:1_{4B399EA9-1AD8-4BB1-884B-973AF93F056E}" xr6:coauthVersionLast="47" xr6:coauthVersionMax="47" xr10:uidLastSave="{00000000-0000-0000-0000-000000000000}"/>
  <bookViews>
    <workbookView xWindow="-120" yWindow="-120" windowWidth="29040" windowHeight="17640" activeTab="2" xr2:uid="{00000000-000D-0000-FFFF-FFFF00000000}"/>
  </bookViews>
  <sheets>
    <sheet name="Commitment" sheetId="2" r:id="rId1"/>
    <sheet name="Item" sheetId="5" r:id="rId2"/>
    <sheet name="Internal Commitment" sheetId="6" r:id="rId3"/>
    <sheet name="PAK 1-7-2026" sheetId="9" r:id="rId4"/>
    <sheet name="ValueSelect" sheetId="4" r:id="rId5"/>
    <sheet name="Data" sheetId="3" r:id="rId6"/>
  </sheets>
  <externalReferences>
    <externalReference r:id="rId7"/>
    <externalReference r:id="rId8"/>
  </externalReferences>
  <definedNames>
    <definedName name="_xlnm._FilterDatabase" localSheetId="5" hidden="1">Data!$A$1:$T$1</definedName>
    <definedName name="_xlnm._FilterDatabase" localSheetId="4" hidden="1">ValueSelect!$D$1:$K$293</definedName>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[2]a!$A$10:$B$35</definedName>
    <definedName name="UNIT">[1]Sheet1!$EF$2:$EF$3</definedName>
    <definedName name="vlook">#REF!</definedName>
    <definedName name="wood">[1]Sheet1!$EG$2:$EG$3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4" i="6" l="1"/>
  <c r="AQ16" i="6"/>
  <c r="AQ17" i="6"/>
  <c r="AQ18" i="6"/>
  <c r="AQ19" i="6"/>
  <c r="AQ23" i="6"/>
  <c r="AQ24" i="6"/>
  <c r="AQ25" i="6"/>
  <c r="AQ26" i="6"/>
  <c r="AQ27" i="6"/>
  <c r="AQ30" i="6"/>
  <c r="AQ32" i="6"/>
  <c r="AQ33" i="6"/>
  <c r="AQ34" i="6"/>
  <c r="AQ35" i="6"/>
  <c r="AP16" i="6"/>
  <c r="AP17" i="6"/>
  <c r="AP18" i="6"/>
  <c r="AP19" i="6"/>
  <c r="AP20" i="6"/>
  <c r="AP23" i="6"/>
  <c r="AP24" i="6"/>
  <c r="AP25" i="6"/>
  <c r="AP26" i="6"/>
  <c r="AP27" i="6"/>
  <c r="AP28" i="6"/>
  <c r="AP30" i="6"/>
  <c r="AP31" i="6"/>
  <c r="AP32" i="6"/>
  <c r="AP33" i="6"/>
  <c r="AP34" i="6"/>
  <c r="AP35" i="6"/>
  <c r="AO13" i="6"/>
  <c r="AP13" i="6" s="1"/>
  <c r="AO14" i="6"/>
  <c r="AP14" i="6" s="1"/>
  <c r="AO15" i="6"/>
  <c r="AQ15" i="6" s="1"/>
  <c r="AO16" i="6"/>
  <c r="AO17" i="6"/>
  <c r="AO18" i="6"/>
  <c r="AO19" i="6"/>
  <c r="AO20" i="6"/>
  <c r="AQ20" i="6" s="1"/>
  <c r="AO21" i="6"/>
  <c r="AQ21" i="6" s="1"/>
  <c r="AO22" i="6"/>
  <c r="AQ22" i="6" s="1"/>
  <c r="AO23" i="6"/>
  <c r="AO24" i="6"/>
  <c r="AO25" i="6"/>
  <c r="AO26" i="6"/>
  <c r="AO27" i="6"/>
  <c r="AO28" i="6"/>
  <c r="AQ28" i="6" s="1"/>
  <c r="AO29" i="6"/>
  <c r="AP29" i="6" s="1"/>
  <c r="AO30" i="6"/>
  <c r="AO31" i="6"/>
  <c r="AQ31" i="6" s="1"/>
  <c r="AO32" i="6"/>
  <c r="AO33" i="6"/>
  <c r="AO34" i="6"/>
  <c r="AO35" i="6"/>
  <c r="AO12" i="6"/>
  <c r="AQ12" i="6" s="1"/>
  <c r="AQ29" i="6" l="1"/>
  <c r="AP22" i="6"/>
  <c r="AP21" i="6"/>
  <c r="AP15" i="6"/>
  <c r="AQ13" i="6"/>
  <c r="AQ36" i="6"/>
  <c r="D9" i="2" s="1"/>
  <c r="AP12" i="6"/>
  <c r="AP36" i="6" s="1"/>
  <c r="D8" i="2" s="1"/>
  <c r="AO36" i="6"/>
  <c r="AN36" i="6"/>
  <c r="AM36" i="6"/>
  <c r="AL36" i="6"/>
  <c r="AK36" i="6"/>
  <c r="AJ36" i="6"/>
  <c r="AB29" i="6"/>
  <c r="Z29" i="6"/>
  <c r="AC29" i="6" s="1"/>
  <c r="AB21" i="6"/>
  <c r="Z21" i="6"/>
  <c r="AC21" i="6" s="1"/>
  <c r="AB13" i="6"/>
  <c r="Z13" i="6"/>
  <c r="AC13" i="6" s="1"/>
  <c r="I13" i="6"/>
  <c r="I21" i="6" s="1"/>
  <c r="I14" i="6"/>
  <c r="I22" i="6" s="1"/>
  <c r="I30" i="6" s="1"/>
  <c r="I15" i="6"/>
  <c r="I23" i="6" s="1"/>
  <c r="I31" i="6" s="1"/>
  <c r="I16" i="6"/>
  <c r="I24" i="6" s="1"/>
  <c r="I32" i="6" s="1"/>
  <c r="I17" i="6"/>
  <c r="I25" i="6" s="1"/>
  <c r="I33" i="6" s="1"/>
  <c r="I18" i="6"/>
  <c r="I26" i="6" s="1"/>
  <c r="I34" i="6" s="1"/>
  <c r="I19" i="6"/>
  <c r="I27" i="6" s="1"/>
  <c r="I35" i="6" s="1"/>
  <c r="I12" i="6"/>
  <c r="I20" i="6" s="1"/>
  <c r="I28" i="6" s="1"/>
  <c r="M13" i="9"/>
  <c r="N13" i="9" s="1"/>
  <c r="P13" i="9" s="1"/>
  <c r="M12" i="9"/>
  <c r="N12" i="9" s="1"/>
  <c r="P12" i="9" s="1"/>
  <c r="N11" i="9"/>
  <c r="P11" i="9" s="1"/>
  <c r="M11" i="9"/>
  <c r="M10" i="9"/>
  <c r="N10" i="9" s="1"/>
  <c r="P10" i="9" s="1"/>
  <c r="M9" i="9"/>
  <c r="N9" i="9" s="1"/>
  <c r="P9" i="9" s="1"/>
  <c r="M8" i="9"/>
  <c r="N8" i="9" s="1"/>
  <c r="P8" i="9" s="1"/>
  <c r="N7" i="9"/>
  <c r="P7" i="9" s="1"/>
  <c r="M7" i="9"/>
  <c r="M6" i="9"/>
  <c r="N6" i="9" s="1"/>
  <c r="P6" i="9" s="1"/>
  <c r="Q35" i="6"/>
  <c r="Q34" i="6"/>
  <c r="Q33" i="6"/>
  <c r="Q32" i="6"/>
  <c r="Q31" i="6"/>
  <c r="Q30" i="6"/>
  <c r="Q29" i="6"/>
  <c r="Q28" i="6"/>
  <c r="Q27" i="6"/>
  <c r="Q26" i="6"/>
  <c r="Q25" i="6"/>
  <c r="Q24" i="6"/>
  <c r="Q23" i="6"/>
  <c r="Q22" i="6"/>
  <c r="Q21" i="6"/>
  <c r="Q20" i="6"/>
  <c r="Q19" i="6"/>
  <c r="Q18" i="6"/>
  <c r="Q17" i="6"/>
  <c r="Q16" i="6"/>
  <c r="Q15" i="6"/>
  <c r="Q14" i="6"/>
  <c r="Q13" i="6"/>
  <c r="O21" i="6"/>
  <c r="P21" i="6" s="1"/>
  <c r="O22" i="6"/>
  <c r="P22" i="6" s="1"/>
  <c r="O23" i="6"/>
  <c r="P23" i="6" s="1"/>
  <c r="O24" i="6"/>
  <c r="P24" i="6" s="1"/>
  <c r="O25" i="6"/>
  <c r="P25" i="6" s="1"/>
  <c r="O26" i="6"/>
  <c r="P26" i="6" s="1"/>
  <c r="O27" i="6"/>
  <c r="P27" i="6" s="1"/>
  <c r="O28" i="6"/>
  <c r="P28" i="6" s="1"/>
  <c r="O29" i="6"/>
  <c r="P29" i="6" s="1"/>
  <c r="O30" i="6"/>
  <c r="P30" i="6" s="1"/>
  <c r="O31" i="6"/>
  <c r="P31" i="6" s="1"/>
  <c r="O32" i="6"/>
  <c r="P32" i="6" s="1"/>
  <c r="O33" i="6"/>
  <c r="P33" i="6" s="1"/>
  <c r="O34" i="6"/>
  <c r="P34" i="6"/>
  <c r="O35" i="6"/>
  <c r="P35" i="6" s="1"/>
  <c r="O14" i="6"/>
  <c r="P14" i="6" s="1"/>
  <c r="O15" i="6"/>
  <c r="P15" i="6"/>
  <c r="O16" i="6"/>
  <c r="P16" i="6" s="1"/>
  <c r="O17" i="6"/>
  <c r="P17" i="6" s="1"/>
  <c r="O18" i="6"/>
  <c r="P18" i="6" s="1"/>
  <c r="O19" i="6"/>
  <c r="P19" i="6" s="1"/>
  <c r="O20" i="6"/>
  <c r="P20" i="6" s="1"/>
  <c r="O13" i="6"/>
  <c r="P13" i="6" s="1"/>
  <c r="D3" i="6"/>
  <c r="A12" i="6"/>
  <c r="A20" i="6" s="1"/>
  <c r="A28" i="6" s="1"/>
  <c r="BB30" i="5"/>
  <c r="AU30" i="5"/>
  <c r="AR30" i="5"/>
  <c r="AP30" i="5"/>
  <c r="AN30" i="5"/>
  <c r="AL30" i="5"/>
  <c r="AI30" i="5"/>
  <c r="AB30" i="5"/>
  <c r="AD30" i="5" s="1"/>
  <c r="AF30" i="5" s="1"/>
  <c r="AJ30" i="5" s="1"/>
  <c r="BB29" i="5"/>
  <c r="AU29" i="5"/>
  <c r="AR29" i="5"/>
  <c r="AP29" i="5"/>
  <c r="AN29" i="5"/>
  <c r="AL29" i="5"/>
  <c r="AI29" i="5"/>
  <c r="AB29" i="5"/>
  <c r="AD29" i="5" s="1"/>
  <c r="AF29" i="5" s="1"/>
  <c r="AJ29" i="5" s="1"/>
  <c r="BB28" i="5"/>
  <c r="AU28" i="5"/>
  <c r="AR28" i="5"/>
  <c r="AP28" i="5"/>
  <c r="AN28" i="5"/>
  <c r="AL28" i="5"/>
  <c r="AI28" i="5"/>
  <c r="AD28" i="5"/>
  <c r="AF28" i="5" s="1"/>
  <c r="AJ28" i="5" s="1"/>
  <c r="AB28" i="5"/>
  <c r="BB27" i="5"/>
  <c r="AU27" i="5"/>
  <c r="AR27" i="5"/>
  <c r="AP27" i="5"/>
  <c r="AN27" i="5"/>
  <c r="AL27" i="5"/>
  <c r="AI27" i="5"/>
  <c r="AB27" i="5"/>
  <c r="AD27" i="5" s="1"/>
  <c r="AF27" i="5" s="1"/>
  <c r="D5" i="6" l="1"/>
  <c r="U21" i="6"/>
  <c r="I29" i="6"/>
  <c r="U29" i="6" s="1"/>
  <c r="U13" i="6"/>
  <c r="V13" i="6" s="1"/>
  <c r="AG13" i="6" s="1"/>
  <c r="AH13" i="6" s="1"/>
  <c r="R16" i="6"/>
  <c r="R20" i="6"/>
  <c r="R28" i="6"/>
  <c r="R13" i="6"/>
  <c r="R17" i="6"/>
  <c r="R21" i="6"/>
  <c r="R25" i="6"/>
  <c r="R29" i="6"/>
  <c r="R33" i="6"/>
  <c r="R14" i="6"/>
  <c r="R18" i="6"/>
  <c r="R22" i="6"/>
  <c r="R26" i="6"/>
  <c r="R30" i="6"/>
  <c r="R34" i="6"/>
  <c r="R24" i="6"/>
  <c r="R32" i="6"/>
  <c r="R15" i="6"/>
  <c r="R19" i="6"/>
  <c r="R23" i="6"/>
  <c r="R27" i="6"/>
  <c r="R31" i="6"/>
  <c r="R35" i="6"/>
  <c r="AV27" i="5"/>
  <c r="AV28" i="5"/>
  <c r="AW28" i="5" s="1"/>
  <c r="AV30" i="5"/>
  <c r="AW30" i="5" s="1"/>
  <c r="AJ27" i="5"/>
  <c r="AW27" i="5" s="1"/>
  <c r="BA27" i="5" s="1"/>
  <c r="AV29" i="5"/>
  <c r="AW29" i="5" s="1"/>
  <c r="AD13" i="6" l="1"/>
  <c r="AE13" i="6" s="1"/>
  <c r="V29" i="6"/>
  <c r="AG29" i="6" s="1"/>
  <c r="AH29" i="6" s="1"/>
  <c r="V21" i="6"/>
  <c r="AD29" i="6"/>
  <c r="AE29" i="6" s="1"/>
  <c r="AX28" i="5"/>
  <c r="BA28" i="5"/>
  <c r="AX30" i="5"/>
  <c r="BA30" i="5"/>
  <c r="BA29" i="5"/>
  <c r="AX29" i="5"/>
  <c r="AX27" i="5"/>
  <c r="AG21" i="6" l="1"/>
  <c r="AH21" i="6" s="1"/>
  <c r="AD21" i="6"/>
  <c r="AE21" i="6" s="1"/>
  <c r="BB26" i="5"/>
  <c r="AU26" i="5"/>
  <c r="AR26" i="5"/>
  <c r="AP26" i="5"/>
  <c r="AN26" i="5"/>
  <c r="AL26" i="5"/>
  <c r="AI26" i="5"/>
  <c r="AB26" i="5"/>
  <c r="AD26" i="5" s="1"/>
  <c r="AF26" i="5" s="1"/>
  <c r="BB25" i="5"/>
  <c r="AU25" i="5"/>
  <c r="AR25" i="5"/>
  <c r="AP25" i="5"/>
  <c r="AN25" i="5"/>
  <c r="AL25" i="5"/>
  <c r="AI25" i="5"/>
  <c r="AB25" i="5"/>
  <c r="AD25" i="5" s="1"/>
  <c r="AF25" i="5" s="1"/>
  <c r="AJ25" i="5" l="1"/>
  <c r="AV25" i="5"/>
  <c r="AJ26" i="5"/>
  <c r="AV26" i="5"/>
  <c r="AW25" i="5" l="1"/>
  <c r="AX25" i="5" s="1"/>
  <c r="AW26" i="5"/>
  <c r="BA26" i="5" s="1"/>
  <c r="AX26" i="5" l="1"/>
  <c r="BA25" i="5"/>
  <c r="BB23" i="5"/>
  <c r="BB22" i="5"/>
  <c r="BB21" i="5"/>
  <c r="BB20" i="5"/>
  <c r="BB19" i="5"/>
  <c r="BB18" i="5"/>
  <c r="BB16" i="5"/>
  <c r="BB15" i="5"/>
  <c r="BB14" i="5"/>
  <c r="BB13" i="5"/>
  <c r="BB12" i="5"/>
  <c r="BB11" i="5"/>
  <c r="BB9" i="5"/>
  <c r="BB8" i="5"/>
  <c r="BB7" i="5"/>
  <c r="BB6" i="5"/>
  <c r="BB4" i="5"/>
  <c r="AU23" i="5" l="1"/>
  <c r="AR23" i="5"/>
  <c r="AP23" i="5"/>
  <c r="AN23" i="5"/>
  <c r="AL23" i="5"/>
  <c r="AI23" i="5"/>
  <c r="AB23" i="5"/>
  <c r="AD23" i="5" s="1"/>
  <c r="AF23" i="5" s="1"/>
  <c r="AU22" i="5"/>
  <c r="AR22" i="5"/>
  <c r="AP22" i="5"/>
  <c r="AN22" i="5"/>
  <c r="AL22" i="5"/>
  <c r="AI22" i="5"/>
  <c r="AB22" i="5"/>
  <c r="AD22" i="5" s="1"/>
  <c r="AF22" i="5" s="1"/>
  <c r="AJ22" i="5" s="1"/>
  <c r="AU21" i="5"/>
  <c r="AR21" i="5"/>
  <c r="AP21" i="5"/>
  <c r="AN21" i="5"/>
  <c r="AL21" i="5"/>
  <c r="AI21" i="5"/>
  <c r="AB21" i="5"/>
  <c r="AD21" i="5" s="1"/>
  <c r="AF21" i="5" s="1"/>
  <c r="AU20" i="5"/>
  <c r="AR20" i="5"/>
  <c r="AP20" i="5"/>
  <c r="AN20" i="5"/>
  <c r="AL20" i="5"/>
  <c r="AI20" i="5"/>
  <c r="AB20" i="5"/>
  <c r="AD20" i="5" s="1"/>
  <c r="AF20" i="5" s="1"/>
  <c r="AU19" i="5"/>
  <c r="AR19" i="5"/>
  <c r="AP19" i="5"/>
  <c r="AN19" i="5"/>
  <c r="AL19" i="5"/>
  <c r="AI19" i="5"/>
  <c r="AB19" i="5"/>
  <c r="AD19" i="5" s="1"/>
  <c r="AF19" i="5" s="1"/>
  <c r="AU18" i="5"/>
  <c r="AR18" i="5"/>
  <c r="AP18" i="5"/>
  <c r="AN18" i="5"/>
  <c r="AL18" i="5"/>
  <c r="AI18" i="5"/>
  <c r="AB18" i="5"/>
  <c r="AD18" i="5" s="1"/>
  <c r="AF18" i="5" s="1"/>
  <c r="AU16" i="5"/>
  <c r="AR16" i="5"/>
  <c r="AP16" i="5"/>
  <c r="AN16" i="5"/>
  <c r="AL16" i="5"/>
  <c r="AI16" i="5"/>
  <c r="AB16" i="5"/>
  <c r="AD16" i="5" s="1"/>
  <c r="AF16" i="5" s="1"/>
  <c r="AU15" i="5"/>
  <c r="AR15" i="5"/>
  <c r="AP15" i="5"/>
  <c r="AN15" i="5"/>
  <c r="AL15" i="5"/>
  <c r="AI15" i="5"/>
  <c r="AB15" i="5"/>
  <c r="AD15" i="5" s="1"/>
  <c r="AF15" i="5" s="1"/>
  <c r="AU14" i="5"/>
  <c r="AR14" i="5"/>
  <c r="AP14" i="5"/>
  <c r="AN14" i="5"/>
  <c r="AL14" i="5"/>
  <c r="AI14" i="5"/>
  <c r="AB14" i="5"/>
  <c r="AD14" i="5" s="1"/>
  <c r="AF14" i="5" s="1"/>
  <c r="AU13" i="5"/>
  <c r="AR13" i="5"/>
  <c r="AP13" i="5"/>
  <c r="AN13" i="5"/>
  <c r="AL13" i="5"/>
  <c r="AI13" i="5"/>
  <c r="AB13" i="5"/>
  <c r="AD13" i="5" s="1"/>
  <c r="AF13" i="5" s="1"/>
  <c r="AU12" i="5"/>
  <c r="AR12" i="5"/>
  <c r="AP12" i="5"/>
  <c r="AN12" i="5"/>
  <c r="AL12" i="5"/>
  <c r="AI12" i="5"/>
  <c r="AB12" i="5"/>
  <c r="AD12" i="5" s="1"/>
  <c r="AF12" i="5" s="1"/>
  <c r="AU11" i="5"/>
  <c r="AR11" i="5"/>
  <c r="AP11" i="5"/>
  <c r="AN11" i="5"/>
  <c r="AL11" i="5"/>
  <c r="AI11" i="5"/>
  <c r="AB11" i="5"/>
  <c r="AD11" i="5" s="1"/>
  <c r="AF11" i="5" s="1"/>
  <c r="AJ12" i="5" l="1"/>
  <c r="AJ16" i="5"/>
  <c r="AJ21" i="5"/>
  <c r="AJ19" i="5"/>
  <c r="AJ23" i="5"/>
  <c r="AJ11" i="5"/>
  <c r="AJ15" i="5"/>
  <c r="AJ14" i="5"/>
  <c r="AV13" i="5"/>
  <c r="AV12" i="5"/>
  <c r="AV21" i="5"/>
  <c r="AJ13" i="5"/>
  <c r="AJ20" i="5"/>
  <c r="AV23" i="5"/>
  <c r="AV11" i="5"/>
  <c r="AV18" i="5"/>
  <c r="AV22" i="5"/>
  <c r="AW22" i="5" s="1"/>
  <c r="AV16" i="5"/>
  <c r="AW16" i="5" s="1"/>
  <c r="AV14" i="5"/>
  <c r="AV15" i="5"/>
  <c r="AW15" i="5" s="1"/>
  <c r="AJ18" i="5"/>
  <c r="AV19" i="5"/>
  <c r="AV20" i="5"/>
  <c r="AW12" i="5" l="1"/>
  <c r="BA12" i="5" s="1"/>
  <c r="AW18" i="5"/>
  <c r="BA18" i="5" s="1"/>
  <c r="AW19" i="5"/>
  <c r="BA19" i="5" s="1"/>
  <c r="AW11" i="5"/>
  <c r="AX11" i="5" s="1"/>
  <c r="AW21" i="5"/>
  <c r="AX21" i="5" s="1"/>
  <c r="AW23" i="5"/>
  <c r="BA23" i="5" s="1"/>
  <c r="AW20" i="5"/>
  <c r="BA20" i="5" s="1"/>
  <c r="AW13" i="5"/>
  <c r="BA13" i="5" s="1"/>
  <c r="AW14" i="5"/>
  <c r="AX14" i="5" s="1"/>
  <c r="AX22" i="5"/>
  <c r="BA22" i="5"/>
  <c r="AX20" i="5"/>
  <c r="AX15" i="5"/>
  <c r="BA15" i="5"/>
  <c r="AX16" i="5"/>
  <c r="BA16" i="5"/>
  <c r="AX12" i="5"/>
  <c r="AX18" i="5" l="1"/>
  <c r="AX19" i="5"/>
  <c r="AX13" i="5"/>
  <c r="AX23" i="5"/>
  <c r="BA11" i="5"/>
  <c r="BA21" i="5"/>
  <c r="BA14" i="5"/>
  <c r="AU9" i="5"/>
  <c r="AR9" i="5"/>
  <c r="AP9" i="5"/>
  <c r="AN9" i="5"/>
  <c r="AL9" i="5"/>
  <c r="AI9" i="5"/>
  <c r="AB9" i="5"/>
  <c r="AD9" i="5" s="1"/>
  <c r="AF9" i="5" s="1"/>
  <c r="AU8" i="5"/>
  <c r="AR8" i="5"/>
  <c r="AP8" i="5"/>
  <c r="AN8" i="5"/>
  <c r="AL8" i="5"/>
  <c r="AI8" i="5"/>
  <c r="AB8" i="5"/>
  <c r="AD8" i="5" s="1"/>
  <c r="AF8" i="5" s="1"/>
  <c r="AU7" i="5"/>
  <c r="AR7" i="5"/>
  <c r="AP7" i="5"/>
  <c r="AN7" i="5"/>
  <c r="AL7" i="5"/>
  <c r="AI7" i="5"/>
  <c r="AB7" i="5"/>
  <c r="AD7" i="5" s="1"/>
  <c r="AF7" i="5" s="1"/>
  <c r="AU6" i="5"/>
  <c r="AR6" i="5"/>
  <c r="AP6" i="5"/>
  <c r="AN6" i="5"/>
  <c r="AL6" i="5"/>
  <c r="AI6" i="5"/>
  <c r="AB6" i="5"/>
  <c r="AD6" i="5" s="1"/>
  <c r="AF6" i="5" s="1"/>
  <c r="AU4" i="5"/>
  <c r="AR4" i="5"/>
  <c r="AP4" i="5"/>
  <c r="AN4" i="5"/>
  <c r="AL4" i="5"/>
  <c r="AI4" i="5"/>
  <c r="AB4" i="5"/>
  <c r="AD4" i="5" s="1"/>
  <c r="AF4" i="5" s="1"/>
  <c r="AJ6" i="5" l="1"/>
  <c r="AJ7" i="5"/>
  <c r="AJ9" i="5"/>
  <c r="AJ4" i="5"/>
  <c r="AJ8" i="5"/>
  <c r="AV8" i="5"/>
  <c r="AV7" i="5"/>
  <c r="AV9" i="5"/>
  <c r="AV6" i="5"/>
  <c r="AW6" i="5" s="1"/>
  <c r="AV4" i="5"/>
  <c r="BB5" i="5"/>
  <c r="AB5" i="5"/>
  <c r="AD5" i="5" s="1"/>
  <c r="AF5" i="5" s="1"/>
  <c r="AI5" i="5"/>
  <c r="AL5" i="5"/>
  <c r="AN5" i="5"/>
  <c r="AP5" i="5"/>
  <c r="AR5" i="5"/>
  <c r="AU5" i="5"/>
  <c r="U12" i="6"/>
  <c r="U15" i="6"/>
  <c r="U16" i="6"/>
  <c r="Q12" i="6"/>
  <c r="O12" i="6"/>
  <c r="P12" i="6" s="1"/>
  <c r="U19" i="6"/>
  <c r="Z12" i="6"/>
  <c r="AB12" i="6"/>
  <c r="Z14" i="6"/>
  <c r="AB14" i="6"/>
  <c r="Z15" i="6"/>
  <c r="AB15" i="6"/>
  <c r="Z16" i="6"/>
  <c r="AB16" i="6"/>
  <c r="Z17" i="6"/>
  <c r="AB17" i="6"/>
  <c r="Z18" i="6"/>
  <c r="AB18" i="6"/>
  <c r="Z19" i="6"/>
  <c r="AB19" i="6"/>
  <c r="Z20" i="6"/>
  <c r="AB20" i="6"/>
  <c r="Z22" i="6"/>
  <c r="AB22" i="6"/>
  <c r="Z23" i="6"/>
  <c r="AB23" i="6"/>
  <c r="Z24" i="6"/>
  <c r="AB24" i="6"/>
  <c r="Z25" i="6"/>
  <c r="AB25" i="6"/>
  <c r="Z26" i="6"/>
  <c r="AB26" i="6"/>
  <c r="Z27" i="6"/>
  <c r="AB27" i="6"/>
  <c r="Z28" i="6"/>
  <c r="AB28" i="6"/>
  <c r="Z30" i="6"/>
  <c r="AB30" i="6"/>
  <c r="Z31" i="6"/>
  <c r="AB31" i="6"/>
  <c r="Z32" i="6"/>
  <c r="AB32" i="6"/>
  <c r="Z33" i="6"/>
  <c r="AB33" i="6"/>
  <c r="Z34" i="6"/>
  <c r="AB34" i="6"/>
  <c r="Z35" i="6"/>
  <c r="AB35" i="6"/>
  <c r="D3" i="2"/>
  <c r="AC17" i="6" l="1"/>
  <c r="AC35" i="6"/>
  <c r="AC26" i="6"/>
  <c r="AC19" i="6"/>
  <c r="U14" i="6"/>
  <c r="V14" i="6" s="1"/>
  <c r="AC25" i="6"/>
  <c r="AC23" i="6"/>
  <c r="AC20" i="6"/>
  <c r="AC12" i="6"/>
  <c r="AC30" i="6"/>
  <c r="AC27" i="6"/>
  <c r="AC15" i="6"/>
  <c r="AW7" i="5"/>
  <c r="BA7" i="5" s="1"/>
  <c r="V15" i="6"/>
  <c r="AC34" i="6"/>
  <c r="AC32" i="6"/>
  <c r="AC16" i="6"/>
  <c r="U30" i="6"/>
  <c r="AC18" i="6"/>
  <c r="AC14" i="6"/>
  <c r="AC24" i="6"/>
  <c r="AC22" i="6"/>
  <c r="AJ5" i="5"/>
  <c r="AX6" i="5"/>
  <c r="BA6" i="5"/>
  <c r="AW4" i="5"/>
  <c r="AW8" i="5"/>
  <c r="AW9" i="5"/>
  <c r="U18" i="6"/>
  <c r="AC33" i="6"/>
  <c r="AC31" i="6"/>
  <c r="AC28" i="6"/>
  <c r="R12" i="6"/>
  <c r="V12" i="6" s="1"/>
  <c r="U27" i="6"/>
  <c r="V19" i="6"/>
  <c r="V16" i="6"/>
  <c r="AV5" i="5"/>
  <c r="U24" i="6" l="1"/>
  <c r="U22" i="6"/>
  <c r="V18" i="6"/>
  <c r="AG18" i="6" s="1"/>
  <c r="AH18" i="6" s="1"/>
  <c r="V27" i="6"/>
  <c r="AD27" i="6" s="1"/>
  <c r="AE27" i="6" s="1"/>
  <c r="V24" i="6"/>
  <c r="AD24" i="6" s="1"/>
  <c r="AE24" i="6" s="1"/>
  <c r="V22" i="6"/>
  <c r="V30" i="6"/>
  <c r="AG30" i="6" s="1"/>
  <c r="AH30" i="6" s="1"/>
  <c r="AD15" i="6"/>
  <c r="AE15" i="6" s="1"/>
  <c r="U23" i="6"/>
  <c r="V23" i="6" s="1"/>
  <c r="AG15" i="6"/>
  <c r="AH15" i="6" s="1"/>
  <c r="AX7" i="5"/>
  <c r="U28" i="6"/>
  <c r="V28" i="6" s="1"/>
  <c r="AD28" i="6" s="1"/>
  <c r="AE28" i="6" s="1"/>
  <c r="U20" i="6"/>
  <c r="V20" i="6" s="1"/>
  <c r="AG20" i="6" s="1"/>
  <c r="AH20" i="6" s="1"/>
  <c r="AW5" i="5"/>
  <c r="BA5" i="5" s="1"/>
  <c r="AX9" i="5"/>
  <c r="BA9" i="5"/>
  <c r="AX8" i="5"/>
  <c r="BA8" i="5"/>
  <c r="AX4" i="5"/>
  <c r="BA4" i="5"/>
  <c r="AD16" i="6"/>
  <c r="AE16" i="6" s="1"/>
  <c r="AG16" i="6"/>
  <c r="AH16" i="6" s="1"/>
  <c r="AG12" i="6"/>
  <c r="AH12" i="6" s="1"/>
  <c r="AD12" i="6"/>
  <c r="AE12" i="6" s="1"/>
  <c r="AG19" i="6"/>
  <c r="AH19" i="6" s="1"/>
  <c r="U17" i="6"/>
  <c r="V17" i="6" s="1"/>
  <c r="U32" i="6"/>
  <c r="V32" i="6" s="1"/>
  <c r="U26" i="6"/>
  <c r="V26" i="6" s="1"/>
  <c r="AG14" i="6"/>
  <c r="AH14" i="6" s="1"/>
  <c r="AD14" i="6"/>
  <c r="AE14" i="6" s="1"/>
  <c r="U35" i="6"/>
  <c r="V35" i="6" s="1"/>
  <c r="AX5" i="5"/>
  <c r="AD19" i="6"/>
  <c r="AE19" i="6" s="1"/>
  <c r="AD18" i="6" l="1"/>
  <c r="AE18" i="6" s="1"/>
  <c r="AG27" i="6"/>
  <c r="AH27" i="6" s="1"/>
  <c r="AG24" i="6"/>
  <c r="AH24" i="6" s="1"/>
  <c r="AG22" i="6"/>
  <c r="AH22" i="6" s="1"/>
  <c r="AD22" i="6"/>
  <c r="AE22" i="6" s="1"/>
  <c r="AD23" i="6"/>
  <c r="AE23" i="6" s="1"/>
  <c r="AG23" i="6"/>
  <c r="AH23" i="6" s="1"/>
  <c r="U31" i="6"/>
  <c r="V31" i="6" s="1"/>
  <c r="AD30" i="6"/>
  <c r="AE30" i="6" s="1"/>
  <c r="AD20" i="6"/>
  <c r="AE20" i="6" s="1"/>
  <c r="D13" i="2"/>
  <c r="AG32" i="6"/>
  <c r="AH32" i="6" s="1"/>
  <c r="AD32" i="6"/>
  <c r="AE32" i="6" s="1"/>
  <c r="U25" i="6"/>
  <c r="V25" i="6" s="1"/>
  <c r="AG26" i="6"/>
  <c r="AH26" i="6" s="1"/>
  <c r="AD26" i="6"/>
  <c r="AE26" i="6" s="1"/>
  <c r="U34" i="6"/>
  <c r="V34" i="6" s="1"/>
  <c r="AG35" i="6"/>
  <c r="AH35" i="6" s="1"/>
  <c r="AD35" i="6"/>
  <c r="AE35" i="6" s="1"/>
  <c r="AD17" i="6"/>
  <c r="AE17" i="6" s="1"/>
  <c r="AG17" i="6"/>
  <c r="AH17" i="6" s="1"/>
  <c r="AG28" i="6"/>
  <c r="AH28" i="6" s="1"/>
  <c r="AD31" i="6" l="1"/>
  <c r="AE31" i="6" s="1"/>
  <c r="AG31" i="6"/>
  <c r="AH31" i="6" s="1"/>
  <c r="U33" i="6"/>
  <c r="V33" i="6" s="1"/>
  <c r="AG34" i="6"/>
  <c r="AH34" i="6" s="1"/>
  <c r="AD34" i="6"/>
  <c r="AE34" i="6" s="1"/>
  <c r="AD25" i="6"/>
  <c r="AE25" i="6" s="1"/>
  <c r="AG25" i="6"/>
  <c r="AH25" i="6" s="1"/>
  <c r="AG33" i="6" l="1"/>
  <c r="AH33" i="6" s="1"/>
  <c r="AD33" i="6"/>
  <c r="AE33" i="6" s="1"/>
  <c r="AR3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<sst xmlns="http://schemas.openxmlformats.org/spreadsheetml/2006/main" count="1646" uniqueCount="994">
  <si>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</si>
  <si>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</si>
  <si>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</si>
  <si>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</si>
  <si>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</si>
  <si>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</si>
  <si>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</si>
  <si>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</si>
  <si>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</si>
  <si>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</si>
  <si>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</si>
  <si>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</si>
  <si>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</si>
  <si>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</si>
  <si>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</si>
  <si>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</si>
  <si>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</si>
  <si>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</si>
  <si>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</si>
  <si>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</si>
  <si>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</si>
  <si>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</si>
  <si>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</si>
  <si>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</si>
  <si>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</si>
  <si>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</si>
  <si>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</si>
  <si>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</si>
  <si>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</si>
  <si>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</si>
  <si>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</si>
  <si>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</si>
  <si>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</si>
  <si>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</si>
  <si>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</si>
  <si>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</si>
  <si>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</si>
  <si>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</si>
  <si>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</si>
  <si>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</si>
  <si>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</si>
  <si>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</si>
  <si>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</si>
  <si>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</si>
  <si>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</si>
  <si>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</si>
  <si>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</si>
  <si>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</si>
  <si>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</si>
  <si>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</si>
  <si>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</si>
  <si>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</si>
  <si>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</si>
  <si>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</si>
  <si>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</si>
  <si>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</si>
  <si>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</si>
  <si>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</si>
  <si>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</si>
  <si>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</si>
  <si>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</si>
  <si>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</si>
  <si>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</si>
  <si>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</si>
  <si>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</si>
  <si>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</si>
  <si>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</si>
  <si>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</si>
  <si>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</si>
  <si>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</si>
  <si>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</si>
  <si>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</si>
  <si>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</si>
  <si>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</si>
  <si>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</si>
  <si>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</si>
  <si>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</si>
  <si>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</si>
  <si>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</si>
  <si>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</si>
  <si>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</si>
  <si>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</si>
  <si>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</si>
  <si>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</si>
  <si>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</si>
  <si>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</si>
  <si>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</si>
  <si>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</si>
  <si>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</si>
  <si>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</si>
  <si>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</si>
  <si>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</si>
  <si>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</si>
  <si>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</si>
  <si>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</si>
  <si>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</si>
  <si>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</si>
  <si>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</si>
  <si>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</si>
  <si>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</si>
  <si>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</si>
  <si>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</si>
  <si>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</si>
  <si>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</si>
  <si>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</si>
  <si>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</si>
  <si>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</si>
  <si>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</si>
  <si>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</si>
  <si>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</si>
  <si>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</si>
  <si>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</si>
  <si>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</si>
  <si>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</si>
  <si>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</si>
  <si>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</si>
  <si>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</si>
  <si>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</si>
  <si>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</si>
  <si>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</si>
  <si>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</si>
  <si>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</si>
  <si>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</si>
  <si>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</si>
  <si>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</si>
  <si>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</si>
  <si>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</si>
  <si>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</si>
  <si>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</si>
  <si>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</si>
  <si>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</si>
  <si>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</si>
  <si>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</si>
  <si>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</si>
  <si>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</si>
  <si>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</si>
  <si>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</si>
  <si>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</si>
  <si>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</si>
  <si>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</si>
  <si>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</si>
  <si>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</si>
  <si>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</si>
  <si>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</si>
  <si>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</si>
  <si>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</si>
  <si>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</si>
  <si>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</si>
  <si>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</si>
  <si>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</si>
  <si>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</si>
  <si>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</si>
  <si>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</si>
  <si>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</si>
  <si>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</si>
  <si>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</si>
  <si>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</si>
  <si>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</si>
  <si>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</si>
  <si>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</si>
  <si>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</si>
  <si>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</si>
  <si>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</si>
  <si>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</si>
  <si>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</si>
  <si>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</si>
  <si>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</si>
  <si>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</si>
  <si>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</si>
  <si>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</si>
  <si>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</si>
  <si>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</si>
  <si>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</si>
  <si>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</si>
  <si>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</si>
  <si>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</si>
  <si>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</si>
  <si>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</si>
  <si>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</si>
  <si>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</si>
  <si>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</si>
  <si>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</si>
  <si>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</si>
  <si>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</si>
  <si>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</si>
  <si>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</si>
  <si>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</si>
  <si>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</si>
  <si>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</si>
  <si>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</si>
  <si>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</si>
  <si>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</si>
  <si>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</si>
  <si>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</si>
  <si>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</si>
  <si>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</si>
  <si>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</si>
  <si>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</si>
  <si>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</si>
  <si>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</si>
  <si>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</si>
  <si>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</si>
  <si>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</si>
  <si>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</si>
  <si>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</si>
  <si>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</si>
  <si>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</si>
  <si>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</si>
  <si>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</si>
  <si>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</si>
  <si>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</si>
  <si>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</si>
  <si>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</si>
  <si>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</si>
  <si>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</si>
  <si>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</si>
  <si>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</si>
  <si>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</si>
  <si>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</si>
  <si>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</si>
  <si>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</si>
  <si>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</si>
  <si>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</si>
  <si>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</si>
  <si>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</si>
  <si>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</si>
  <si>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</si>
  <si>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</si>
  <si>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</si>
  <si>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</si>
  <si>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</si>
  <si>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</si>
  <si>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</si>
  <si>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</si>
  <si>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</si>
  <si>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</si>
  <si>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</si>
  <si>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</si>
  <si>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</si>
  <si>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</si>
  <si>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</si>
  <si>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</si>
  <si>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</si>
  <si>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</si>
  <si>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</si>
  <si>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</si>
  <si>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</si>
  <si>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</si>
  <si>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</si>
  <si>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</si>
  <si>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</si>
  <si>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</si>
  <si>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</si>
  <si>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</si>
  <si>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</si>
  <si>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</si>
  <si>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</si>
  <si>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</si>
  <si>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</si>
  <si>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</si>
  <si>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</si>
  <si>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</si>
  <si>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</si>
  <si>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</si>
  <si>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</si>
  <si>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</si>
  <si>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</si>
  <si>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</si>
  <si>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</si>
  <si>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</si>
  <si>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</si>
  <si>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</si>
  <si>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</si>
  <si>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</si>
  <si>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</si>
  <si>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</si>
  <si>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</si>
  <si>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</si>
  <si>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</si>
  <si>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</si>
  <si>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</si>
  <si>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</si>
  <si>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</si>
  <si>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</si>
  <si>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</si>
  <si>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</si>
  <si>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</si>
  <si>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</si>
  <si>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</si>
  <si>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</si>
  <si>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</si>
  <si>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</si>
  <si>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</si>
  <si>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</si>
  <si>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</si>
  <si>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</si>
  <si>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</si>
  <si>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</si>
  <si>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</si>
  <si>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</si>
  <si>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</si>
  <si>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</si>
  <si>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</si>
  <si>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</si>
  <si>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</si>
  <si>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</si>
  <si>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</si>
  <si>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</si>
  <si>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</si>
  <si>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</si>
  <si>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</si>
  <si>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</si>
  <si>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</si>
  <si>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</si>
  <si>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</si>
  <si>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</si>
  <si>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</si>
  <si>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</si>
  <si>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</si>
  <si>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</si>
  <si>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</si>
  <si>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</si>
  <si>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</si>
  <si>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</si>
  <si>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</si>
  <si>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</si>
  <si>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</si>
  <si>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</si>
  <si>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</si>
  <si>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</si>
  <si>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</si>
  <si>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</si>
  <si>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</si>
  <si>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</si>
  <si>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</si>
  <si>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</si>
  <si>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</si>
  <si>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</si>
  <si>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</si>
  <si>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</si>
  <si>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</si>
  <si>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</si>
  <si>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</si>
  <si>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</si>
  <si>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</si>
  <si>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</si>
  <si>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</si>
  <si>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</si>
  <si>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</si>
  <si>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</si>
  <si>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</si>
  <si>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</si>
  <si>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</si>
  <si>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</si>
  <si>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</si>
  <si>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</si>
  <si>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</si>
  <si>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</si>
  <si>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</si>
  <si>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</si>
  <si>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</si>
  <si>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</si>
  <si>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</si>
  <si>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</si>
  <si>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</si>
  <si>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</si>
  <si>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</si>
  <si>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</si>
  <si>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</si>
  <si>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</si>
  <si>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</si>
  <si>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</si>
  <si>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</si>
  <si>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</si>
  <si>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</si>
  <si>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</si>
  <si>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</si>
  <si>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</si>
  <si>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</si>
  <si>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</si>
  <si>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</si>
  <si>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</si>
  <si>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</si>
  <si>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</si>
  <si>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</si>
  <si>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</si>
  <si>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</si>
  <si>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</si>
  <si>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</si>
  <si>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</si>
  <si>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</si>
  <si>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</si>
  <si>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</si>
  <si>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</si>
  <si>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</si>
  <si>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</si>
  <si>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</si>
  <si>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</si>
  <si>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</si>
  <si>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</si>
  <si>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</si>
  <si>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</si>
  <si>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</si>
  <si>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</si>
  <si>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</si>
  <si>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</si>
  <si>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</si>
  <si>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</si>
  <si>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</si>
  <si>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</si>
  <si>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</si>
  <si>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</si>
  <si>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</si>
  <si>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</si>
  <si>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</si>
  <si>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</si>
  <si>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</si>
  <si>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</si>
  <si>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</si>
  <si>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</si>
  <si>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</si>
  <si>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</si>
  <si>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</si>
  <si>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</si>
  <si>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</si>
  <si>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</si>
  <si>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</si>
  <si>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</si>
  <si>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</si>
  <si>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</si>
  <si>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</si>
  <si>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</si>
  <si>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</si>
  <si>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</si>
  <si>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</si>
  <si>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</si>
  <si>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</si>
  <si>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</si>
  <si>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</si>
  <si>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</si>
  <si>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</si>
  <si>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</si>
  <si>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</si>
  <si>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</si>
  <si>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</si>
  <si>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</si>
  <si>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</si>
  <si>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</si>
  <si>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</si>
  <si>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</si>
  <si>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</si>
  <si>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</si>
  <si>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</si>
  <si>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</si>
  <si>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</si>
  <si>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</si>
  <si>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</si>
  <si>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</si>
  <si>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</si>
  <si>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</si>
  <si>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</si>
  <si>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</si>
  <si>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</si>
  <si>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</si>
  <si>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</si>
  <si>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</si>
  <si>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</si>
  <si>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</si>
  <si>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</si>
  <si>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</si>
  <si>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</si>
  <si>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</si>
  <si>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</si>
  <si>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</si>
  <si>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</si>
  <si>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</si>
  <si>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</si>
  <si>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</si>
  <si>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</si>
  <si>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</si>
  <si>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</si>
  <si>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</si>
  <si>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</si>
  <si>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</si>
  <si>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</si>
  <si>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</si>
  <si>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</si>
  <si>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</si>
  <si>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</si>
  <si>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</si>
  <si>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</si>
  <si>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</si>
  <si>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</si>
  <si>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</si>
  <si>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</si>
  <si>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</si>
  <si>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</si>
  <si>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</si>
  <si>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</si>
  <si>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</si>
  <si>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</si>
  <si>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</si>
  <si>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</si>
  <si>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</si>
  <si>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</si>
  <si>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</si>
  <si>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</si>
  <si>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</si>
  <si>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</si>
  <si>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</si>
  <si>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</si>
  <si>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</si>
  <si>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</si>
  <si>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</si>
  <si>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</si>
  <si>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</si>
  <si>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</si>
  <si>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</si>
  <si>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</si>
  <si>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</si>
  <si>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</si>
  <si>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</si>
  <si>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</si>
  <si>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</si>
  <si>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</si>
  <si>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</si>
  <si>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</si>
  <si>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</si>
  <si>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</si>
  <si>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</si>
  <si>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</si>
  <si>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</si>
  <si>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</si>
  <si>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</si>
  <si>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</si>
  <si>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</si>
  <si>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</si>
  <si>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</si>
  <si>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</si>
  <si>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</si>
  <si>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</si>
  <si>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</si>
  <si>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</si>
  <si>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</si>
  <si>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</si>
  <si>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</si>
  <si>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</si>
  <si>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</si>
  <si>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</si>
  <si>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</si>
  <si>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</si>
  <si>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</si>
  <si>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</si>
  <si>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</si>
  <si>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</si>
  <si>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</si>
  <si>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</si>
  <si>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</si>
  <si>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</si>
  <si>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</si>
  <si>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</si>
  <si>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</si>
  <si>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</si>
  <si>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</si>
  <si>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</si>
  <si>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</si>
  <si>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</si>
  <si>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</si>
  <si>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</si>
  <si>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</si>
  <si>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</si>
  <si>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</si>
  <si>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</si>
  <si>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</si>
  <si>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</si>
  <si>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</si>
  <si>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</si>
  <si>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</si>
  <si>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</si>
  <si>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</si>
  <si>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</si>
  <si>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</si>
  <si>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</si>
  <si>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</si>
  <si>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</si>
  <si>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</si>
  <si>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</si>
  <si>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</si>
  <si>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</si>
  <si>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</si>
  <si>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</si>
  <si>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</si>
  <si>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</si>
  <si>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</si>
  <si>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</si>
  <si>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</si>
  <si>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</si>
  <si>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</si>
  <si>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</si>
  <si>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</si>
  <si>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</si>
  <si>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</si>
  <si>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</si>
  <si>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</si>
  <si>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</si>
  <si>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</si>
  <si>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</si>
  <si>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</si>
  <si>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</si>
  <si>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</si>
  <si>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</si>
  <si>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</si>
  <si>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</si>
  <si>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</si>
  <si>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</si>
  <si>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</si>
  <si>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</si>
  <si>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</si>
  <si>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</si>
  <si>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</si>
  <si>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Size/Spec.</t>
  </si>
  <si>
    <t>Color</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</si>
  <si>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</si>
  <si>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</si>
  <si>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</si>
  <si>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</si>
  <si>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</si>
  <si>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</si>
  <si>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</si>
  <si>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</si>
  <si>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</si>
  <si>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</si>
  <si>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</si>
  <si>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</si>
  <si>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</si>
  <si>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</si>
  <si>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</si>
  <si>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</si>
  <si>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</si>
  <si>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</si>
  <si>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</si>
  <si>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</si>
  <si>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</si>
  <si>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</si>
  <si>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</si>
  <si>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</si>
  <si>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</si>
  <si>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</si>
  <si>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</si>
  <si>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</si>
  <si>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</si>
  <si>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</si>
  <si>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</si>
  <si>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</si>
  <si>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</si>
  <si>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</si>
  <si>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</si>
  <si>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</si>
  <si>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</si>
  <si>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</si>
  <si>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</si>
  <si>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</si>
  <si>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</si>
  <si>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</si>
  <si>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</si>
  <si>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</si>
  <si>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</si>
  <si>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</si>
  <si>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</si>
  <si>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</si>
  <si>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</si>
  <si>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</si>
  <si>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</si>
  <si>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</si>
  <si>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</si>
  <si>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</si>
  <si>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</si>
  <si>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</si>
  <si>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</si>
  <si>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</si>
  <si>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</si>
  <si>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</si>
  <si>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</si>
  <si>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</si>
  <si>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KPC: 20x40"(2)</t>
  </si>
  <si>
    <t>SPC: 20x30"(2)</t>
  </si>
  <si>
    <t>Quiet Grey</t>
  </si>
  <si>
    <t xml:space="preserve">Celestial Blue </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</si>
  <si>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</si>
  <si>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</si>
  <si>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</si>
  <si>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</si>
  <si>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</si>
  <si>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</si>
  <si>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</si>
  <si>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</si>
  <si>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</si>
  <si>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</si>
  <si>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</si>
  <si>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</si>
  <si>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</si>
  <si>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</si>
  <si>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</si>
  <si>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t>
  </si>
  <si>
    <t>Total Units per Carton</t>
  </si>
  <si>
    <t xml:space="preserve">Carton size </t>
  </si>
  <si>
    <t>Total Costs</t>
  </si>
  <si>
    <t>JLA POE Prices</t>
  </si>
  <si>
    <t>POE Cost  with Load $</t>
  </si>
  <si>
    <t>JLA FOB Domestic Warehouse Prices</t>
  </si>
  <si>
    <t xml:space="preserve"> Cost  with Load $</t>
  </si>
  <si>
    <t>Load (AD,DA, Agent fee, Commission, Storage...)</t>
  </si>
  <si>
    <t xml:space="preserve">Freight </t>
  </si>
  <si>
    <t>F.O.B Cost $</t>
  </si>
  <si>
    <t>UPC</t>
    <phoneticPr fontId="30" type="noConversion"/>
  </si>
  <si>
    <t>Item</t>
    <phoneticPr fontId="30" type="noConversion"/>
  </si>
  <si>
    <t>Size / Spec.</t>
  </si>
  <si>
    <t xml:space="preserve">Fabrication </t>
  </si>
  <si>
    <t>Sample #</t>
  </si>
  <si>
    <t>Small: &lt; $100K</t>
  </si>
  <si>
    <t>Small: &lt; $50K</t>
  </si>
  <si>
    <t>Small: &lt; $150K</t>
  </si>
  <si>
    <t>Bang-1</t>
    <phoneticPr fontId="30"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</si>
  <si>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</si>
  <si>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</si>
  <si>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</si>
  <si>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</si>
  <si>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</si>
  <si>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</si>
  <si>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</si>
  <si>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</si>
  <si>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</si>
  <si>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</si>
  <si>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</si>
  <si>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</si>
  <si>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</si>
  <si>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</si>
  <si>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</si>
  <si>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</si>
  <si>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</si>
  <si>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</si>
  <si>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</si>
  <si>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</si>
  <si>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</si>
  <si>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</si>
  <si>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</si>
  <si>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</si>
  <si>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</si>
  <si>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</si>
  <si>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</si>
  <si>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</si>
  <si>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</si>
  <si>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</si>
  <si>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</si>
  <si>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</si>
  <si>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</si>
  <si>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</si>
  <si>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</si>
  <si>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Serta Sheep</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</si>
  <si>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</si>
  <si>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</si>
  <si>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</si>
  <si>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</si>
  <si>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</si>
  <si>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</si>
  <si>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</si>
  <si>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</si>
  <si>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</si>
  <si>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</si>
  <si>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</si>
  <si>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</si>
  <si>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</si>
  <si>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</si>
  <si>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</si>
  <si>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</si>
  <si>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</si>
  <si>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</si>
  <si>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</si>
  <si>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</si>
  <si>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</si>
  <si>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</si>
  <si>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</si>
  <si>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</si>
  <si>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</si>
  <si>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</si>
  <si>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</si>
  <si>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</si>
  <si>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</si>
  <si>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</si>
  <si>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</si>
  <si>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</si>
  <si>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</si>
  <si>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</si>
  <si>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</si>
  <si>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</si>
  <si>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</si>
  <si>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</si>
  <si>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</si>
  <si>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</si>
  <si>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</si>
  <si>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</si>
  <si>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A.I.M.</t>
  </si>
  <si>
    <t>Super Big: ≥ $500K</t>
  </si>
  <si>
    <t>Super Big: ≥ $200K</t>
  </si>
  <si>
    <t>Super Big: ≥ $1M</t>
  </si>
  <si>
    <t>Sarah Chen</t>
    <phoneticPr fontId="30" type="noConversion"/>
  </si>
  <si>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</si>
  <si>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</si>
  <si>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</si>
  <si>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</si>
  <si>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</si>
  <si>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</si>
  <si>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</si>
  <si>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</si>
  <si>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</si>
  <si>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</si>
  <si>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</si>
  <si>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</si>
  <si>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</si>
  <si>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</si>
  <si>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</si>
  <si>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</si>
  <si>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</si>
  <si>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</si>
  <si>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</si>
  <si>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</si>
  <si>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</si>
  <si>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</si>
  <si>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</si>
  <si>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</si>
  <si>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</si>
  <si>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</si>
  <si>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</si>
  <si>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</si>
  <si>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</si>
  <si>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</si>
  <si>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</si>
  <si>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</si>
  <si>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</si>
  <si>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</si>
  <si>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</si>
  <si>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</si>
  <si>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</si>
  <si>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</si>
  <si>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</si>
  <si>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</si>
  <si>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</si>
  <si>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</si>
  <si>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</si>
  <si>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</si>
  <si>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</si>
  <si>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</si>
  <si>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</si>
  <si>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</si>
  <si>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</si>
  <si>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</si>
  <si>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</si>
  <si>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</si>
  <si>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</si>
  <si>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</si>
  <si>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</si>
  <si>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</si>
  <si>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</si>
  <si>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</si>
  <si>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</si>
  <si>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</si>
  <si>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</si>
  <si>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</si>
  <si>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t>margin</t>
    <phoneticPr fontId="25" type="noConversion"/>
  </si>
  <si>
    <t>Load 5.5%</t>
    <phoneticPr fontId="25" type="noConversion"/>
  </si>
  <si>
    <t>订单信息见上方</t>
    <phoneticPr fontId="25" type="noConversion"/>
  </si>
  <si>
    <t>SHEET/SHEET SET(20)</t>
    <phoneticPr fontId="25" type="noConversion"/>
  </si>
  <si>
    <t>PILLOWCASE(21)</t>
    <phoneticPr fontId="25" type="noConversion"/>
  </si>
  <si>
    <t>Item No</t>
    <phoneticPr fontId="25" type="noConversion"/>
  </si>
  <si>
    <t>UPC</t>
    <phoneticPr fontId="25" type="noConversion"/>
  </si>
  <si>
    <t>Fabrication</t>
    <phoneticPr fontId="25" type="noConversion"/>
  </si>
  <si>
    <t xml:space="preserve">150gsm Jersey Solid </t>
    <phoneticPr fontId="25" type="noConversion"/>
  </si>
  <si>
    <t>50% Cotton 50% Polyester</t>
  </si>
  <si>
    <t>50% Cotton 50% Polyester 150gsm Jersey Solid Sheet Set</t>
    <phoneticPr fontId="25" type="noConversion"/>
  </si>
  <si>
    <t>T Jersey Solid Sheets</t>
    <phoneticPr fontId="25" type="noConversion"/>
  </si>
  <si>
    <t>TXL Jersey Solid Sheets</t>
    <phoneticPr fontId="25" type="noConversion"/>
  </si>
  <si>
    <t>F Jersey Solid Sheets</t>
    <phoneticPr fontId="25" type="noConversion"/>
  </si>
  <si>
    <t>Q Jersey Solid Sheets</t>
    <phoneticPr fontId="25" type="noConversion"/>
  </si>
  <si>
    <t>K Jersey Solid Sheets</t>
    <phoneticPr fontId="25" type="noConversion"/>
  </si>
  <si>
    <t>CK Jersey Solid Sheets</t>
    <phoneticPr fontId="25" type="noConversion"/>
  </si>
  <si>
    <t>STD Jersey Solid Pillowcases</t>
    <phoneticPr fontId="25" type="noConversion"/>
  </si>
  <si>
    <t>K Jersey Solid Pillowcases</t>
    <phoneticPr fontId="25" type="noConversion"/>
  </si>
  <si>
    <t>50% Cotton 50% Polyester, Solid</t>
    <phoneticPr fontId="25" type="noConversion"/>
  </si>
  <si>
    <t>Twin: 66x96", 20x30"(1), 39x75"+14"</t>
  </si>
  <si>
    <t>Twin XL: 66x96", 20x30"(1),  39x80"+14"</t>
  </si>
  <si>
    <t>Full: 81x96", 20x30"(2), 54x75"+14"</t>
  </si>
  <si>
    <t>Queen: 90x102", 20x30"(2),  60x80"+14"</t>
  </si>
  <si>
    <t>King: 108x102",  20x40"(2), 78x80"+14"</t>
  </si>
  <si>
    <t>Cal king: 108x102", 20x40"(2), 72x84"+14"</t>
  </si>
  <si>
    <t xml:space="preserve">Celestial Blue </t>
    <phoneticPr fontId="25" type="noConversion"/>
  </si>
  <si>
    <t>Monanito Pink</t>
    <phoneticPr fontId="25" type="noConversion"/>
  </si>
  <si>
    <t>6302.10.0008</t>
    <phoneticPr fontId="41" type="noConversion"/>
  </si>
  <si>
    <t>6302.10.0008</t>
  </si>
  <si>
    <r>
      <t xml:space="preserve">4 piece set -- </t>
    </r>
    <r>
      <rPr>
        <b/>
        <sz val="10"/>
        <color rgb="FFFF0000"/>
        <rFont val="Calibri"/>
        <family val="2"/>
      </rPr>
      <t>Serta Brand</t>
    </r>
    <r>
      <rPr>
        <b/>
        <sz val="10"/>
        <rFont val="Calibri"/>
        <family val="2"/>
      </rPr>
      <t xml:space="preserve"> 150gsm Jersey Solid Sheet Set </t>
    </r>
    <phoneticPr fontId="41" type="noConversion"/>
  </si>
  <si>
    <t>Monanito Pink</t>
    <phoneticPr fontId="25" type="noConversion"/>
  </si>
  <si>
    <t>Total Units</t>
    <phoneticPr fontId="25" type="noConversion"/>
  </si>
  <si>
    <t>JLA HOME Price Quote Sheet</t>
  </si>
  <si>
    <t>Project Name</t>
  </si>
  <si>
    <t>Style</t>
  </si>
  <si>
    <t>Size / Spec/Special Features</t>
  </si>
  <si>
    <t>Packaging</t>
  </si>
  <si>
    <t>Size</t>
  </si>
  <si>
    <t xml:space="preserve">50% Cotton 50% Polyester 150gsm Jersey </t>
  </si>
  <si>
    <t>MOQ / Color</t>
  </si>
  <si>
    <t>Total units per carton</t>
  </si>
  <si>
    <t>Cubic Meter/ per CTN</t>
  </si>
  <si>
    <t>Total units per 40' HQ</t>
  </si>
  <si>
    <t>Freight cost per 40' HQ</t>
  </si>
  <si>
    <t>4pcs - Solid Dyed - Cooling Finish, Rudolf (Valid upto 20 washes)</t>
  </si>
  <si>
    <t>6pcs - Solid Dyed - Cooling Finish, Rudolf (Valid upto 20 washes)</t>
  </si>
  <si>
    <t>4pcs Sheet Set</t>
  </si>
  <si>
    <r>
      <t xml:space="preserve">Single version all items. </t>
    </r>
    <r>
      <rPr>
        <sz val="11"/>
        <color rgb="FFFF0000"/>
        <rFont val="等线"/>
        <family val="2"/>
        <scheme val="minor"/>
      </rPr>
      <t>3" self hem</t>
    </r>
    <r>
      <rPr>
        <sz val="11"/>
        <rFont val="等线"/>
        <family val="2"/>
        <scheme val="minor"/>
      </rPr>
      <t xml:space="preserve"> in flat and pillow included in size. 1/2" side and bottom hem. Fitted all around elastic. </t>
    </r>
  </si>
  <si>
    <t>Self fabric bag with Bellyband</t>
  </si>
  <si>
    <t>800 Sheet set + 200 Pillow Pair</t>
  </si>
  <si>
    <t>Pillow case</t>
  </si>
  <si>
    <t xml:space="preserve">3" self hem. </t>
  </si>
  <si>
    <t>Self fabric bag with bellyband.</t>
  </si>
  <si>
    <t>N/A</t>
  </si>
  <si>
    <t>JLA POE MU</t>
  </si>
  <si>
    <t>JLA WHS MU</t>
  </si>
  <si>
    <t>MAR</t>
    <phoneticPr fontId="25" type="noConversion"/>
  </si>
  <si>
    <t>TJM</t>
    <phoneticPr fontId="25" type="noConversion"/>
  </si>
  <si>
    <t>PO# 268763</t>
    <phoneticPr fontId="25" type="noConversion"/>
  </si>
  <si>
    <t>PO# 268772</t>
    <phoneticPr fontId="25" type="noConversion"/>
  </si>
  <si>
    <t>PO# 268766</t>
    <phoneticPr fontId="25" type="noConversion"/>
  </si>
  <si>
    <t>PO# 268770</t>
    <phoneticPr fontId="25" type="noConversion"/>
  </si>
  <si>
    <t>Units</t>
    <phoneticPr fontId="25" type="noConversion"/>
  </si>
  <si>
    <t>HG</t>
    <phoneticPr fontId="25" type="noConversion"/>
  </si>
  <si>
    <t>Home Goods &amp; TJX</t>
    <phoneticPr fontId="30" type="noConversion"/>
  </si>
  <si>
    <t>UTOPIA</t>
    <phoneticPr fontId="25" type="noConversion"/>
  </si>
  <si>
    <t>UTOPIA</t>
    <phoneticPr fontId="25" type="noConversion"/>
  </si>
  <si>
    <t>022164714562</t>
  </si>
  <si>
    <t>SH20-1045</t>
  </si>
  <si>
    <t>022164714579</t>
  </si>
  <si>
    <t>SH20-1046</t>
  </si>
  <si>
    <t>022164714586</t>
  </si>
  <si>
    <t>SH20-1047</t>
  </si>
  <si>
    <t>022164714593</t>
  </si>
  <si>
    <t>SH20-1048</t>
  </si>
  <si>
    <t>022164714609</t>
  </si>
  <si>
    <t>SH20-1049</t>
  </si>
  <si>
    <t>022164714616</t>
  </si>
  <si>
    <t>SH20-1044</t>
  </si>
  <si>
    <t>022164714623</t>
  </si>
  <si>
    <t>SH20-1051</t>
  </si>
  <si>
    <t>022164714630</t>
  </si>
  <si>
    <t>SH20-1052</t>
  </si>
  <si>
    <t>022164714647</t>
  </si>
  <si>
    <t>SH20-1053</t>
  </si>
  <si>
    <t>022164714654</t>
  </si>
  <si>
    <t>SH20-1054</t>
  </si>
  <si>
    <t>022164714661</t>
  </si>
  <si>
    <t>SH20-1055</t>
  </si>
  <si>
    <t>022164714678</t>
  </si>
  <si>
    <t>SH20-1050</t>
  </si>
  <si>
    <t>022164714685</t>
  </si>
  <si>
    <t>SH20-1057</t>
  </si>
  <si>
    <t>022164714692</t>
  </si>
  <si>
    <t>SH20-1058</t>
  </si>
  <si>
    <t>022164714708</t>
  </si>
  <si>
    <t>SH20-1059</t>
  </si>
  <si>
    <t>022164714715</t>
  </si>
  <si>
    <t>SH20-1060</t>
  </si>
  <si>
    <t>022164714722</t>
  </si>
  <si>
    <t>SH20-1061</t>
  </si>
  <si>
    <t>022164714739</t>
  </si>
  <si>
    <t>SH20-1056</t>
  </si>
  <si>
    <t>022164714746</t>
  </si>
  <si>
    <t>SH21-1063</t>
  </si>
  <si>
    <t>022164714753</t>
  </si>
  <si>
    <t>SH21-1062</t>
  </si>
  <si>
    <t>SH21-1064</t>
  </si>
  <si>
    <t>022164714760</t>
  </si>
  <si>
    <t>SH21-1065</t>
  </si>
  <si>
    <t>022164714777</t>
  </si>
  <si>
    <t>SH21-1066</t>
  </si>
  <si>
    <t>022164714784</t>
  </si>
  <si>
    <t>SH21-1067</t>
  </si>
  <si>
    <t>022164714791</t>
  </si>
  <si>
    <t>Cozy Knit Jersey</t>
    <phoneticPr fontId="25" type="noConversion"/>
  </si>
  <si>
    <t>HG-260229</t>
    <phoneticPr fontId="25" type="noConversion"/>
  </si>
  <si>
    <t>MAR-260211</t>
    <phoneticPr fontId="25" type="noConversion"/>
  </si>
  <si>
    <t>MAR-260212</t>
    <phoneticPr fontId="25" type="noConversion"/>
  </si>
  <si>
    <t>TJM-260211</t>
    <phoneticPr fontId="25" type="noConversion"/>
  </si>
  <si>
    <t>TJM-260212</t>
    <phoneticPr fontId="25" type="noConversion"/>
  </si>
  <si>
    <r>
      <t xml:space="preserve">150gsm Jersey Solid Sheet Set, Self fabric bag with Bellyband, </t>
    </r>
    <r>
      <rPr>
        <sz val="10"/>
        <color rgb="FFFF0000"/>
        <rFont val="Arial"/>
        <family val="2"/>
      </rPr>
      <t>topical cooling</t>
    </r>
    <phoneticPr fontId="41" type="noConversion"/>
  </si>
  <si>
    <r>
      <t>50% Cotton 50% Polyester 150gsm Jersey Solid Sheet Set, 3" self hem. Self fabric bag with Bellyband</t>
    </r>
    <r>
      <rPr>
        <sz val="11"/>
        <color rgb="FFFF0000"/>
        <rFont val="Calibri"/>
        <family val="2"/>
      </rPr>
      <t>, topical cooling</t>
    </r>
    <phoneticPr fontId="25" type="noConversion"/>
  </si>
  <si>
    <t>PO# 641663</t>
    <phoneticPr fontId="25" type="noConversion"/>
  </si>
  <si>
    <t>Request ship date is 2026/5/13</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</si>
</sst>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0.00_ ;_ &quot;¥&quot;* \-#,##0.00_ ;_ &quot;¥&quot;* &quot;-&quot;??_ ;_ @_ "/>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
    <numFmt numFmtId="183" formatCode="_([$$-409]* #,##0.00_);_([$$-409]* \(#,##0.00\);_([$$-409]* &quot;-&quot;??_);_(@_)"/>
    <numFmt numFmtId="184" formatCode="\$#,##0.00;\-\$#,##0.00"/>
    <numFmt numFmtId="185" formatCode="0.0000"/>
    <numFmt numFmtId="186" formatCode="&quot;$&quot;#,##0"/>
    <numFmt numFmtId="187" formatCode="#,##0.00_);\(#,##0.00\)"/>
  </numFmts>
  <fonts count="48" x14ac:knownFonts="1">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12"/>
      <name val="宋体"/>
      <family val="3"/>
      <charset val="134"/>
    </font>
    <font>
      <b/>
      <sz val="10"/>
      <color indexed="10"/>
      <name val="Arial"/>
      <family val="2"/>
    </font>
    <font>
      <sz val="10"/>
      <color indexed="8"/>
      <name val="Arial"/>
      <family val="2"/>
    </font>
    <font>
      <sz val="8"/>
      <name val="Arial"/>
      <family val="2"/>
    </font>
    <font>
      <b/>
      <sz val="10"/>
      <name val="宋体"/>
      <family val="2"/>
      <charset val="134"/>
    </font>
    <font>
      <sz val="11"/>
      <name val="微软雅黑"/>
      <family val="2"/>
      <charset val="134"/>
    </font>
    <font>
      <sz val="10"/>
      <color theme="0"/>
      <name val="Arial"/>
      <family val="2"/>
    </font>
    <font>
      <sz val="10"/>
      <name val="Calibri"/>
      <family val="2"/>
    </font>
    <font>
      <b/>
      <sz val="11"/>
      <color rgb="FFFF0000"/>
      <name val="Arial"/>
      <family val="2"/>
    </font>
    <font>
      <sz val="10"/>
      <color theme="1"/>
      <name val="Calibri"/>
      <family val="2"/>
    </font>
    <font>
      <sz val="10"/>
      <color rgb="FFFF0000"/>
      <name val="Calibri"/>
      <family val="2"/>
    </font>
    <font>
      <sz val="11"/>
      <color rgb="FFFF0000"/>
      <name val="Calibri"/>
      <family val="2"/>
    </font>
    <font>
      <b/>
      <sz val="10"/>
      <color indexed="10"/>
      <name val="Calibri"/>
      <family val="2"/>
    </font>
    <font>
      <sz val="11"/>
      <name val="Calibri"/>
      <family val="2"/>
    </font>
    <font>
      <sz val="9"/>
      <name val="等线"/>
      <family val="2"/>
      <charset val="134"/>
      <scheme val="minor"/>
    </font>
    <font>
      <b/>
      <sz val="10"/>
      <name val="Calibri"/>
      <family val="2"/>
    </font>
    <font>
      <b/>
      <sz val="10"/>
      <color rgb="FFFF0000"/>
      <name val="Calibri"/>
      <family val="2"/>
    </font>
    <font>
      <b/>
      <sz val="11"/>
      <name val="等线"/>
      <family val="2"/>
      <scheme val="minor"/>
    </font>
    <font>
      <b/>
      <sz val="11"/>
      <color rgb="FFFF0000"/>
      <name val="等线"/>
      <family val="2"/>
      <scheme val="minor"/>
    </font>
    <font>
      <sz val="11"/>
      <color rgb="FFFF0000"/>
      <name val="等线"/>
      <family val="2"/>
      <scheme val="minor"/>
    </font>
    <font>
      <sz val="11"/>
      <color rgb="FFEE0000"/>
      <name val="等线"/>
      <family val="2"/>
      <scheme val="minor"/>
    </font>
  </fonts>
  <fills count="21">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auto="1"/>
      </right>
      <top/>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s>
  <cellStyleXfs count="33">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9" fontId="24" fillId="0" borderId="0" applyFont="0" applyFill="0" applyBorder="0" applyAlignment="0" applyProtection="0">
      <alignment vertical="center"/>
    </xf>
    <xf numFmtId="0" fontId="4" fillId="0" borderId="0"/>
    <xf numFmtId="176" fontId="4" fillId="0" borderId="0" applyFont="0" applyFill="0" applyBorder="0" applyAlignment="0" applyProtection="0"/>
    <xf numFmtId="9" fontId="4" fillId="0" borderId="0" applyFont="0" applyFill="0" applyBorder="0" applyAlignment="0" applyProtection="0"/>
    <xf numFmtId="0" fontId="4" fillId="0" borderId="0"/>
    <xf numFmtId="44" fontId="27" fillId="0" borderId="0" applyFont="0" applyFill="0" applyBorder="0" applyAlignment="0" applyProtection="0">
      <alignment vertical="center"/>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4" fillId="0" borderId="0"/>
    <xf numFmtId="176" fontId="4" fillId="0" borderId="0" applyFont="0" applyFill="0" applyBorder="0" applyAlignment="0" applyProtection="0"/>
    <xf numFmtId="44" fontId="27" fillId="0" borderId="0" applyFont="0" applyFill="0" applyBorder="0" applyAlignment="0" applyProtection="0">
      <alignment vertical="center"/>
    </xf>
    <xf numFmtId="44" fontId="40" fillId="0" borderId="0" applyFont="0" applyFill="0" applyBorder="0" applyAlignment="0" applyProtection="0">
      <alignment vertical="center"/>
    </xf>
    <xf numFmtId="0" fontId="4" fillId="0" borderId="0">
      <protection locked="0"/>
    </xf>
    <xf numFmtId="0" fontId="4" fillId="0" borderId="0">
      <protection locked="0"/>
    </xf>
    <xf numFmtId="0" fontId="4" fillId="0" borderId="0"/>
    <xf numFmtId="0" fontId="4" fillId="0" borderId="0"/>
    <xf numFmtId="0" fontId="27" fillId="0" borderId="0"/>
    <xf numFmtId="0" fontId="27" fillId="0" borderId="0" applyFont="0" applyFill="0" applyBorder="0" applyAlignment="0" applyProtection="0">
      <alignment vertical="center"/>
    </xf>
    <xf numFmtId="0" fontId="4" fillId="0" borderId="0">
      <protection locked="0"/>
    </xf>
  </cellStyleXfs>
  <cellXfs count="343">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7"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7"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7"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7"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7"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7" fontId="3" fillId="0" borderId="0" xfId="4" applyNumberFormat="1"/>
    <xf numFmtId="0" fontId="2" fillId="0" borderId="8" xfId="4" applyFont="1" applyBorder="1" applyAlignment="1">
      <alignment wrapText="1"/>
    </xf>
    <xf numFmtId="10" fontId="3" fillId="0" borderId="0" xfId="4" applyNumberFormat="1" applyAlignment="1">
      <alignment wrapText="1"/>
    </xf>
    <xf numFmtId="177" fontId="3" fillId="0" borderId="0" xfId="4" applyNumberFormat="1" applyAlignment="1">
      <alignment wrapText="1"/>
    </xf>
    <xf numFmtId="1" fontId="3" fillId="0" borderId="1" xfId="4" applyNumberFormat="1" applyBorder="1" applyAlignment="1">
      <alignment wrapText="1"/>
    </xf>
    <xf numFmtId="177"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7"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7" fontId="23" fillId="0" borderId="1" xfId="1" applyNumberFormat="1" applyFont="1" applyBorder="1" applyAlignment="1">
      <alignment wrapText="1"/>
    </xf>
    <xf numFmtId="10" fontId="2" fillId="0" borderId="1" xfId="4" applyNumberFormat="1" applyFont="1" applyBorder="1" applyAlignment="1">
      <alignment horizontal="center" wrapText="1"/>
    </xf>
    <xf numFmtId="177" fontId="23" fillId="10" borderId="1" xfId="1" applyNumberFormat="1" applyFont="1" applyFill="1" applyBorder="1" applyAlignment="1">
      <alignment wrapText="1"/>
    </xf>
    <xf numFmtId="177"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7" fontId="15" fillId="12"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80" fontId="3" fillId="0" borderId="1" xfId="4" applyNumberFormat="1" applyBorder="1"/>
    <xf numFmtId="10" fontId="3" fillId="0" borderId="1" xfId="4" applyNumberFormat="1" applyBorder="1"/>
    <xf numFmtId="177" fontId="3" fillId="2" borderId="1" xfId="4" applyNumberFormat="1" applyFill="1" applyBorder="1" applyAlignment="1">
      <alignment wrapText="1"/>
    </xf>
    <xf numFmtId="10" fontId="0" fillId="2" borderId="1" xfId="5" applyNumberFormat="1" applyFont="1" applyFill="1" applyBorder="1" applyAlignment="1"/>
    <xf numFmtId="177" fontId="3" fillId="0" borderId="1" xfId="4" applyNumberFormat="1" applyBorder="1"/>
    <xf numFmtId="0" fontId="3" fillId="0" borderId="0" xfId="4"/>
    <xf numFmtId="0" fontId="3" fillId="0" borderId="1" xfId="4" applyBorder="1" applyAlignment="1">
      <alignment horizontal="center" wrapText="1"/>
    </xf>
    <xf numFmtId="0" fontId="3" fillId="0" borderId="1" xfId="4" applyBorder="1" applyAlignment="1">
      <alignment wrapText="1"/>
    </xf>
    <xf numFmtId="2" fontId="3" fillId="0" borderId="1" xfId="4" applyNumberFormat="1" applyBorder="1" applyAlignment="1">
      <alignment wrapText="1"/>
    </xf>
    <xf numFmtId="10" fontId="0" fillId="2" borderId="1" xfId="5" applyNumberFormat="1" applyFont="1" applyFill="1" applyBorder="1" applyAlignment="1">
      <alignment wrapText="1"/>
    </xf>
    <xf numFmtId="2" fontId="3" fillId="0" borderId="0" xfId="4" applyNumberFormat="1" applyAlignment="1">
      <alignment wrapText="1"/>
    </xf>
    <xf numFmtId="1" fontId="3" fillId="0" borderId="0" xfId="4" applyNumberFormat="1" applyAlignment="1">
      <alignment wrapText="1"/>
    </xf>
    <xf numFmtId="180" fontId="3" fillId="0" borderId="1" xfId="4" applyNumberFormat="1" applyBorder="1" applyAlignment="1">
      <alignment wrapText="1"/>
    </xf>
    <xf numFmtId="177" fontId="3" fillId="0" borderId="2" xfId="4" applyNumberFormat="1" applyBorder="1"/>
    <xf numFmtId="177"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1" fontId="2" fillId="0" borderId="8" xfId="4" applyNumberFormat="1" applyFont="1" applyBorder="1" applyAlignment="1">
      <alignment wrapText="1"/>
    </xf>
    <xf numFmtId="181" fontId="2" fillId="0" borderId="1" xfId="4" applyNumberFormat="1" applyFont="1" applyBorder="1" applyAlignment="1">
      <alignment horizontal="center" wrapText="1"/>
    </xf>
    <xf numFmtId="181" fontId="3" fillId="0" borderId="1" xfId="4" applyNumberFormat="1" applyBorder="1"/>
    <xf numFmtId="181" fontId="3" fillId="0" borderId="1" xfId="4" applyNumberFormat="1" applyBorder="1" applyAlignment="1">
      <alignment wrapText="1"/>
    </xf>
    <xf numFmtId="181" fontId="3" fillId="0" borderId="0" xfId="4" applyNumberFormat="1" applyAlignment="1">
      <alignment wrapText="1"/>
    </xf>
    <xf numFmtId="2" fontId="2" fillId="0" borderId="8" xfId="4" applyNumberFormat="1" applyFont="1" applyBorder="1" applyAlignment="1">
      <alignment wrapText="1"/>
    </xf>
    <xf numFmtId="177" fontId="3" fillId="0" borderId="2" xfId="4" applyNumberFormat="1" applyBorder="1" applyAlignment="1">
      <alignment horizontal="center" wrapText="1"/>
    </xf>
    <xf numFmtId="177" fontId="2" fillId="6" borderId="0" xfId="4" applyNumberFormat="1" applyFont="1" applyFill="1" applyAlignment="1">
      <alignment wrapText="1"/>
    </xf>
    <xf numFmtId="177" fontId="15" fillId="0" borderId="1" xfId="1" applyNumberFormat="1" applyFont="1" applyBorder="1" applyAlignment="1">
      <alignment wrapText="1"/>
    </xf>
    <xf numFmtId="182" fontId="2" fillId="0" borderId="8" xfId="4" applyNumberFormat="1" applyFont="1" applyBorder="1" applyAlignment="1">
      <alignment wrapText="1"/>
    </xf>
    <xf numFmtId="182" fontId="23" fillId="0" borderId="1" xfId="1" applyNumberFormat="1" applyFont="1" applyBorder="1" applyAlignment="1">
      <alignment wrapText="1"/>
    </xf>
    <xf numFmtId="182" fontId="3" fillId="2" borderId="1" xfId="4" applyNumberFormat="1" applyFill="1" applyBorder="1"/>
    <xf numFmtId="182" fontId="3" fillId="2" borderId="1" xfId="4" applyNumberFormat="1" applyFill="1" applyBorder="1" applyAlignment="1">
      <alignment wrapText="1"/>
    </xf>
    <xf numFmtId="182" fontId="3" fillId="0" borderId="0" xfId="4" applyNumberFormat="1" applyAlignment="1">
      <alignment wrapText="1"/>
    </xf>
    <xf numFmtId="0" fontId="4" fillId="0" borderId="0" xfId="11"/>
    <xf numFmtId="183" fontId="11" fillId="0" borderId="0" xfId="12" applyNumberFormat="1" applyFont="1"/>
    <xf numFmtId="0" fontId="11" fillId="0" borderId="0" xfId="11" applyFont="1"/>
    <xf numFmtId="0" fontId="4" fillId="0" borderId="0" xfId="11" applyAlignment="1">
      <alignment wrapText="1"/>
    </xf>
    <xf numFmtId="1" fontId="4" fillId="0" borderId="0" xfId="11" applyNumberFormat="1"/>
    <xf numFmtId="180" fontId="26" fillId="0" borderId="0" xfId="13" applyNumberFormat="1" applyFont="1"/>
    <xf numFmtId="184" fontId="4" fillId="0" borderId="0" xfId="11" applyNumberFormat="1"/>
    <xf numFmtId="0" fontId="4" fillId="0" borderId="0" xfId="14" applyAlignment="1">
      <alignment wrapText="1"/>
    </xf>
    <xf numFmtId="9" fontId="4" fillId="0" borderId="0" xfId="13" applyFont="1" applyAlignment="1">
      <alignment wrapText="1"/>
    </xf>
    <xf numFmtId="177" fontId="11" fillId="0" borderId="1" xfId="15" applyNumberFormat="1" applyFont="1" applyFill="1" applyBorder="1" applyAlignment="1"/>
    <xf numFmtId="183" fontId="28" fillId="14" borderId="1" xfId="12" applyNumberFormat="1" applyFont="1" applyFill="1" applyBorder="1" applyAlignment="1"/>
    <xf numFmtId="10" fontId="29" fillId="15" borderId="1" xfId="16" applyNumberFormat="1" applyFont="1" applyFill="1" applyBorder="1" applyAlignment="1"/>
    <xf numFmtId="177" fontId="11" fillId="0" borderId="1" xfId="17" applyNumberFormat="1" applyFont="1" applyBorder="1"/>
    <xf numFmtId="176" fontId="4" fillId="0" borderId="1" xfId="11" applyNumberFormat="1" applyBorder="1"/>
    <xf numFmtId="176" fontId="11" fillId="0" borderId="1" xfId="18" applyNumberFormat="1" applyFont="1" applyBorder="1"/>
    <xf numFmtId="176" fontId="11" fillId="0" borderId="1" xfId="14" applyNumberFormat="1" applyFont="1" applyBorder="1"/>
    <xf numFmtId="176" fontId="11" fillId="15" borderId="1" xfId="17" applyNumberFormat="1" applyFont="1" applyFill="1" applyBorder="1"/>
    <xf numFmtId="177" fontId="11" fillId="15" borderId="1" xfId="14" applyNumberFormat="1" applyFont="1" applyFill="1" applyBorder="1" applyAlignment="1">
      <alignment wrapText="1"/>
    </xf>
    <xf numFmtId="177" fontId="4" fillId="0" borderId="1" xfId="15" applyNumberFormat="1" applyFont="1" applyFill="1" applyBorder="1" applyAlignment="1">
      <alignment wrapText="1"/>
    </xf>
    <xf numFmtId="3" fontId="11" fillId="15" borderId="1" xfId="14" applyNumberFormat="1" applyFont="1" applyFill="1" applyBorder="1"/>
    <xf numFmtId="185" fontId="11" fillId="15" borderId="1" xfId="14" applyNumberFormat="1" applyFont="1" applyFill="1" applyBorder="1"/>
    <xf numFmtId="0" fontId="4" fillId="15" borderId="1" xfId="17" applyFill="1" applyBorder="1" applyAlignment="1">
      <alignment wrapText="1"/>
    </xf>
    <xf numFmtId="177" fontId="11" fillId="0" borderId="1" xfId="15" applyNumberFormat="1" applyFont="1" applyFill="1" applyBorder="1" applyAlignment="1">
      <alignment horizontal="center" wrapText="1"/>
    </xf>
    <xf numFmtId="0" fontId="4" fillId="10" borderId="1" xfId="17" applyFill="1" applyBorder="1" applyAlignment="1">
      <alignment horizontal="left" wrapText="1"/>
    </xf>
    <xf numFmtId="0" fontId="4" fillId="0" borderId="0" xfId="17" applyAlignment="1">
      <alignment wrapText="1"/>
    </xf>
    <xf numFmtId="177" fontId="10" fillId="10" borderId="1" xfId="15" applyNumberFormat="1" applyFont="1" applyFill="1" applyBorder="1" applyAlignment="1"/>
    <xf numFmtId="183" fontId="26" fillId="10" borderId="1" xfId="12" applyNumberFormat="1" applyFont="1" applyFill="1" applyBorder="1" applyAlignment="1">
      <alignment horizontal="center" vertical="center"/>
    </xf>
    <xf numFmtId="10" fontId="10" fillId="10" borderId="1" xfId="16" applyNumberFormat="1" applyFont="1" applyFill="1" applyBorder="1" applyAlignment="1"/>
    <xf numFmtId="177" fontId="10" fillId="10" borderId="1" xfId="17" applyNumberFormat="1" applyFont="1" applyFill="1" applyBorder="1"/>
    <xf numFmtId="176" fontId="10" fillId="10" borderId="1" xfId="11" applyNumberFormat="1" applyFont="1" applyFill="1" applyBorder="1"/>
    <xf numFmtId="176" fontId="10" fillId="10" borderId="1" xfId="17" applyNumberFormat="1" applyFont="1" applyFill="1" applyBorder="1"/>
    <xf numFmtId="180" fontId="10" fillId="10" borderId="1" xfId="17" applyNumberFormat="1" applyFont="1" applyFill="1" applyBorder="1"/>
    <xf numFmtId="0" fontId="10" fillId="10" borderId="1" xfId="17" applyFont="1" applyFill="1" applyBorder="1" applyAlignment="1">
      <alignment horizontal="center"/>
    </xf>
    <xf numFmtId="177" fontId="10" fillId="10" borderId="1" xfId="17" applyNumberFormat="1" applyFont="1" applyFill="1" applyBorder="1" applyAlignment="1">
      <alignment wrapText="1"/>
    </xf>
    <xf numFmtId="3" fontId="10" fillId="10" borderId="1" xfId="17" applyNumberFormat="1" applyFont="1" applyFill="1" applyBorder="1" applyAlignment="1">
      <alignment wrapText="1"/>
    </xf>
    <xf numFmtId="3" fontId="10" fillId="10" borderId="1" xfId="17" applyNumberFormat="1" applyFont="1" applyFill="1" applyBorder="1"/>
    <xf numFmtId="185" fontId="10" fillId="10" borderId="1" xfId="17" applyNumberFormat="1" applyFont="1" applyFill="1" applyBorder="1"/>
    <xf numFmtId="0" fontId="10" fillId="10" borderId="1" xfId="17" applyFont="1" applyFill="1" applyBorder="1" applyAlignment="1">
      <alignment wrapText="1"/>
    </xf>
    <xf numFmtId="2" fontId="10" fillId="10" borderId="1" xfId="17" applyNumberFormat="1" applyFont="1" applyFill="1" applyBorder="1" applyAlignment="1">
      <alignment horizontal="center" wrapText="1"/>
    </xf>
    <xf numFmtId="0" fontId="4" fillId="0" borderId="0" xfId="11" applyAlignment="1">
      <alignment vertical="center" wrapText="1"/>
    </xf>
    <xf numFmtId="0" fontId="23" fillId="0" borderId="1" xfId="11" applyFont="1" applyBorder="1" applyAlignment="1">
      <alignment horizontal="center" vertical="center" wrapText="1"/>
    </xf>
    <xf numFmtId="9" fontId="15" fillId="0" borderId="1" xfId="11" applyNumberFormat="1" applyFont="1" applyBorder="1" applyAlignment="1">
      <alignment vertical="center" wrapText="1"/>
    </xf>
    <xf numFmtId="10" fontId="15" fillId="0" borderId="1" xfId="11" applyNumberFormat="1" applyFont="1" applyBorder="1" applyAlignment="1">
      <alignment vertical="center" wrapText="1"/>
    </xf>
    <xf numFmtId="180" fontId="15" fillId="0" borderId="1" xfId="11" applyNumberFormat="1" applyFont="1" applyBorder="1" applyAlignment="1">
      <alignment vertical="center" wrapText="1"/>
    </xf>
    <xf numFmtId="0" fontId="15" fillId="0" borderId="1" xfId="11" applyFont="1" applyBorder="1" applyAlignment="1">
      <alignment horizontal="center" vertical="center" wrapText="1"/>
    </xf>
    <xf numFmtId="186" fontId="15" fillId="0" borderId="1" xfId="11" applyNumberFormat="1" applyFont="1" applyBorder="1" applyAlignment="1">
      <alignment horizontal="center" vertical="center" wrapText="1"/>
    </xf>
    <xf numFmtId="0" fontId="15" fillId="0" borderId="1" xfId="11" applyFont="1" applyBorder="1" applyAlignment="1">
      <alignment horizontal="left" vertical="center" wrapText="1"/>
    </xf>
    <xf numFmtId="0" fontId="23" fillId="0" borderId="6" xfId="11" applyFont="1" applyBorder="1" applyAlignment="1">
      <alignment horizontal="center" vertical="center" wrapText="1"/>
    </xf>
    <xf numFmtId="0" fontId="4" fillId="0" borderId="0" xfId="11" applyAlignment="1">
      <alignment vertical="center"/>
    </xf>
    <xf numFmtId="0" fontId="15" fillId="0" borderId="1" xfId="11" applyFont="1" applyBorder="1" applyAlignment="1">
      <alignment horizontal="right" vertical="center" wrapText="1"/>
    </xf>
    <xf numFmtId="0" fontId="15" fillId="0" borderId="1" xfId="11" applyFont="1" applyBorder="1" applyAlignment="1">
      <alignment horizontal="center" vertical="center"/>
    </xf>
    <xf numFmtId="0" fontId="4" fillId="0" borderId="0" xfId="2" applyAlignment="1" applyProtection="1">
      <alignment horizontal="left"/>
      <protection locked="0"/>
    </xf>
    <xf numFmtId="0" fontId="4" fillId="0" borderId="0" xfId="2" applyAlignment="1">
      <alignment horizontal="left"/>
    </xf>
    <xf numFmtId="0" fontId="4" fillId="0" borderId="0" xfId="2" applyAlignment="1" applyProtection="1">
      <alignment horizontal="center"/>
      <protection locked="0"/>
    </xf>
    <xf numFmtId="0" fontId="31" fillId="0" borderId="0" xfId="11" applyFont="1"/>
    <xf numFmtId="9" fontId="4" fillId="0" borderId="0" xfId="2" applyNumberFormat="1" applyAlignment="1">
      <alignment horizontal="center" wrapText="1"/>
    </xf>
    <xf numFmtId="9" fontId="4" fillId="0" borderId="0" xfId="2" applyNumberFormat="1" applyAlignment="1" applyProtection="1">
      <alignment horizontal="center" wrapText="1"/>
      <protection locked="0"/>
    </xf>
    <xf numFmtId="9" fontId="4" fillId="0" borderId="0" xfId="2" applyNumberFormat="1" applyAlignment="1" applyProtection="1">
      <alignment horizontal="center"/>
      <protection locked="0"/>
    </xf>
    <xf numFmtId="0" fontId="9" fillId="0" borderId="0" xfId="2" applyFont="1" applyAlignment="1" applyProtection="1">
      <alignment horizontal="left"/>
      <protection locked="0"/>
    </xf>
    <xf numFmtId="0" fontId="13" fillId="0" borderId="0" xfId="2" applyFont="1" applyAlignment="1" applyProtection="1">
      <alignment horizontal="left" wrapText="1"/>
      <protection locked="0"/>
    </xf>
    <xf numFmtId="0" fontId="12" fillId="0" borderId="0" xfId="2" applyFont="1" applyAlignment="1" applyProtection="1">
      <alignment wrapText="1"/>
      <protection locked="0"/>
    </xf>
    <xf numFmtId="0" fontId="12" fillId="0" borderId="13" xfId="2" applyFont="1" applyBorder="1" applyAlignment="1" applyProtection="1">
      <alignment horizontal="left"/>
      <protection locked="0"/>
    </xf>
    <xf numFmtId="0" fontId="13" fillId="0" borderId="13" xfId="2" applyFont="1" applyBorder="1" applyAlignment="1" applyProtection="1">
      <alignment horizontal="left"/>
      <protection locked="0"/>
    </xf>
    <xf numFmtId="14" fontId="13" fillId="0" borderId="13" xfId="2" applyNumberFormat="1" applyFont="1" applyBorder="1" applyAlignment="1" applyProtection="1">
      <alignment horizontal="left"/>
      <protection locked="0"/>
    </xf>
    <xf numFmtId="0" fontId="12" fillId="0" borderId="14" xfId="2" applyFont="1" applyBorder="1" applyAlignment="1" applyProtection="1">
      <alignment horizontal="left"/>
      <protection locked="0"/>
    </xf>
    <xf numFmtId="177" fontId="4" fillId="0" borderId="0" xfId="2" applyNumberFormat="1" applyAlignment="1">
      <alignment horizontal="left"/>
    </xf>
    <xf numFmtId="0" fontId="4" fillId="0" borderId="0" xfId="2"/>
    <xf numFmtId="14" fontId="4" fillId="0" borderId="0" xfId="2" applyNumberFormat="1"/>
    <xf numFmtId="177" fontId="4" fillId="0" borderId="0" xfId="2" applyNumberFormat="1" applyAlignment="1" applyProtection="1">
      <alignment horizontal="left"/>
      <protection locked="0"/>
    </xf>
    <xf numFmtId="9" fontId="4" fillId="0" borderId="0" xfId="2" applyNumberFormat="1" applyAlignment="1" applyProtection="1">
      <alignment horizontal="center" vertical="center" wrapText="1"/>
      <protection locked="0"/>
    </xf>
    <xf numFmtId="0" fontId="4" fillId="0" borderId="0" xfId="2" applyAlignment="1" applyProtection="1">
      <alignment horizontal="center" vertical="center" wrapText="1"/>
      <protection locked="0"/>
    </xf>
    <xf numFmtId="0" fontId="33" fillId="0" borderId="0" xfId="2" applyFont="1" applyAlignment="1" applyProtection="1">
      <alignment horizontal="left"/>
      <protection locked="0"/>
    </xf>
    <xf numFmtId="186" fontId="13" fillId="0" borderId="1" xfId="2" applyNumberFormat="1" applyFont="1" applyBorder="1" applyAlignment="1" applyProtection="1">
      <alignment horizontal="left"/>
      <protection locked="0"/>
    </xf>
    <xf numFmtId="0" fontId="12" fillId="0" borderId="16" xfId="2" applyFont="1" applyBorder="1" applyAlignment="1" applyProtection="1">
      <alignment horizontal="left"/>
      <protection locked="0"/>
    </xf>
    <xf numFmtId="14" fontId="13" fillId="0" borderId="0" xfId="2" applyNumberFormat="1" applyFont="1" applyAlignment="1" applyProtection="1">
      <alignment horizontal="left"/>
      <protection locked="0"/>
    </xf>
    <xf numFmtId="0" fontId="13" fillId="10" borderId="1" xfId="2" applyFont="1" applyFill="1" applyBorder="1" applyAlignment="1" applyProtection="1">
      <alignment horizontal="left"/>
      <protection locked="0"/>
    </xf>
    <xf numFmtId="0" fontId="13" fillId="0" borderId="0" xfId="19" applyFont="1"/>
    <xf numFmtId="0" fontId="34" fillId="0" borderId="0" xfId="20" applyFont="1"/>
    <xf numFmtId="0" fontId="12" fillId="0" borderId="18" xfId="2" applyFont="1" applyBorder="1" applyAlignment="1" applyProtection="1">
      <alignment horizontal="left"/>
      <protection locked="0"/>
    </xf>
    <xf numFmtId="0" fontId="13" fillId="0" borderId="18" xfId="2" applyFont="1" applyBorder="1" applyAlignment="1" applyProtection="1">
      <alignment horizontal="left"/>
      <protection locked="0"/>
    </xf>
    <xf numFmtId="0" fontId="12" fillId="0" borderId="19" xfId="2" applyFont="1" applyBorder="1" applyAlignment="1" applyProtection="1">
      <alignment horizontal="left"/>
      <protection locked="0"/>
    </xf>
    <xf numFmtId="177" fontId="15" fillId="0" borderId="0" xfId="2" applyNumberFormat="1" applyFont="1" applyAlignment="1" applyProtection="1">
      <alignment horizontal="left"/>
      <protection locked="0"/>
    </xf>
    <xf numFmtId="0" fontId="36" fillId="0" borderId="1" xfId="22" applyFont="1" applyBorder="1" applyAlignment="1">
      <alignment horizontal="center" wrapText="1"/>
    </xf>
    <xf numFmtId="1" fontId="36" fillId="0" borderId="1" xfId="22" applyNumberFormat="1" applyFont="1" applyBorder="1" applyAlignment="1">
      <alignment horizontal="center" wrapText="1"/>
    </xf>
    <xf numFmtId="0" fontId="34" fillId="0" borderId="1" xfId="22" applyFont="1" applyBorder="1" applyAlignment="1">
      <alignment horizontal="center" wrapText="1"/>
    </xf>
    <xf numFmtId="0" fontId="37" fillId="19" borderId="1" xfId="22" applyFont="1" applyFill="1" applyBorder="1" applyAlignment="1">
      <alignment horizontal="center" wrapText="1"/>
    </xf>
    <xf numFmtId="0" fontId="3" fillId="10" borderId="1" xfId="0" applyFont="1" applyFill="1" applyBorder="1" applyAlignment="1">
      <alignment wrapText="1"/>
    </xf>
    <xf numFmtId="183" fontId="28" fillId="10" borderId="1" xfId="23" applyNumberFormat="1" applyFont="1" applyFill="1" applyBorder="1" applyAlignment="1"/>
    <xf numFmtId="0" fontId="38" fillId="0" borderId="1" xfId="4" applyFont="1" applyBorder="1" applyAlignment="1">
      <alignment wrapText="1"/>
    </xf>
    <xf numFmtId="182" fontId="3" fillId="0" borderId="1" xfId="4" applyNumberFormat="1" applyBorder="1"/>
    <xf numFmtId="10" fontId="0" fillId="0" borderId="1" xfId="5" applyNumberFormat="1" applyFont="1" applyFill="1" applyBorder="1" applyAlignment="1"/>
    <xf numFmtId="187" fontId="4" fillId="15" borderId="1" xfId="17" applyNumberFormat="1" applyFill="1" applyBorder="1" applyAlignment="1">
      <alignment wrapText="1"/>
    </xf>
    <xf numFmtId="0" fontId="4" fillId="15" borderId="7" xfId="17" applyFill="1" applyBorder="1" applyAlignment="1">
      <alignment wrapText="1"/>
    </xf>
    <xf numFmtId="14" fontId="13" fillId="0" borderId="1" xfId="2" applyNumberFormat="1" applyFont="1" applyBorder="1" applyAlignment="1" applyProtection="1">
      <alignment horizontal="left"/>
      <protection locked="0"/>
    </xf>
    <xf numFmtId="0" fontId="34" fillId="0" borderId="1" xfId="28" applyFont="1" applyBorder="1" applyAlignment="1">
      <alignment horizontal="center"/>
    </xf>
    <xf numFmtId="180" fontId="34" fillId="0" borderId="1" xfId="28" applyNumberFormat="1" applyFont="1" applyBorder="1" applyAlignment="1">
      <alignment horizontal="center"/>
    </xf>
    <xf numFmtId="0" fontId="42" fillId="16" borderId="3" xfId="11" applyFont="1" applyFill="1" applyBorder="1"/>
    <xf numFmtId="0" fontId="34" fillId="16" borderId="3" xfId="17" applyFont="1" applyFill="1" applyBorder="1" applyAlignment="1">
      <alignment horizontal="center" vertical="center" wrapText="1"/>
    </xf>
    <xf numFmtId="0" fontId="34" fillId="16" borderId="1" xfId="17" applyFont="1" applyFill="1" applyBorder="1" applyAlignment="1">
      <alignment wrapText="1"/>
    </xf>
    <xf numFmtId="2" fontId="39" fillId="16" borderId="1" xfId="17" applyNumberFormat="1" applyFont="1" applyFill="1" applyBorder="1" applyAlignment="1">
      <alignment horizontal="center" wrapText="1"/>
    </xf>
    <xf numFmtId="0" fontId="4" fillId="15" borderId="1" xfId="29" applyFill="1" applyBorder="1" applyAlignment="1">
      <alignment wrapText="1"/>
    </xf>
    <xf numFmtId="0" fontId="6" fillId="0" borderId="0" xfId="22" applyFont="1" applyAlignment="1">
      <alignment horizontal="center" vertical="center"/>
    </xf>
    <xf numFmtId="0" fontId="44" fillId="0" borderId="0" xfId="22" applyFont="1" applyAlignment="1">
      <alignment horizontal="center" vertical="center"/>
    </xf>
    <xf numFmtId="0" fontId="44" fillId="0" borderId="1" xfId="22" applyFont="1" applyBorder="1" applyAlignment="1">
      <alignment horizontal="center" vertical="center"/>
    </xf>
    <xf numFmtId="14" fontId="44" fillId="0" borderId="1" xfId="22" applyNumberFormat="1" applyFont="1" applyBorder="1" applyAlignment="1">
      <alignment horizontal="center" vertical="center"/>
    </xf>
    <xf numFmtId="14" fontId="44" fillId="0" borderId="2" xfId="22" applyNumberFormat="1" applyFont="1" applyBorder="1" applyAlignment="1">
      <alignment horizontal="center" vertical="center"/>
    </xf>
    <xf numFmtId="0" fontId="44" fillId="10" borderId="1" xfId="22" applyFont="1" applyFill="1" applyBorder="1" applyAlignment="1">
      <alignment horizontal="center" vertical="center" wrapText="1"/>
    </xf>
    <xf numFmtId="0" fontId="6" fillId="0" borderId="22" xfId="22" applyFont="1" applyBorder="1" applyAlignment="1">
      <alignment horizontal="center" vertical="center"/>
    </xf>
    <xf numFmtId="0" fontId="44" fillId="0" borderId="1" xfId="22" applyFont="1" applyBorder="1" applyAlignment="1">
      <alignment horizontal="center" vertical="center" wrapText="1"/>
    </xf>
    <xf numFmtId="0" fontId="45" fillId="0" borderId="10" xfId="0" applyFont="1" applyBorder="1" applyAlignment="1">
      <alignment horizontal="center" vertical="center"/>
    </xf>
    <xf numFmtId="0" fontId="44" fillId="0" borderId="23" xfId="22" applyFont="1" applyBorder="1" applyAlignment="1">
      <alignment horizontal="center" vertical="center" wrapText="1"/>
    </xf>
    <xf numFmtId="0" fontId="44" fillId="5" borderId="1" xfId="22" applyFont="1" applyFill="1" applyBorder="1" applyAlignment="1">
      <alignment horizontal="center" vertical="center" wrapText="1"/>
    </xf>
    <xf numFmtId="0" fontId="44" fillId="5" borderId="2" xfId="22" applyFont="1" applyFill="1" applyBorder="1" applyAlignment="1">
      <alignment horizontal="center" vertical="center" wrapText="1"/>
    </xf>
    <xf numFmtId="0" fontId="44" fillId="16" borderId="1" xfId="22" applyFont="1" applyFill="1" applyBorder="1" applyAlignment="1">
      <alignment horizontal="center" vertical="center"/>
    </xf>
    <xf numFmtId="0" fontId="44" fillId="16" borderId="1" xfId="22" applyFont="1" applyFill="1" applyBorder="1" applyAlignment="1">
      <alignment horizontal="center" vertical="center" wrapText="1"/>
    </xf>
    <xf numFmtId="0" fontId="45" fillId="10" borderId="1" xfId="22" applyFont="1" applyFill="1" applyBorder="1" applyAlignment="1">
      <alignment horizontal="center" vertical="center" wrapText="1"/>
    </xf>
    <xf numFmtId="0" fontId="6" fillId="0" borderId="1" xfId="22" applyFont="1" applyBorder="1" applyAlignment="1">
      <alignment horizontal="center" vertical="center" wrapText="1"/>
    </xf>
    <xf numFmtId="0" fontId="6" fillId="0" borderId="1" xfId="0" applyFont="1" applyBorder="1" applyAlignment="1">
      <alignment vertical="center" wrapText="1"/>
    </xf>
    <xf numFmtId="44" fontId="6" fillId="0" borderId="1" xfId="25" applyFont="1" applyFill="1" applyBorder="1" applyAlignment="1">
      <alignment horizontal="center" vertical="center" wrapText="1"/>
    </xf>
    <xf numFmtId="1" fontId="6" fillId="0" borderId="1" xfId="22" applyNumberFormat="1" applyFont="1" applyBorder="1" applyAlignment="1">
      <alignment horizontal="center" vertical="center" wrapText="1"/>
    </xf>
    <xf numFmtId="185" fontId="6" fillId="0" borderId="1" xfId="22" applyNumberFormat="1" applyFont="1" applyBorder="1" applyAlignment="1">
      <alignment horizontal="center" vertical="center"/>
    </xf>
    <xf numFmtId="3" fontId="6" fillId="0" borderId="1" xfId="22" applyNumberFormat="1" applyFont="1" applyBorder="1" applyAlignment="1">
      <alignment horizontal="center" vertical="center"/>
    </xf>
    <xf numFmtId="177" fontId="6" fillId="0" borderId="1" xfId="31" applyNumberFormat="1" applyFont="1" applyFill="1" applyBorder="1" applyAlignment="1">
      <alignment horizontal="center" vertical="center" wrapText="1"/>
    </xf>
    <xf numFmtId="177" fontId="6" fillId="0" borderId="1" xfId="22" applyNumberFormat="1" applyFont="1" applyBorder="1" applyAlignment="1">
      <alignment horizontal="center" vertical="center" wrapText="1"/>
    </xf>
    <xf numFmtId="0" fontId="6" fillId="0" borderId="1" xfId="0" applyFont="1" applyBorder="1" applyAlignment="1">
      <alignment horizontal="left" vertical="center" wrapText="1"/>
    </xf>
    <xf numFmtId="0" fontId="42" fillId="10" borderId="2" xfId="32" applyFont="1" applyFill="1" applyBorder="1" applyAlignment="1" applyProtection="1">
      <alignment horizontal="center" wrapText="1"/>
    </xf>
    <xf numFmtId="0" fontId="42" fillId="10" borderId="1" xfId="32" applyFont="1" applyFill="1" applyBorder="1" applyAlignment="1" applyProtection="1">
      <alignment horizontal="center" wrapText="1"/>
    </xf>
    <xf numFmtId="180" fontId="35" fillId="0" borderId="1" xfId="10" applyNumberFormat="1" applyFont="1" applyBorder="1" applyAlignment="1" applyProtection="1">
      <alignment horizontal="left"/>
      <protection locked="0"/>
    </xf>
    <xf numFmtId="0" fontId="15" fillId="10" borderId="0" xfId="11" applyFont="1" applyFill="1"/>
    <xf numFmtId="0" fontId="31" fillId="10" borderId="0" xfId="11" applyFont="1" applyFill="1"/>
    <xf numFmtId="0" fontId="2" fillId="10" borderId="0" xfId="0" applyFont="1" applyFill="1"/>
    <xf numFmtId="178" fontId="3" fillId="20" borderId="1" xfId="4" applyNumberFormat="1" applyFill="1" applyBorder="1"/>
    <xf numFmtId="177" fontId="10" fillId="10" borderId="1" xfId="15" applyNumberFormat="1" applyFont="1" applyFill="1" applyBorder="1" applyAlignment="1">
      <alignment horizontal="right"/>
    </xf>
    <xf numFmtId="0" fontId="23" fillId="10" borderId="3" xfId="11" applyFont="1" applyFill="1" applyBorder="1" applyAlignment="1">
      <alignment horizontal="center" vertical="center" wrapText="1"/>
    </xf>
    <xf numFmtId="0" fontId="23" fillId="10" borderId="4" xfId="11" applyFont="1" applyFill="1" applyBorder="1" applyAlignment="1">
      <alignment horizontal="center" vertical="center" wrapText="1"/>
    </xf>
    <xf numFmtId="0" fontId="23" fillId="10" borderId="6" xfId="11" applyFont="1" applyFill="1" applyBorder="1" applyAlignment="1">
      <alignment horizontal="center" vertical="center" wrapText="1"/>
    </xf>
    <xf numFmtId="0" fontId="4" fillId="15" borderId="3" xfId="29" applyFill="1" applyBorder="1" applyAlignment="1">
      <alignment horizontal="center" vertical="center" wrapText="1"/>
    </xf>
    <xf numFmtId="0" fontId="4" fillId="15" borderId="4" xfId="29" applyFill="1" applyBorder="1" applyAlignment="1">
      <alignment horizontal="center" vertical="center" wrapText="1"/>
    </xf>
    <xf numFmtId="0" fontId="4" fillId="15" borderId="6" xfId="29" applyFill="1" applyBorder="1" applyAlignment="1">
      <alignment horizontal="center" vertical="center" wrapText="1"/>
    </xf>
    <xf numFmtId="0" fontId="10" fillId="15" borderId="3" xfId="17" applyFont="1" applyFill="1" applyBorder="1" applyAlignment="1">
      <alignment horizontal="center" vertical="center" wrapText="1"/>
    </xf>
    <xf numFmtId="0" fontId="10" fillId="15" borderId="4" xfId="17" applyFont="1" applyFill="1" applyBorder="1" applyAlignment="1">
      <alignment horizontal="center" vertical="center" wrapText="1"/>
    </xf>
    <xf numFmtId="0" fontId="10" fillId="15" borderId="6" xfId="17" applyFont="1" applyFill="1" applyBorder="1" applyAlignment="1">
      <alignment horizontal="center" vertical="center" wrapText="1"/>
    </xf>
    <xf numFmtId="0" fontId="15" fillId="0" borderId="1" xfId="11" applyFont="1" applyBorder="1" applyAlignment="1">
      <alignment horizontal="center" vertical="center" wrapText="1"/>
    </xf>
    <xf numFmtId="0" fontId="15" fillId="0" borderId="1" xfId="11" applyFont="1" applyBorder="1" applyAlignment="1">
      <alignment horizontal="center" vertical="center"/>
    </xf>
    <xf numFmtId="0" fontId="23" fillId="0" borderId="1" xfId="11" applyFont="1" applyBorder="1" applyAlignment="1">
      <alignment horizontal="center" vertical="center" wrapText="1"/>
    </xf>
    <xf numFmtId="183" fontId="28" fillId="16" borderId="1" xfId="12" applyNumberFormat="1" applyFont="1" applyFill="1" applyBorder="1" applyAlignment="1">
      <alignment horizontal="center" vertical="center" wrapText="1"/>
    </xf>
    <xf numFmtId="0" fontId="15" fillId="10" borderId="1" xfId="11" applyFont="1" applyFill="1" applyBorder="1" applyAlignment="1">
      <alignment horizontal="center" vertical="center" wrapText="1"/>
    </xf>
    <xf numFmtId="0" fontId="12" fillId="0" borderId="1" xfId="2" applyFont="1" applyBorder="1" applyAlignment="1" applyProtection="1">
      <alignment horizontal="left"/>
      <protection locked="0"/>
    </xf>
    <xf numFmtId="0" fontId="4" fillId="0" borderId="2" xfId="3" applyBorder="1" applyAlignment="1" applyProtection="1">
      <alignment horizontal="left" vertical="center"/>
      <protection locked="0"/>
    </xf>
    <xf numFmtId="0" fontId="4" fillId="0" borderId="7" xfId="3" applyBorder="1" applyAlignment="1" applyProtection="1">
      <alignment horizontal="left" vertical="center"/>
      <protection locked="0"/>
    </xf>
    <xf numFmtId="0" fontId="13" fillId="0" borderId="1" xfId="2" applyFont="1" applyBorder="1" applyAlignment="1" applyProtection="1">
      <alignment horizontal="left"/>
      <protection locked="0"/>
    </xf>
    <xf numFmtId="0" fontId="13" fillId="0" borderId="15" xfId="2" applyFont="1" applyBorder="1" applyAlignment="1" applyProtection="1">
      <alignment horizontal="left"/>
      <protection locked="0"/>
    </xf>
    <xf numFmtId="177" fontId="13" fillId="0" borderId="1" xfId="2" applyNumberFormat="1" applyFont="1" applyBorder="1" applyAlignment="1" applyProtection="1">
      <alignment horizontal="left"/>
      <protection locked="0"/>
    </xf>
    <xf numFmtId="177" fontId="13" fillId="0" borderId="15" xfId="2" applyNumberFormat="1" applyFont="1" applyBorder="1" applyAlignment="1" applyProtection="1">
      <alignment horizontal="left"/>
      <protection locked="0"/>
    </xf>
    <xf numFmtId="0" fontId="15" fillId="0" borderId="13" xfId="2" applyFont="1" applyBorder="1" applyAlignment="1" applyProtection="1">
      <alignment horizontal="left"/>
      <protection locked="0"/>
    </xf>
    <xf numFmtId="0" fontId="13" fillId="0" borderId="13" xfId="2" applyFont="1" applyBorder="1" applyAlignment="1" applyProtection="1">
      <alignment horizontal="left"/>
      <protection locked="0"/>
    </xf>
    <xf numFmtId="0" fontId="12" fillId="0" borderId="13" xfId="2" applyFont="1" applyBorder="1" applyAlignment="1" applyProtection="1">
      <alignment horizontal="left"/>
      <protection locked="0"/>
    </xf>
    <xf numFmtId="177" fontId="32" fillId="0" borderId="13" xfId="2" applyNumberFormat="1" applyFont="1" applyBorder="1" applyAlignment="1" applyProtection="1">
      <alignment horizontal="left"/>
      <protection locked="0"/>
    </xf>
    <xf numFmtId="177" fontId="13" fillId="0" borderId="12" xfId="2" applyNumberFormat="1" applyFont="1" applyBorder="1" applyAlignment="1" applyProtection="1">
      <alignment horizontal="left"/>
      <protection locked="0"/>
    </xf>
    <xf numFmtId="0" fontId="12" fillId="0" borderId="18" xfId="2" applyFont="1" applyBorder="1" applyAlignment="1" applyProtection="1">
      <alignment horizontal="left"/>
      <protection locked="0"/>
    </xf>
    <xf numFmtId="0" fontId="13" fillId="0" borderId="18" xfId="2" applyFont="1" applyBorder="1" applyAlignment="1" applyProtection="1">
      <alignment horizontal="left"/>
      <protection locked="0"/>
    </xf>
    <xf numFmtId="177" fontId="13" fillId="0" borderId="18" xfId="2" applyNumberFormat="1" applyFont="1" applyBorder="1" applyAlignment="1" applyProtection="1">
      <alignment horizontal="left"/>
      <protection locked="0"/>
    </xf>
    <xf numFmtId="177" fontId="13" fillId="0" borderId="17" xfId="2" applyNumberFormat="1" applyFont="1" applyBorder="1" applyAlignment="1" applyProtection="1">
      <alignment horizontal="left"/>
      <protection locked="0"/>
    </xf>
    <xf numFmtId="0" fontId="15" fillId="0" borderId="2" xfId="11" applyFont="1" applyBorder="1" applyAlignment="1">
      <alignment horizontal="center" vertical="center"/>
    </xf>
    <xf numFmtId="0" fontId="15" fillId="0" borderId="9" xfId="11" applyFont="1" applyBorder="1" applyAlignment="1">
      <alignment horizontal="center" vertical="center"/>
    </xf>
    <xf numFmtId="0" fontId="15" fillId="0" borderId="7" xfId="11" applyFont="1" applyBorder="1" applyAlignment="1">
      <alignment horizontal="center" vertical="center"/>
    </xf>
    <xf numFmtId="0" fontId="15" fillId="17" borderId="2" xfId="11" applyFont="1" applyFill="1" applyBorder="1" applyAlignment="1">
      <alignment horizontal="left" vertical="center" wrapText="1"/>
    </xf>
    <xf numFmtId="0" fontId="15" fillId="17" borderId="9" xfId="11" applyFont="1" applyFill="1" applyBorder="1" applyAlignment="1">
      <alignment horizontal="left" vertical="center" wrapText="1"/>
    </xf>
    <xf numFmtId="0" fontId="15" fillId="17" borderId="7" xfId="11" applyFont="1" applyFill="1" applyBorder="1" applyAlignment="1">
      <alignment horizontal="left" vertical="center" wrapText="1"/>
    </xf>
    <xf numFmtId="0" fontId="23" fillId="0" borderId="3" xfId="11" applyFont="1" applyBorder="1" applyAlignment="1">
      <alignment horizontal="center" vertical="center" wrapText="1"/>
    </xf>
    <xf numFmtId="0" fontId="23" fillId="0" borderId="4" xfId="11" applyFont="1" applyBorder="1" applyAlignment="1">
      <alignment horizontal="center" vertical="center" wrapText="1"/>
    </xf>
    <xf numFmtId="0" fontId="23" fillId="0" borderId="6" xfId="11" applyFont="1" applyBorder="1" applyAlignment="1">
      <alignment horizontal="center" vertical="center" wrapText="1"/>
    </xf>
    <xf numFmtId="0" fontId="15" fillId="0" borderId="1" xfId="11" applyFont="1" applyBorder="1" applyAlignment="1">
      <alignment horizontal="left" vertical="center" wrapText="1"/>
    </xf>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44" fillId="0" borderId="23" xfId="22" applyFont="1" applyBorder="1" applyAlignment="1">
      <alignment horizontal="center" vertical="center"/>
    </xf>
    <xf numFmtId="0" fontId="44" fillId="0" borderId="22" xfId="22" applyFont="1" applyBorder="1" applyAlignment="1">
      <alignment horizontal="center" vertical="center"/>
    </xf>
    <xf numFmtId="0" fontId="44" fillId="0" borderId="21" xfId="22" applyFont="1" applyBorder="1" applyAlignment="1">
      <alignment horizontal="center" vertical="center"/>
    </xf>
    <xf numFmtId="0" fontId="44" fillId="5" borderId="2" xfId="22" applyFont="1" applyFill="1" applyBorder="1" applyAlignment="1">
      <alignment horizontal="center" vertical="center" wrapText="1"/>
    </xf>
    <xf numFmtId="0" fontId="44" fillId="5" borderId="7" xfId="22" applyFont="1" applyFill="1" applyBorder="1" applyAlignment="1">
      <alignment horizontal="center" vertical="center" wrapText="1"/>
    </xf>
    <xf numFmtId="0" fontId="44" fillId="5" borderId="2" xfId="22" applyFont="1" applyFill="1" applyBorder="1" applyAlignment="1">
      <alignment horizontal="center" vertical="center"/>
    </xf>
    <xf numFmtId="0" fontId="44" fillId="5" borderId="9" xfId="22" applyFont="1" applyFill="1" applyBorder="1" applyAlignment="1">
      <alignment horizontal="center" vertical="center"/>
    </xf>
    <xf numFmtId="0" fontId="44" fillId="5" borderId="7" xfId="22" applyFont="1" applyFill="1" applyBorder="1" applyAlignment="1">
      <alignment horizontal="center" vertical="center"/>
    </xf>
    <xf numFmtId="0" fontId="45" fillId="18" borderId="1" xfId="22" applyFont="1" applyFill="1" applyBorder="1" applyAlignment="1">
      <alignment horizontal="center" vertical="center" wrapText="1"/>
    </xf>
    <xf numFmtId="0" fontId="6" fillId="0" borderId="1" xfId="22" applyFont="1" applyBorder="1" applyAlignment="1">
      <alignment horizontal="center" vertical="center" wrapText="1"/>
    </xf>
    <xf numFmtId="0" fontId="6" fillId="0" borderId="1" xfId="30" applyFont="1" applyBorder="1" applyAlignment="1" applyProtection="1">
      <alignment horizontal="center" vertical="center" wrapText="1"/>
      <protection locked="0"/>
    </xf>
    <xf numFmtId="0" fontId="6" fillId="0" borderId="21" xfId="22" applyFont="1" applyBorder="1" applyAlignment="1">
      <alignment horizontal="center" vertical="center" wrapText="1"/>
    </xf>
    <xf numFmtId="0" fontId="6" fillId="0" borderId="20" xfId="22" applyFont="1" applyBorder="1" applyAlignment="1">
      <alignment horizontal="center" vertical="center" wrapText="1"/>
    </xf>
    <xf numFmtId="0" fontId="6" fillId="0" borderId="11" xfId="22" applyFont="1" applyBorder="1" applyAlignment="1">
      <alignment horizontal="center" vertical="center" wrapText="1"/>
    </xf>
    <xf numFmtId="0" fontId="45" fillId="18" borderId="3" xfId="22" applyFont="1" applyFill="1" applyBorder="1" applyAlignment="1">
      <alignment horizontal="center" vertical="center" wrapText="1"/>
    </xf>
    <xf numFmtId="0" fontId="45" fillId="18" borderId="6" xfId="22" applyFont="1" applyFill="1" applyBorder="1" applyAlignment="1">
      <alignment horizontal="center" vertical="center" wrapText="1"/>
    </xf>
    <xf numFmtId="0" fontId="6" fillId="0" borderId="3" xfId="22" applyFont="1" applyBorder="1" applyAlignment="1">
      <alignment horizontal="center" vertical="center" wrapText="1"/>
    </xf>
    <xf numFmtId="0" fontId="6" fillId="0" borderId="6" xfId="22" applyFont="1" applyBorder="1" applyAlignment="1">
      <alignment horizontal="center" vertical="center" wrapText="1"/>
    </xf>
    <xf numFmtId="0" fontId="47" fillId="0" borderId="3" xfId="30" applyFont="1" applyBorder="1" applyAlignment="1" applyProtection="1">
      <alignment horizontal="center" vertical="center" wrapText="1"/>
      <protection locked="0"/>
    </xf>
    <xf numFmtId="0" fontId="6" fillId="0" borderId="6" xfId="30" applyFont="1" applyBorder="1" applyAlignment="1" applyProtection="1">
      <alignment horizontal="center" vertical="center" wrapText="1"/>
      <protection locked="0"/>
    </xf>
    <xf numFmtId="0" fontId="6" fillId="0" borderId="3" xfId="30" applyFont="1" applyBorder="1" applyAlignment="1" applyProtection="1">
      <alignment horizontal="center" vertical="center" wrapText="1"/>
      <protection locked="0"/>
    </xf>
    <xf numFmtId="0" fontId="44" fillId="10" borderId="1" xfId="22" applyFont="1" applyFill="1" applyBorder="1" applyAlignment="1">
      <alignment horizontal="center" vertical="center" wrapText="1"/>
    </xf>
  </cellXfs>
  <cellStyles count="33">
    <cellStyle name="20% - Accent3 3 2 3" xfId="32" xr:uid="{D1EB2DB2-3985-46EC-99F5-EFDE7D2E63C3}"/>
    <cellStyle name="20% - Accent3 3 4 4" xfId="26" xr:uid="{334C81B8-0500-40C5-9D22-46EA1B104639}"/>
    <cellStyle name="20% - Accent3 3 6" xfId="27" xr:uid="{811B7205-8EFE-446E-B698-DF167B7FF4A8}"/>
    <cellStyle name="Currency 2" xfId="15" xr:uid="{00000000-0005-0000-0000-000000000000}"/>
    <cellStyle name="Currency 2 2 2" xfId="8" xr:uid="{00000000-0005-0000-0000-000001000000}"/>
    <cellStyle name="Currency_JCP 75 grams MF sheet set 04072011 hellen 2" xfId="24" xr:uid="{00000000-0005-0000-0000-000002000000}"/>
    <cellStyle name="Currency_JCP soft spun and fleece 092310" xfId="16" xr:uid="{00000000-0005-0000-0000-000003000000}"/>
    <cellStyle name="Currency_Sheet1 2" xfId="31" xr:uid="{951BD6A9-697D-414A-AF9D-F01A03A7C3D7}"/>
    <cellStyle name="Normal 2" xfId="4" xr:uid="{00000000-0005-0000-0000-000004000000}"/>
    <cellStyle name="Normal 2 18 2" xfId="1" xr:uid="{00000000-0005-0000-0000-000005000000}"/>
    <cellStyle name="Normal 35" xfId="6" xr:uid="{00000000-0005-0000-0000-000006000000}"/>
    <cellStyle name="Normal_2010 NY-showroom sheet set for JCP 0330" xfId="17" xr:uid="{00000000-0005-0000-0000-000007000000}"/>
    <cellStyle name="Normal_Copy of Request For Quote -- updated by VV on 043008 FINAL FINAL (4)" xfId="30" xr:uid="{FA223F0E-2D6D-41D1-9DCD-74357E184DE7}"/>
    <cellStyle name="Normal_HSN-micro fiber comforter set  duvet set and sheet set11-29-2010" xfId="29" xr:uid="{C7698237-53E9-429C-BCCB-8AB44173BB02}"/>
    <cellStyle name="Normal_jcp duet sheet and reversible sheet 09-27-2010" xfId="19" xr:uid="{00000000-0005-0000-0000-000009000000}"/>
    <cellStyle name="Normal_Kohl's 600TC sheets price requote Oct 30 09" xfId="18" xr:uid="{00000000-0005-0000-0000-00000A000000}"/>
    <cellStyle name="Normal_March 2011 Macys market quote" xfId="11" xr:uid="{00000000-0005-0000-0000-00000B000000}"/>
    <cellStyle name="Normal_Quote sheet of  E-Commerce   sheet updated 11-30-2010" xfId="14" xr:uid="{00000000-0005-0000-0000-00000C000000}"/>
    <cellStyle name="Normal_Sheet1" xfId="22" xr:uid="{00000000-0005-0000-0000-00000D000000}"/>
    <cellStyle name="Percent 2" xfId="5" xr:uid="{00000000-0005-0000-0000-00000E000000}"/>
    <cellStyle name="Percent 2 2 2" xfId="7" xr:uid="{00000000-0005-0000-0000-00000F000000}"/>
    <cellStyle name="Style 1" xfId="3" xr:uid="{00000000-0005-0000-0000-000010000000}"/>
    <cellStyle name="百分比" xfId="10" builtinId="5"/>
    <cellStyle name="百分比 2" xfId="13" xr:uid="{00000000-0005-0000-0000-000012000000}"/>
    <cellStyle name="常规" xfId="0" builtinId="0"/>
    <cellStyle name="常规 18" xfId="28" xr:uid="{B8762C51-D303-482C-BCD5-F36EDAAD1951}"/>
    <cellStyle name="常规 19" xfId="21" xr:uid="{00000000-0005-0000-0000-000014000000}"/>
    <cellStyle name="常规 2" xfId="20" xr:uid="{00000000-0005-0000-0000-000015000000}"/>
    <cellStyle name="货币" xfId="25" builtinId="4"/>
    <cellStyle name="货币 2" xfId="12" xr:uid="{00000000-0005-0000-0000-000016000000}"/>
    <cellStyle name="货币 3" xfId="23" xr:uid="{00000000-0005-0000-0000-000017000000}"/>
    <cellStyle name="样式 1 2" xfId="2" xr:uid="{00000000-0005-0000-0000-000018000000}"/>
    <cellStyle name="样式 1 5" xfId="9" xr:uid="{00000000-0005-0000-0000-000019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E20" sqref="E20"/>
    </sheetView>
  </sheetViews>
  <sheetFormatPr defaultRowHeight="15" x14ac:dyDescent="0.25"/>
  <cols>
    <col min="1" max="1" width="18.7109375" customWidth="1"/>
    <col min="2" max="2" width="21.5703125" customWidth="1"/>
    <col min="3" max="3" width="21.140625" customWidth="1"/>
    <col min="4" max="4" width="27.140625" customWidth="1"/>
    <col min="5" max="5" width="27.85546875" customWidth="1"/>
    <col min="6" max="6" width="19.42578125" customWidth="1"/>
    <col min="7" max="7" width="20.5703125" customWidth="1"/>
    <col min="8" max="8" width="14.5703125" customWidth="1"/>
  </cols>
  <sheetData>
    <row r="2" spans="1:224" s="6" customFormat="1" ht="20.25" x14ac:dyDescent="0.3">
      <c r="A2" s="4" t="s">
        <v>676</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122" t="str">
        <f>_xlfn.TEXTJOIN(" ",TRUE,B5,D5,D6,B6,D4,D7)</f>
        <v>Homegoods 2026 BTC Serta 150gsm Jersey Solid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86</v>
      </c>
      <c r="C4" s="58" t="s">
        <v>33</v>
      </c>
      <c r="D4" s="48" t="s">
        <v>876</v>
      </c>
      <c r="E4" s="59" t="s">
        <v>34</v>
      </c>
      <c r="F4" s="50" t="s">
        <v>75</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112</v>
      </c>
      <c r="C5" s="17" t="s">
        <v>42</v>
      </c>
      <c r="D5" s="11">
        <v>2026</v>
      </c>
      <c r="E5" s="43" t="s">
        <v>43</v>
      </c>
      <c r="F5" s="12" t="s">
        <v>682</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296</v>
      </c>
      <c r="C6" s="17" t="s">
        <v>45</v>
      </c>
      <c r="D6" s="11" t="s">
        <v>70</v>
      </c>
      <c r="E6" s="43" t="s">
        <v>46</v>
      </c>
      <c r="F6" s="69" t="s">
        <v>97</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t="s">
        <v>459</v>
      </c>
      <c r="C7" s="30" t="s">
        <v>51</v>
      </c>
      <c r="D7" s="12" t="s">
        <v>659</v>
      </c>
      <c r="E7" s="67" t="s">
        <v>52</v>
      </c>
      <c r="F7" s="12" t="s">
        <v>414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21">
        <f>'Internal Commitment'!AP36</f>
        <v>296946.2</v>
      </c>
      <c r="E8" s="42" t="s">
        <v>465</v>
      </c>
      <c r="F8" s="11" t="s">
        <v>479</v>
      </c>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93" t="s">
        <v>653</v>
      </c>
      <c r="D9" s="121">
        <f>'Internal Commitment'!AQ36</f>
        <v>267338</v>
      </c>
      <c r="E9" s="42" t="s">
        <v>466</v>
      </c>
      <c r="F9" s="37" t="s">
        <v>475</v>
      </c>
    </row>
    <row r="10" spans="1:224" x14ac:dyDescent="0.25">
      <c r="C10" s="42" t="s">
        <v>64</v>
      </c>
      <c r="D10" s="36" t="s">
        <v>605</v>
      </c>
      <c r="E10" s="42" t="s">
        <v>467</v>
      </c>
      <c r="F10" s="37" t="s">
        <v>673</v>
      </c>
    </row>
    <row r="11" spans="1:224" x14ac:dyDescent="0.25">
      <c r="C11" s="42" t="s">
        <v>65</v>
      </c>
      <c r="D11" s="230">
        <v>46063</v>
      </c>
    </row>
    <row r="12" spans="1:224" x14ac:dyDescent="0.25">
      <c r="C12" s="42" t="s">
        <v>66</v>
      </c>
      <c r="D12" s="37" t="s">
        <v>1</v>
      </c>
    </row>
    <row r="13" spans="1:224" x14ac:dyDescent="0.25">
      <c r="C13" s="42" t="s">
        <v>868</v>
      </c>
      <c r="D13" s="264">
        <f>(D8-D9)/D8</f>
        <v>0.1</v>
      </c>
    </row>
    <row r="15" spans="1:224" x14ac:dyDescent="0.25">
      <c r="A15" t="s">
        <v>468</v>
      </c>
      <c r="D15" s="47"/>
    </row>
    <row r="16" spans="1:224" x14ac:dyDescent="0.25">
      <c r="A16" s="3" t="s">
        <v>654</v>
      </c>
    </row>
    <row r="17" spans="1:1" x14ac:dyDescent="0.25">
      <c r="A17" s="3" t="s">
        <v>655</v>
      </c>
    </row>
    <row r="18" spans="1:1" x14ac:dyDescent="0.25">
      <c r="A18" t="s">
        <v>656</v>
      </c>
    </row>
    <row r="19" spans="1:1" x14ac:dyDescent="0.25">
      <c r="A19" s="3" t="s">
        <v>657</v>
      </c>
    </row>
    <row r="20" spans="1:1" x14ac:dyDescent="0.25">
      <c r="A20" s="3" t="s">
        <v>658</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ignoredErrors>
    <ignoredError sqref="D13" unlockedFormula="1"/>
  </ignoredErrors>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6"/>
  <sheetViews>
    <sheetView zoomScale="80" zoomScaleNormal="80" workbookViewId="0">
      <selection activeCell="AZ25" sqref="AZ25:AZ28"/>
    </sheetView>
  </sheetViews>
  <sheetFormatPr defaultColWidth="9.140625" defaultRowHeight="15" x14ac:dyDescent="0.25"/>
  <cols>
    <col min="1" max="1" width="10.140625" style="72" customWidth="1"/>
    <col min="2" max="2" width="7.140625" style="73" customWidth="1"/>
    <col min="3" max="4" width="8.42578125" style="73" customWidth="1"/>
    <col min="5" max="5" width="17.140625" style="73" customWidth="1"/>
    <col min="6" max="6" width="19.5703125" style="73" customWidth="1"/>
    <col min="7" max="7" width="15.5703125" style="73" customWidth="1"/>
    <col min="8" max="8" width="17.7109375" style="73" customWidth="1"/>
    <col min="9" max="9" width="46.85546875" style="73" customWidth="1"/>
    <col min="10" max="10" width="22.5703125" style="73" customWidth="1"/>
    <col min="11" max="11" width="71" style="73" customWidth="1"/>
    <col min="12" max="12" width="22.7109375" style="73" customWidth="1"/>
    <col min="13" max="13" width="41.7109375" style="73" customWidth="1"/>
    <col min="14" max="14" width="30.140625" style="73" customWidth="1"/>
    <col min="15" max="15" width="7.28515625" style="73" customWidth="1"/>
    <col min="16" max="17" width="21.42578125" style="73" customWidth="1"/>
    <col min="18" max="19" width="8.85546875" style="73" customWidth="1"/>
    <col min="20" max="20" width="8.85546875" style="79" customWidth="1"/>
    <col min="21" max="21" width="8.5703125" style="79" customWidth="1"/>
    <col min="22" max="22" width="9.42578125" style="73" customWidth="1"/>
    <col min="23" max="23" width="8.140625" style="127" customWidth="1"/>
    <col min="24" max="24" width="8.7109375" style="127" customWidth="1"/>
    <col min="25" max="25" width="7.140625" style="127" customWidth="1"/>
    <col min="26" max="26" width="9" style="117" customWidth="1"/>
    <col min="27" max="27" width="6.28515625" style="118" customWidth="1"/>
    <col min="28" max="28" width="10" style="136" customWidth="1"/>
    <col min="29" max="29" width="10" style="117" customWidth="1"/>
    <col min="30" max="30" width="9.85546875" style="118" customWidth="1"/>
    <col min="31" max="31" width="7.85546875" style="73" customWidth="1"/>
    <col min="32" max="32" width="8.85546875" style="79" customWidth="1"/>
    <col min="33" max="33" width="14.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10" style="79" customWidth="1"/>
    <col min="51" max="51" width="12.140625" style="79" customWidth="1"/>
    <col min="52" max="52" width="9.140625" style="73"/>
    <col min="53" max="53" width="11.5703125" style="79" customWidth="1"/>
    <col min="54" max="54" width="15" style="79" customWidth="1"/>
    <col min="55" max="16384" width="9.140625" style="73"/>
  </cols>
  <sheetData>
    <row r="1" spans="1:54" x14ac:dyDescent="0.25">
      <c r="E1" s="74"/>
      <c r="F1" s="74"/>
      <c r="G1" s="75"/>
      <c r="U1" s="76"/>
      <c r="V1" s="77"/>
      <c r="W1" s="123"/>
      <c r="X1" s="123"/>
      <c r="Y1" s="123"/>
      <c r="Z1" s="128"/>
      <c r="AA1" s="77"/>
      <c r="AB1" s="132"/>
      <c r="AC1" s="77"/>
      <c r="AD1" s="77"/>
      <c r="AE1" s="77"/>
      <c r="AF1" s="77"/>
      <c r="AS1" s="79" t="s">
        <v>678</v>
      </c>
      <c r="AY1" s="76"/>
    </row>
    <row r="2" spans="1:54" x14ac:dyDescent="0.25">
      <c r="G2" s="74" t="s">
        <v>608</v>
      </c>
      <c r="I2" s="74" t="s">
        <v>608</v>
      </c>
      <c r="J2" s="74" t="s">
        <v>608</v>
      </c>
      <c r="K2" s="74" t="s">
        <v>608</v>
      </c>
      <c r="L2" s="74" t="s">
        <v>608</v>
      </c>
      <c r="M2" s="74" t="s">
        <v>608</v>
      </c>
      <c r="N2" s="74" t="s">
        <v>608</v>
      </c>
      <c r="O2" s="74"/>
      <c r="S2" s="74" t="s">
        <v>608</v>
      </c>
      <c r="T2" s="319" t="s">
        <v>668</v>
      </c>
      <c r="U2" s="320"/>
      <c r="V2" s="310" t="s">
        <v>609</v>
      </c>
      <c r="W2" s="311"/>
      <c r="X2" s="311"/>
      <c r="Y2" s="311"/>
      <c r="Z2" s="311"/>
      <c r="AA2" s="311"/>
      <c r="AB2" s="311"/>
      <c r="AC2" s="311"/>
      <c r="AD2" s="311"/>
      <c r="AE2" s="311"/>
      <c r="AF2" s="312"/>
      <c r="AG2" s="313" t="s">
        <v>610</v>
      </c>
      <c r="AH2" s="313"/>
      <c r="AI2" s="313"/>
      <c r="AK2" s="314" t="s">
        <v>611</v>
      </c>
      <c r="AL2" s="315"/>
      <c r="AM2" s="315"/>
      <c r="AN2" s="315"/>
      <c r="AO2" s="315"/>
      <c r="AP2" s="315"/>
      <c r="AQ2" s="315"/>
      <c r="AR2" s="315"/>
      <c r="AS2" s="315"/>
      <c r="AT2" s="315"/>
      <c r="AU2" s="315"/>
      <c r="AV2" s="316"/>
      <c r="AW2" s="317" t="s">
        <v>612</v>
      </c>
      <c r="AX2" s="318"/>
      <c r="AY2" s="318"/>
      <c r="AZ2" s="80"/>
      <c r="BA2" s="81"/>
      <c r="BB2" s="81"/>
    </row>
    <row r="3" spans="1:54" ht="68.099999999999994" customHeight="1" x14ac:dyDescent="0.25">
      <c r="A3" s="82" t="s">
        <v>613</v>
      </c>
      <c r="B3" s="82" t="s">
        <v>614</v>
      </c>
      <c r="C3" s="83" t="s">
        <v>615</v>
      </c>
      <c r="D3" s="83" t="s">
        <v>680</v>
      </c>
      <c r="E3" s="84" t="s">
        <v>3</v>
      </c>
      <c r="F3" s="84" t="s">
        <v>20</v>
      </c>
      <c r="G3" s="85" t="s">
        <v>616</v>
      </c>
      <c r="H3" s="83" t="s">
        <v>617</v>
      </c>
      <c r="I3" s="86" t="s">
        <v>618</v>
      </c>
      <c r="J3" s="86" t="s">
        <v>619</v>
      </c>
      <c r="K3" s="86" t="s">
        <v>875</v>
      </c>
      <c r="L3" s="86" t="s">
        <v>683</v>
      </c>
      <c r="M3" s="86" t="s">
        <v>620</v>
      </c>
      <c r="N3" s="86" t="s">
        <v>621</v>
      </c>
      <c r="O3" s="83" t="s">
        <v>681</v>
      </c>
      <c r="P3" s="83" t="s">
        <v>873</v>
      </c>
      <c r="Q3" s="83" t="s">
        <v>874</v>
      </c>
      <c r="R3" s="83" t="s">
        <v>679</v>
      </c>
      <c r="S3" s="86" t="s">
        <v>622</v>
      </c>
      <c r="T3" s="130" t="s">
        <v>669</v>
      </c>
      <c r="U3" s="87" t="s">
        <v>623</v>
      </c>
      <c r="V3" s="88" t="s">
        <v>4</v>
      </c>
      <c r="W3" s="124" t="s">
        <v>624</v>
      </c>
      <c r="X3" s="124" t="s">
        <v>625</v>
      </c>
      <c r="Y3" s="124" t="s">
        <v>626</v>
      </c>
      <c r="Z3" s="89" t="s">
        <v>627</v>
      </c>
      <c r="AA3" s="90" t="s">
        <v>628</v>
      </c>
      <c r="AB3" s="133" t="s">
        <v>629</v>
      </c>
      <c r="AC3" s="91" t="s">
        <v>630</v>
      </c>
      <c r="AD3" s="92" t="s">
        <v>631</v>
      </c>
      <c r="AE3" s="82" t="s">
        <v>632</v>
      </c>
      <c r="AF3" s="93" t="s">
        <v>633</v>
      </c>
      <c r="AG3" s="82" t="s">
        <v>634</v>
      </c>
      <c r="AH3" s="94" t="s">
        <v>635</v>
      </c>
      <c r="AI3" s="95" t="s">
        <v>636</v>
      </c>
      <c r="AJ3" s="93" t="s">
        <v>637</v>
      </c>
      <c r="AK3" s="94" t="s">
        <v>638</v>
      </c>
      <c r="AL3" s="93" t="s">
        <v>639</v>
      </c>
      <c r="AM3" s="94" t="s">
        <v>640</v>
      </c>
      <c r="AN3" s="93" t="s">
        <v>641</v>
      </c>
      <c r="AO3" s="94" t="s">
        <v>642</v>
      </c>
      <c r="AP3" s="93" t="s">
        <v>643</v>
      </c>
      <c r="AQ3" s="94" t="s">
        <v>644</v>
      </c>
      <c r="AR3" s="93" t="s">
        <v>645</v>
      </c>
      <c r="AS3" s="131" t="s">
        <v>677</v>
      </c>
      <c r="AT3" s="94" t="s">
        <v>670</v>
      </c>
      <c r="AU3" s="93" t="s">
        <v>671</v>
      </c>
      <c r="AV3" s="93" t="s">
        <v>646</v>
      </c>
      <c r="AW3" s="96" t="s">
        <v>647</v>
      </c>
      <c r="AX3" s="97" t="s">
        <v>651</v>
      </c>
      <c r="AY3" s="98" t="s">
        <v>652</v>
      </c>
      <c r="AZ3" s="82" t="s">
        <v>648</v>
      </c>
      <c r="BA3" s="93" t="s">
        <v>649</v>
      </c>
      <c r="BB3" s="93" t="s">
        <v>650</v>
      </c>
    </row>
    <row r="4" spans="1:54" s="112" customFormat="1" ht="30" x14ac:dyDescent="0.25">
      <c r="A4" s="99"/>
      <c r="B4" s="100"/>
      <c r="C4" s="100"/>
      <c r="D4" s="100"/>
      <c r="E4" s="100" t="s">
        <v>296</v>
      </c>
      <c r="F4" s="100" t="s">
        <v>459</v>
      </c>
      <c r="G4" s="100" t="s">
        <v>659</v>
      </c>
      <c r="H4" s="268" t="s">
        <v>984</v>
      </c>
      <c r="I4" s="100" t="s">
        <v>878</v>
      </c>
      <c r="J4" s="100" t="s">
        <v>879</v>
      </c>
      <c r="K4" s="99" t="s">
        <v>991</v>
      </c>
      <c r="L4" s="114" t="s">
        <v>887</v>
      </c>
      <c r="M4" s="100" t="s">
        <v>888</v>
      </c>
      <c r="N4" s="100" t="s">
        <v>686</v>
      </c>
      <c r="O4" s="100"/>
      <c r="P4" s="223" t="s">
        <v>947</v>
      </c>
      <c r="Q4" s="223" t="s">
        <v>936</v>
      </c>
      <c r="R4" s="100"/>
      <c r="S4" s="100" t="s">
        <v>505</v>
      </c>
      <c r="T4" s="129"/>
      <c r="U4" s="120">
        <v>7.46</v>
      </c>
      <c r="V4" s="100" t="s">
        <v>101</v>
      </c>
      <c r="W4" s="125">
        <v>48</v>
      </c>
      <c r="X4" s="125">
        <v>25</v>
      </c>
      <c r="Y4" s="125">
        <v>25</v>
      </c>
      <c r="Z4" s="103">
        <v>4.26</v>
      </c>
      <c r="AA4" s="102">
        <v>4</v>
      </c>
      <c r="AB4" s="134">
        <f>IF(W4="","",W4*X4*Y4/1000000)</f>
        <v>0.03</v>
      </c>
      <c r="AC4" s="103">
        <v>65</v>
      </c>
      <c r="AD4" s="104">
        <f>IF(AA4="","",AC4/AB4*AA4)</f>
        <v>8667</v>
      </c>
      <c r="AE4" s="105">
        <v>3500</v>
      </c>
      <c r="AF4" s="106">
        <f>IF(ISERROR(AE4/AD4),"",AE4/AD4)</f>
        <v>0.4</v>
      </c>
      <c r="AG4" s="100" t="s">
        <v>897</v>
      </c>
      <c r="AH4" s="107">
        <v>0.25</v>
      </c>
      <c r="AI4" s="106">
        <f>IF(ISERROR(U4*AH4),"",U4*AH4)</f>
        <v>1.87</v>
      </c>
      <c r="AJ4" s="106">
        <f>IF(ISERROR(U4+AF4+AI4),"",U4+AF4+AI4)</f>
        <v>9.73</v>
      </c>
      <c r="AK4" s="108">
        <v>0</v>
      </c>
      <c r="AL4" s="106">
        <f t="shared" ref="AL4" si="0">IF(ISERROR(AY4*AK4),"",AY4*AK4)</f>
        <v>0</v>
      </c>
      <c r="AM4" s="108">
        <v>0</v>
      </c>
      <c r="AN4" s="106">
        <f t="shared" ref="AN4" si="1">IF(ISERROR(AY4*AM4),"",AY4*AM4)</f>
        <v>0</v>
      </c>
      <c r="AO4" s="108">
        <v>5.5E-2</v>
      </c>
      <c r="AP4" s="106">
        <f>IF(ISERROR(AY4*AO4),"",AY4*AO4)</f>
        <v>0.64</v>
      </c>
      <c r="AQ4" s="108">
        <v>0</v>
      </c>
      <c r="AR4" s="106">
        <f>IF(ISERROR(U4*AQ4),"",U4*AQ4)</f>
        <v>0</v>
      </c>
      <c r="AS4" s="111">
        <v>0</v>
      </c>
      <c r="AT4" s="108">
        <v>0</v>
      </c>
      <c r="AU4" s="106">
        <f>IF(ISERROR(AY4*AT4),"",AY4*AT4)</f>
        <v>0</v>
      </c>
      <c r="AV4" s="106">
        <f>IF(ISERROR(AL4+AN4+AP4+AR4+AU4),"",AL4+AN4+AP4+AR4+AU4)</f>
        <v>0.64</v>
      </c>
      <c r="AW4" s="109">
        <f>IF(ISERROR(AJ4+AV4),"",AJ4+AV4)</f>
        <v>10.37</v>
      </c>
      <c r="AX4" s="110">
        <f t="shared" ref="AX4" si="2">IF(ISERROR((AY4-AW4)/AY4),"",(AY4-AW4)/AY4)</f>
        <v>0.1099</v>
      </c>
      <c r="AY4" s="224">
        <v>11.65</v>
      </c>
      <c r="AZ4" s="102">
        <v>240</v>
      </c>
      <c r="BA4" s="106">
        <f t="shared" ref="BA4" si="3">IF(ISERROR(AW4*AZ4),"",AW4*AZ4)</f>
        <v>2488.8000000000002</v>
      </c>
      <c r="BB4" s="106">
        <f t="shared" ref="BB4" si="4">IF(ISERROR(AY4*AZ4),"",AY4*AZ4)</f>
        <v>2796</v>
      </c>
    </row>
    <row r="5" spans="1:54" s="112" customFormat="1" ht="30" x14ac:dyDescent="0.25">
      <c r="A5" s="99"/>
      <c r="B5" s="100"/>
      <c r="C5" s="100"/>
      <c r="D5" s="100"/>
      <c r="E5" s="100" t="s">
        <v>296</v>
      </c>
      <c r="F5" s="100" t="s">
        <v>459</v>
      </c>
      <c r="G5" s="100" t="s">
        <v>659</v>
      </c>
      <c r="H5" s="268" t="s">
        <v>984</v>
      </c>
      <c r="I5" s="100" t="s">
        <v>878</v>
      </c>
      <c r="J5" s="100" t="s">
        <v>880</v>
      </c>
      <c r="K5" s="99" t="s">
        <v>991</v>
      </c>
      <c r="L5" s="114" t="s">
        <v>887</v>
      </c>
      <c r="M5" s="229" t="s">
        <v>889</v>
      </c>
      <c r="N5" s="100" t="s">
        <v>686</v>
      </c>
      <c r="O5" s="100"/>
      <c r="P5" s="223" t="s">
        <v>937</v>
      </c>
      <c r="Q5" s="223" t="s">
        <v>938</v>
      </c>
      <c r="R5" s="100"/>
      <c r="S5" s="100" t="s">
        <v>505</v>
      </c>
      <c r="T5" s="129"/>
      <c r="U5" s="120">
        <v>7.57</v>
      </c>
      <c r="V5" s="100" t="s">
        <v>101</v>
      </c>
      <c r="W5" s="125">
        <v>48</v>
      </c>
      <c r="X5" s="125">
        <v>25</v>
      </c>
      <c r="Y5" s="125">
        <v>25</v>
      </c>
      <c r="Z5" s="103">
        <v>4.26</v>
      </c>
      <c r="AA5" s="102">
        <v>4</v>
      </c>
      <c r="AB5" s="134">
        <f>IF(W5="","",W5*X5*Y5/1000000)</f>
        <v>0.03</v>
      </c>
      <c r="AC5" s="103">
        <v>65</v>
      </c>
      <c r="AD5" s="104">
        <f>IF(AA5="","",AC5/AB5*AA5)</f>
        <v>8667</v>
      </c>
      <c r="AE5" s="105">
        <v>3500</v>
      </c>
      <c r="AF5" s="106">
        <f>IF(ISERROR(AE5/AD5),"",AE5/AD5)</f>
        <v>0.4</v>
      </c>
      <c r="AG5" s="100" t="s">
        <v>897</v>
      </c>
      <c r="AH5" s="107">
        <v>0.25</v>
      </c>
      <c r="AI5" s="106">
        <f>IF(ISERROR(U5*AH5),"",U5*AH5)</f>
        <v>1.89</v>
      </c>
      <c r="AJ5" s="106">
        <f>IF(ISERROR(U5+AF5+AI5),"",U5+AF5+AI5)</f>
        <v>9.86</v>
      </c>
      <c r="AK5" s="108">
        <v>0</v>
      </c>
      <c r="AL5" s="106">
        <f t="shared" ref="AL5" si="5">IF(ISERROR(AY5*AK5),"",AY5*AK5)</f>
        <v>0</v>
      </c>
      <c r="AM5" s="108">
        <v>0</v>
      </c>
      <c r="AN5" s="106">
        <f t="shared" ref="AN5" si="6">IF(ISERROR(AY5*AM5),"",AY5*AM5)</f>
        <v>0</v>
      </c>
      <c r="AO5" s="108">
        <v>5.5E-2</v>
      </c>
      <c r="AP5" s="106">
        <f>IF(ISERROR(AY5*AO5),"",AY5*AO5)</f>
        <v>0.64</v>
      </c>
      <c r="AQ5" s="108">
        <v>0</v>
      </c>
      <c r="AR5" s="106">
        <f>IF(ISERROR(U5*AQ5),"",U5*AQ5)</f>
        <v>0</v>
      </c>
      <c r="AS5" s="111">
        <v>0</v>
      </c>
      <c r="AT5" s="108">
        <v>0</v>
      </c>
      <c r="AU5" s="106">
        <f>IF(ISERROR(AY5*AT5),"",AY5*AT5)</f>
        <v>0</v>
      </c>
      <c r="AV5" s="106">
        <f>IF(ISERROR(AL5+AN5+AP5+AR5+AU5),"",AL5+AN5+AP5+AR5+AU5)</f>
        <v>0.64</v>
      </c>
      <c r="AW5" s="109">
        <f>IF(ISERROR(AJ5+AV5),"",AJ5+AV5)</f>
        <v>10.5</v>
      </c>
      <c r="AX5" s="110">
        <f t="shared" ref="AX5" si="7">IF(ISERROR((AY5-AW5)/AY5),"",(AY5-AW5)/AY5)</f>
        <v>9.8699999999999996E-2</v>
      </c>
      <c r="AY5" s="224">
        <v>11.65</v>
      </c>
      <c r="AZ5" s="102">
        <v>240</v>
      </c>
      <c r="BA5" s="106">
        <f>IF(ISERROR(AW5*AZ5),"",AW5*AZ5)</f>
        <v>2520</v>
      </c>
      <c r="BB5" s="106">
        <f>IF(ISERROR(AY5*AZ5),"",AY5*AZ5)</f>
        <v>2796</v>
      </c>
    </row>
    <row r="6" spans="1:54" s="112" customFormat="1" ht="30" x14ac:dyDescent="0.25">
      <c r="A6" s="99"/>
      <c r="B6" s="100"/>
      <c r="C6" s="100"/>
      <c r="D6" s="100"/>
      <c r="E6" s="100" t="s">
        <v>296</v>
      </c>
      <c r="F6" s="100" t="s">
        <v>459</v>
      </c>
      <c r="G6" s="100" t="s">
        <v>659</v>
      </c>
      <c r="H6" s="268" t="s">
        <v>984</v>
      </c>
      <c r="I6" s="100" t="s">
        <v>878</v>
      </c>
      <c r="J6" s="100" t="s">
        <v>881</v>
      </c>
      <c r="K6" s="99" t="s">
        <v>991</v>
      </c>
      <c r="L6" s="114" t="s">
        <v>887</v>
      </c>
      <c r="M6" s="100" t="s">
        <v>890</v>
      </c>
      <c r="N6" s="100" t="s">
        <v>686</v>
      </c>
      <c r="O6" s="100"/>
      <c r="P6" s="223" t="s">
        <v>939</v>
      </c>
      <c r="Q6" s="223" t="s">
        <v>940</v>
      </c>
      <c r="R6" s="100"/>
      <c r="S6" s="100" t="s">
        <v>505</v>
      </c>
      <c r="T6" s="129"/>
      <c r="U6" s="120">
        <v>9.42</v>
      </c>
      <c r="V6" s="100" t="s">
        <v>101</v>
      </c>
      <c r="W6" s="125">
        <v>48</v>
      </c>
      <c r="X6" s="125">
        <v>25</v>
      </c>
      <c r="Y6" s="125">
        <v>30</v>
      </c>
      <c r="Z6" s="103">
        <v>5.57</v>
      </c>
      <c r="AA6" s="102">
        <v>4</v>
      </c>
      <c r="AB6" s="134">
        <f t="shared" ref="AB6:AB9" si="8">IF(W6="","",W6*X6*Y6/1000000)</f>
        <v>3.5999999999999997E-2</v>
      </c>
      <c r="AC6" s="103">
        <v>65</v>
      </c>
      <c r="AD6" s="104">
        <f t="shared" ref="AD6:AD9" si="9">IF(AA6="","",AC6/AB6*AA6)</f>
        <v>7222</v>
      </c>
      <c r="AE6" s="105">
        <v>3500</v>
      </c>
      <c r="AF6" s="106">
        <f t="shared" ref="AF6:AF9" si="10">IF(ISERROR(AE6/AD6),"",AE6/AD6)</f>
        <v>0.48</v>
      </c>
      <c r="AG6" s="100" t="s">
        <v>897</v>
      </c>
      <c r="AH6" s="107">
        <v>0.25</v>
      </c>
      <c r="AI6" s="106">
        <f t="shared" ref="AI6:AI9" si="11">IF(ISERROR(U6*AH6),"",U6*AH6)</f>
        <v>2.36</v>
      </c>
      <c r="AJ6" s="106">
        <f t="shared" ref="AJ6:AJ9" si="12">IF(ISERROR(U6+AF6+AI6),"",U6+AF6+AI6)</f>
        <v>12.26</v>
      </c>
      <c r="AK6" s="108">
        <v>0</v>
      </c>
      <c r="AL6" s="106">
        <f t="shared" ref="AL6:AL19" si="13">IF(ISERROR(AY6*AK6),"",AY6*AK6)</f>
        <v>0</v>
      </c>
      <c r="AM6" s="108">
        <v>0</v>
      </c>
      <c r="AN6" s="106">
        <f t="shared" ref="AN6:AN19" si="14">IF(ISERROR(AY6*AM6),"",AY6*AM6)</f>
        <v>0</v>
      </c>
      <c r="AO6" s="108">
        <v>5.5E-2</v>
      </c>
      <c r="AP6" s="106">
        <f t="shared" ref="AP6:AP9" si="15">IF(ISERROR(AY6*AO6),"",AY6*AO6)</f>
        <v>0.8</v>
      </c>
      <c r="AQ6" s="108">
        <v>0</v>
      </c>
      <c r="AR6" s="106">
        <f t="shared" ref="AR6:AR9" si="16">IF(ISERROR(U6*AQ6),"",U6*AQ6)</f>
        <v>0</v>
      </c>
      <c r="AS6" s="111">
        <v>0</v>
      </c>
      <c r="AT6" s="108">
        <v>0</v>
      </c>
      <c r="AU6" s="106">
        <f t="shared" ref="AU6:AU9" si="17">IF(ISERROR(AY6*AT6),"",AY6*AT6)</f>
        <v>0</v>
      </c>
      <c r="AV6" s="106">
        <f t="shared" ref="AV6:AV9" si="18">IF(ISERROR(AL6+AN6+AP6+AR6+AU6),"",AL6+AN6+AP6+AR6+AU6)</f>
        <v>0.8</v>
      </c>
      <c r="AW6" s="109">
        <f t="shared" ref="AW6:AW9" si="19">IF(ISERROR(AJ6+AV6),"",AJ6+AV6)</f>
        <v>13.06</v>
      </c>
      <c r="AX6" s="110">
        <f t="shared" ref="AX6:AX19" si="20">IF(ISERROR((AY6-AW6)/AY6),"",(AY6-AW6)/AY6)</f>
        <v>9.9299999999999999E-2</v>
      </c>
      <c r="AY6" s="224">
        <v>14.5</v>
      </c>
      <c r="AZ6" s="102">
        <v>716</v>
      </c>
      <c r="BA6" s="106">
        <f t="shared" ref="BA6:BA9" si="21">IF(ISERROR(AW6*AZ6),"",AW6*AZ6)</f>
        <v>9350.9599999999991</v>
      </c>
      <c r="BB6" s="106">
        <f t="shared" ref="BB6:BB9" si="22">IF(ISERROR(AY6*AZ6),"",AY6*AZ6)</f>
        <v>10382</v>
      </c>
    </row>
    <row r="7" spans="1:54" s="112" customFormat="1" ht="30" x14ac:dyDescent="0.25">
      <c r="A7" s="99"/>
      <c r="B7" s="100"/>
      <c r="C7" s="100"/>
      <c r="D7" s="100"/>
      <c r="E7" s="100" t="s">
        <v>296</v>
      </c>
      <c r="F7" s="100" t="s">
        <v>459</v>
      </c>
      <c r="G7" s="100" t="s">
        <v>659</v>
      </c>
      <c r="H7" s="268" t="s">
        <v>984</v>
      </c>
      <c r="I7" s="100" t="s">
        <v>878</v>
      </c>
      <c r="J7" s="100" t="s">
        <v>882</v>
      </c>
      <c r="K7" s="99" t="s">
        <v>991</v>
      </c>
      <c r="L7" s="114" t="s">
        <v>887</v>
      </c>
      <c r="M7" s="100" t="s">
        <v>891</v>
      </c>
      <c r="N7" s="100" t="s">
        <v>686</v>
      </c>
      <c r="O7" s="100"/>
      <c r="P7" s="223" t="s">
        <v>941</v>
      </c>
      <c r="Q7" s="223" t="s">
        <v>942</v>
      </c>
      <c r="R7" s="100"/>
      <c r="S7" s="100" t="s">
        <v>505</v>
      </c>
      <c r="T7" s="129"/>
      <c r="U7" s="120">
        <v>10.33</v>
      </c>
      <c r="V7" s="100" t="s">
        <v>101</v>
      </c>
      <c r="W7" s="125">
        <v>48</v>
      </c>
      <c r="X7" s="125">
        <v>25</v>
      </c>
      <c r="Y7" s="125">
        <v>35</v>
      </c>
      <c r="Z7" s="103">
        <v>6.13</v>
      </c>
      <c r="AA7" s="102">
        <v>4</v>
      </c>
      <c r="AB7" s="134">
        <f t="shared" si="8"/>
        <v>4.2000000000000003E-2</v>
      </c>
      <c r="AC7" s="103">
        <v>65</v>
      </c>
      <c r="AD7" s="104">
        <f t="shared" si="9"/>
        <v>6190</v>
      </c>
      <c r="AE7" s="105">
        <v>3500</v>
      </c>
      <c r="AF7" s="106">
        <f t="shared" si="10"/>
        <v>0.56999999999999995</v>
      </c>
      <c r="AG7" s="100" t="s">
        <v>897</v>
      </c>
      <c r="AH7" s="107">
        <v>0.25</v>
      </c>
      <c r="AI7" s="106">
        <f t="shared" si="11"/>
        <v>2.58</v>
      </c>
      <c r="AJ7" s="106">
        <f t="shared" si="12"/>
        <v>13.48</v>
      </c>
      <c r="AK7" s="108">
        <v>0</v>
      </c>
      <c r="AL7" s="106">
        <f t="shared" si="13"/>
        <v>0</v>
      </c>
      <c r="AM7" s="108">
        <v>0</v>
      </c>
      <c r="AN7" s="106">
        <f t="shared" si="14"/>
        <v>0</v>
      </c>
      <c r="AO7" s="108">
        <v>5.5E-2</v>
      </c>
      <c r="AP7" s="106">
        <f t="shared" si="15"/>
        <v>0.88</v>
      </c>
      <c r="AQ7" s="108">
        <v>0</v>
      </c>
      <c r="AR7" s="106">
        <f t="shared" si="16"/>
        <v>0</v>
      </c>
      <c r="AS7" s="111">
        <v>0</v>
      </c>
      <c r="AT7" s="108">
        <v>0</v>
      </c>
      <c r="AU7" s="106">
        <f t="shared" si="17"/>
        <v>0</v>
      </c>
      <c r="AV7" s="106">
        <f t="shared" si="18"/>
        <v>0.88</v>
      </c>
      <c r="AW7" s="109">
        <f t="shared" si="19"/>
        <v>14.36</v>
      </c>
      <c r="AX7" s="110">
        <f t="shared" si="20"/>
        <v>9.9699999999999997E-2</v>
      </c>
      <c r="AY7" s="224">
        <v>15.95</v>
      </c>
      <c r="AZ7" s="102">
        <v>956</v>
      </c>
      <c r="BA7" s="106">
        <f t="shared" si="21"/>
        <v>13728.16</v>
      </c>
      <c r="BB7" s="106">
        <f t="shared" si="22"/>
        <v>15248.2</v>
      </c>
    </row>
    <row r="8" spans="1:54" s="112" customFormat="1" ht="30" x14ac:dyDescent="0.25">
      <c r="A8" s="99"/>
      <c r="B8" s="100"/>
      <c r="C8" s="100"/>
      <c r="D8" s="100"/>
      <c r="E8" s="100" t="s">
        <v>296</v>
      </c>
      <c r="F8" s="100" t="s">
        <v>459</v>
      </c>
      <c r="G8" s="100" t="s">
        <v>659</v>
      </c>
      <c r="H8" s="268" t="s">
        <v>984</v>
      </c>
      <c r="I8" s="100" t="s">
        <v>878</v>
      </c>
      <c r="J8" s="100" t="s">
        <v>883</v>
      </c>
      <c r="K8" s="99" t="s">
        <v>991</v>
      </c>
      <c r="L8" s="114" t="s">
        <v>887</v>
      </c>
      <c r="M8" s="100" t="s">
        <v>892</v>
      </c>
      <c r="N8" s="100" t="s">
        <v>686</v>
      </c>
      <c r="O8" s="100"/>
      <c r="P8" s="223" t="s">
        <v>943</v>
      </c>
      <c r="Q8" s="223" t="s">
        <v>944</v>
      </c>
      <c r="R8" s="100"/>
      <c r="S8" s="100" t="s">
        <v>505</v>
      </c>
      <c r="T8" s="129"/>
      <c r="U8" s="120">
        <v>12.16</v>
      </c>
      <c r="V8" s="100" t="s">
        <v>101</v>
      </c>
      <c r="W8" s="125">
        <v>48</v>
      </c>
      <c r="X8" s="125">
        <v>25</v>
      </c>
      <c r="Y8" s="125">
        <v>40</v>
      </c>
      <c r="Z8" s="103">
        <v>7.35</v>
      </c>
      <c r="AA8" s="102">
        <v>4</v>
      </c>
      <c r="AB8" s="134">
        <f t="shared" si="8"/>
        <v>4.8000000000000001E-2</v>
      </c>
      <c r="AC8" s="103">
        <v>65</v>
      </c>
      <c r="AD8" s="104">
        <f t="shared" si="9"/>
        <v>5417</v>
      </c>
      <c r="AE8" s="105">
        <v>3500</v>
      </c>
      <c r="AF8" s="106">
        <f t="shared" si="10"/>
        <v>0.65</v>
      </c>
      <c r="AG8" s="100" t="s">
        <v>897</v>
      </c>
      <c r="AH8" s="107">
        <v>0.25</v>
      </c>
      <c r="AI8" s="106">
        <f t="shared" si="11"/>
        <v>3.04</v>
      </c>
      <c r="AJ8" s="106">
        <f t="shared" si="12"/>
        <v>15.85</v>
      </c>
      <c r="AK8" s="108">
        <v>0</v>
      </c>
      <c r="AL8" s="106">
        <f t="shared" si="13"/>
        <v>0</v>
      </c>
      <c r="AM8" s="108">
        <v>0</v>
      </c>
      <c r="AN8" s="106">
        <f t="shared" si="14"/>
        <v>0</v>
      </c>
      <c r="AO8" s="108">
        <v>5.5E-2</v>
      </c>
      <c r="AP8" s="106">
        <f t="shared" si="15"/>
        <v>1.05</v>
      </c>
      <c r="AQ8" s="108">
        <v>0</v>
      </c>
      <c r="AR8" s="106">
        <f t="shared" si="16"/>
        <v>0</v>
      </c>
      <c r="AS8" s="111">
        <v>0</v>
      </c>
      <c r="AT8" s="108">
        <v>0</v>
      </c>
      <c r="AU8" s="106">
        <f t="shared" si="17"/>
        <v>0</v>
      </c>
      <c r="AV8" s="106">
        <f t="shared" si="18"/>
        <v>1.05</v>
      </c>
      <c r="AW8" s="109">
        <f t="shared" si="19"/>
        <v>16.899999999999999</v>
      </c>
      <c r="AX8" s="110">
        <f t="shared" si="20"/>
        <v>0.1105</v>
      </c>
      <c r="AY8" s="224">
        <v>19</v>
      </c>
      <c r="AZ8" s="102"/>
      <c r="BA8" s="106">
        <f t="shared" si="21"/>
        <v>0</v>
      </c>
      <c r="BB8" s="106">
        <f t="shared" si="22"/>
        <v>0</v>
      </c>
    </row>
    <row r="9" spans="1:54" s="112" customFormat="1" ht="30" x14ac:dyDescent="0.25">
      <c r="A9" s="99"/>
      <c r="B9" s="100"/>
      <c r="C9" s="100"/>
      <c r="D9" s="100"/>
      <c r="E9" s="100" t="s">
        <v>296</v>
      </c>
      <c r="F9" s="100" t="s">
        <v>459</v>
      </c>
      <c r="G9" s="100" t="s">
        <v>659</v>
      </c>
      <c r="H9" s="268" t="s">
        <v>984</v>
      </c>
      <c r="I9" s="100" t="s">
        <v>878</v>
      </c>
      <c r="J9" s="100" t="s">
        <v>884</v>
      </c>
      <c r="K9" s="99" t="s">
        <v>991</v>
      </c>
      <c r="L9" s="114" t="s">
        <v>887</v>
      </c>
      <c r="M9" s="100" t="s">
        <v>893</v>
      </c>
      <c r="N9" s="100" t="s">
        <v>686</v>
      </c>
      <c r="O9" s="100"/>
      <c r="P9" s="223" t="s">
        <v>945</v>
      </c>
      <c r="Q9" s="223" t="s">
        <v>946</v>
      </c>
      <c r="R9" s="100"/>
      <c r="S9" s="100" t="s">
        <v>505</v>
      </c>
      <c r="T9" s="129"/>
      <c r="U9" s="120">
        <v>12.16</v>
      </c>
      <c r="V9" s="100" t="s">
        <v>101</v>
      </c>
      <c r="W9" s="125">
        <v>48</v>
      </c>
      <c r="X9" s="125">
        <v>25</v>
      </c>
      <c r="Y9" s="125">
        <v>40</v>
      </c>
      <c r="Z9" s="103">
        <v>7.35</v>
      </c>
      <c r="AA9" s="102">
        <v>4</v>
      </c>
      <c r="AB9" s="134">
        <f t="shared" si="8"/>
        <v>4.8000000000000001E-2</v>
      </c>
      <c r="AC9" s="103">
        <v>65</v>
      </c>
      <c r="AD9" s="104">
        <f t="shared" si="9"/>
        <v>5417</v>
      </c>
      <c r="AE9" s="105">
        <v>3500</v>
      </c>
      <c r="AF9" s="106">
        <f t="shared" si="10"/>
        <v>0.65</v>
      </c>
      <c r="AG9" s="100" t="s">
        <v>897</v>
      </c>
      <c r="AH9" s="107">
        <v>0.25</v>
      </c>
      <c r="AI9" s="106">
        <f t="shared" si="11"/>
        <v>3.04</v>
      </c>
      <c r="AJ9" s="106">
        <f t="shared" si="12"/>
        <v>15.85</v>
      </c>
      <c r="AK9" s="108">
        <v>0</v>
      </c>
      <c r="AL9" s="106">
        <f t="shared" si="13"/>
        <v>0</v>
      </c>
      <c r="AM9" s="108">
        <v>0</v>
      </c>
      <c r="AN9" s="106">
        <f t="shared" si="14"/>
        <v>0</v>
      </c>
      <c r="AO9" s="108">
        <v>5.5E-2</v>
      </c>
      <c r="AP9" s="106">
        <f t="shared" si="15"/>
        <v>1.05</v>
      </c>
      <c r="AQ9" s="108">
        <v>0</v>
      </c>
      <c r="AR9" s="106">
        <f t="shared" si="16"/>
        <v>0</v>
      </c>
      <c r="AS9" s="111">
        <v>0</v>
      </c>
      <c r="AT9" s="108">
        <v>0</v>
      </c>
      <c r="AU9" s="106">
        <f t="shared" si="17"/>
        <v>0</v>
      </c>
      <c r="AV9" s="106">
        <f t="shared" si="18"/>
        <v>1.05</v>
      </c>
      <c r="AW9" s="109">
        <f t="shared" si="19"/>
        <v>16.899999999999999</v>
      </c>
      <c r="AX9" s="110">
        <f t="shared" si="20"/>
        <v>0.1105</v>
      </c>
      <c r="AY9" s="224">
        <v>19</v>
      </c>
      <c r="AZ9" s="102"/>
      <c r="BA9" s="106">
        <f t="shared" si="21"/>
        <v>0</v>
      </c>
      <c r="BB9" s="106">
        <f t="shared" si="22"/>
        <v>0</v>
      </c>
    </row>
    <row r="10" spans="1:54" s="112" customFormat="1" x14ac:dyDescent="0.25">
      <c r="A10" s="99"/>
      <c r="B10" s="100"/>
      <c r="C10" s="100"/>
      <c r="D10" s="100"/>
      <c r="E10" s="100"/>
      <c r="F10" s="100"/>
      <c r="G10" s="100"/>
      <c r="H10" s="101"/>
      <c r="I10" s="100"/>
      <c r="J10" s="100"/>
      <c r="K10" s="99"/>
      <c r="L10" s="114"/>
      <c r="M10" s="100"/>
      <c r="N10" s="100"/>
      <c r="O10" s="100"/>
      <c r="P10" s="114"/>
      <c r="Q10" s="114"/>
      <c r="R10" s="100"/>
      <c r="S10" s="100"/>
      <c r="T10" s="129"/>
      <c r="U10" s="120"/>
      <c r="V10" s="100"/>
      <c r="W10" s="125"/>
      <c r="X10" s="125"/>
      <c r="Y10" s="125"/>
      <c r="Z10" s="103"/>
      <c r="AA10" s="102"/>
      <c r="AB10" s="226"/>
      <c r="AC10" s="103"/>
      <c r="AD10" s="102"/>
      <c r="AE10" s="105"/>
      <c r="AF10" s="111"/>
      <c r="AG10" s="100"/>
      <c r="AH10" s="107"/>
      <c r="AI10" s="111"/>
      <c r="AJ10" s="111"/>
      <c r="AK10" s="108"/>
      <c r="AL10" s="111"/>
      <c r="AM10" s="108"/>
      <c r="AN10" s="111"/>
      <c r="AO10" s="108"/>
      <c r="AP10" s="111"/>
      <c r="AQ10" s="108"/>
      <c r="AR10" s="111"/>
      <c r="AS10" s="111"/>
      <c r="AT10" s="108"/>
      <c r="AU10" s="111"/>
      <c r="AV10" s="111"/>
      <c r="AW10" s="81"/>
      <c r="AX10" s="227"/>
      <c r="AY10" s="111"/>
      <c r="AZ10" s="102"/>
      <c r="BA10" s="106"/>
      <c r="BB10" s="106"/>
    </row>
    <row r="11" spans="1:54" s="112" customFormat="1" ht="30" x14ac:dyDescent="0.25">
      <c r="A11" s="99"/>
      <c r="B11" s="100"/>
      <c r="C11" s="100"/>
      <c r="D11" s="100"/>
      <c r="E11" s="100" t="s">
        <v>296</v>
      </c>
      <c r="F11" s="100" t="s">
        <v>459</v>
      </c>
      <c r="G11" s="100" t="s">
        <v>659</v>
      </c>
      <c r="H11" s="268" t="s">
        <v>984</v>
      </c>
      <c r="I11" s="100" t="s">
        <v>878</v>
      </c>
      <c r="J11" s="100" t="s">
        <v>879</v>
      </c>
      <c r="K11" s="99" t="s">
        <v>991</v>
      </c>
      <c r="L11" s="114" t="s">
        <v>887</v>
      </c>
      <c r="M11" s="100" t="s">
        <v>888</v>
      </c>
      <c r="N11" s="100" t="s">
        <v>894</v>
      </c>
      <c r="O11" s="100"/>
      <c r="P11" s="223" t="s">
        <v>959</v>
      </c>
      <c r="Q11" s="223" t="s">
        <v>948</v>
      </c>
      <c r="R11" s="100"/>
      <c r="S11" s="100" t="s">
        <v>505</v>
      </c>
      <c r="T11" s="129"/>
      <c r="U11" s="120">
        <v>7.46</v>
      </c>
      <c r="V11" s="100" t="s">
        <v>101</v>
      </c>
      <c r="W11" s="125">
        <v>48</v>
      </c>
      <c r="X11" s="125">
        <v>25</v>
      </c>
      <c r="Y11" s="125">
        <v>25</v>
      </c>
      <c r="Z11" s="103">
        <v>4.26</v>
      </c>
      <c r="AA11" s="102">
        <v>4</v>
      </c>
      <c r="AB11" s="134">
        <f>IF(W11="","",W11*X11*Y11/1000000)</f>
        <v>0.03</v>
      </c>
      <c r="AC11" s="103">
        <v>65</v>
      </c>
      <c r="AD11" s="104">
        <f>IF(AA11="","",AC11/AB11*AA11)</f>
        <v>8667</v>
      </c>
      <c r="AE11" s="105">
        <v>3500</v>
      </c>
      <c r="AF11" s="106">
        <f>IF(ISERROR(AE11/AD11),"",AE11/AD11)</f>
        <v>0.4</v>
      </c>
      <c r="AG11" s="100" t="s">
        <v>897</v>
      </c>
      <c r="AH11" s="107">
        <v>0.25</v>
      </c>
      <c r="AI11" s="106">
        <f>IF(ISERROR(U11*AH11),"",U11*AH11)</f>
        <v>1.87</v>
      </c>
      <c r="AJ11" s="106">
        <f>IF(ISERROR(U11+AF11+AI11),"",U11+AF11+AI11)</f>
        <v>9.73</v>
      </c>
      <c r="AK11" s="108">
        <v>0</v>
      </c>
      <c r="AL11" s="106">
        <f t="shared" si="13"/>
        <v>0</v>
      </c>
      <c r="AM11" s="108">
        <v>0</v>
      </c>
      <c r="AN11" s="106">
        <f t="shared" si="14"/>
        <v>0</v>
      </c>
      <c r="AO11" s="108">
        <v>5.5E-2</v>
      </c>
      <c r="AP11" s="106">
        <f>IF(ISERROR(AY11*AO11),"",AY11*AO11)</f>
        <v>0.64</v>
      </c>
      <c r="AQ11" s="108">
        <v>0</v>
      </c>
      <c r="AR11" s="106">
        <f>IF(ISERROR(U11*AQ11),"",U11*AQ11)</f>
        <v>0</v>
      </c>
      <c r="AS11" s="111">
        <v>0</v>
      </c>
      <c r="AT11" s="108">
        <v>0</v>
      </c>
      <c r="AU11" s="106">
        <f>IF(ISERROR(AY11*AT11),"",AY11*AT11)</f>
        <v>0</v>
      </c>
      <c r="AV11" s="106">
        <f>IF(ISERROR(AL11+AN11+AP11+AR11+AU11),"",AL11+AN11+AP11+AR11+AU11)</f>
        <v>0.64</v>
      </c>
      <c r="AW11" s="109">
        <f>IF(ISERROR(AJ11+AV11),"",AJ11+AV11)</f>
        <v>10.37</v>
      </c>
      <c r="AX11" s="110">
        <f t="shared" si="20"/>
        <v>0.1099</v>
      </c>
      <c r="AY11" s="224">
        <v>11.65</v>
      </c>
      <c r="AZ11" s="102">
        <v>240</v>
      </c>
      <c r="BA11" s="106">
        <f t="shared" ref="BA11:BA16" si="23">IF(ISERROR(AW11*AZ11),"",AW11*AZ11)</f>
        <v>2488.8000000000002</v>
      </c>
      <c r="BB11" s="106">
        <f t="shared" ref="BB11:BB16" si="24">IF(ISERROR(AY11*AZ11),"",AY11*AZ11)</f>
        <v>2796</v>
      </c>
    </row>
    <row r="12" spans="1:54" s="112" customFormat="1" ht="30" x14ac:dyDescent="0.25">
      <c r="A12" s="99"/>
      <c r="B12" s="100"/>
      <c r="C12" s="100"/>
      <c r="D12" s="100"/>
      <c r="E12" s="100" t="s">
        <v>296</v>
      </c>
      <c r="F12" s="100" t="s">
        <v>459</v>
      </c>
      <c r="G12" s="100" t="s">
        <v>659</v>
      </c>
      <c r="H12" s="268" t="s">
        <v>984</v>
      </c>
      <c r="I12" s="100" t="s">
        <v>878</v>
      </c>
      <c r="J12" s="100" t="s">
        <v>880</v>
      </c>
      <c r="K12" s="99" t="s">
        <v>991</v>
      </c>
      <c r="L12" s="114" t="s">
        <v>887</v>
      </c>
      <c r="M12" s="229" t="s">
        <v>889</v>
      </c>
      <c r="N12" s="100" t="s">
        <v>894</v>
      </c>
      <c r="O12" s="100"/>
      <c r="P12" s="223" t="s">
        <v>949</v>
      </c>
      <c r="Q12" s="223" t="s">
        <v>950</v>
      </c>
      <c r="R12" s="100"/>
      <c r="S12" s="100" t="s">
        <v>505</v>
      </c>
      <c r="T12" s="129"/>
      <c r="U12" s="120">
        <v>7.57</v>
      </c>
      <c r="V12" s="100" t="s">
        <v>101</v>
      </c>
      <c r="W12" s="125">
        <v>48</v>
      </c>
      <c r="X12" s="125">
        <v>25</v>
      </c>
      <c r="Y12" s="125">
        <v>25</v>
      </c>
      <c r="Z12" s="103">
        <v>4.26</v>
      </c>
      <c r="AA12" s="102">
        <v>4</v>
      </c>
      <c r="AB12" s="134">
        <f>IF(W12="","",W12*X12*Y12/1000000)</f>
        <v>0.03</v>
      </c>
      <c r="AC12" s="103">
        <v>65</v>
      </c>
      <c r="AD12" s="104">
        <f>IF(AA12="","",AC12/AB12*AA12)</f>
        <v>8667</v>
      </c>
      <c r="AE12" s="105">
        <v>3500</v>
      </c>
      <c r="AF12" s="106">
        <f>IF(ISERROR(AE12/AD12),"",AE12/AD12)</f>
        <v>0.4</v>
      </c>
      <c r="AG12" s="100" t="s">
        <v>897</v>
      </c>
      <c r="AH12" s="107">
        <v>0.25</v>
      </c>
      <c r="AI12" s="106">
        <f>IF(ISERROR(U12*AH12),"",U12*AH12)</f>
        <v>1.89</v>
      </c>
      <c r="AJ12" s="106">
        <f>IF(ISERROR(U12+AF12+AI12),"",U12+AF12+AI12)</f>
        <v>9.86</v>
      </c>
      <c r="AK12" s="108">
        <v>0</v>
      </c>
      <c r="AL12" s="106">
        <f t="shared" si="13"/>
        <v>0</v>
      </c>
      <c r="AM12" s="108">
        <v>0</v>
      </c>
      <c r="AN12" s="106">
        <f t="shared" si="14"/>
        <v>0</v>
      </c>
      <c r="AO12" s="108">
        <v>5.5E-2</v>
      </c>
      <c r="AP12" s="106">
        <f>IF(ISERROR(AY12*AO12),"",AY12*AO12)</f>
        <v>0.64</v>
      </c>
      <c r="AQ12" s="108">
        <v>0</v>
      </c>
      <c r="AR12" s="106">
        <f>IF(ISERROR(U12*AQ12),"",U12*AQ12)</f>
        <v>0</v>
      </c>
      <c r="AS12" s="111">
        <v>0</v>
      </c>
      <c r="AT12" s="108">
        <v>0</v>
      </c>
      <c r="AU12" s="106">
        <f>IF(ISERROR(AY12*AT12),"",AY12*AT12)</f>
        <v>0</v>
      </c>
      <c r="AV12" s="106">
        <f>IF(ISERROR(AL12+AN12+AP12+AR12+AU12),"",AL12+AN12+AP12+AR12+AU12)</f>
        <v>0.64</v>
      </c>
      <c r="AW12" s="109">
        <f>IF(ISERROR(AJ12+AV12),"",AJ12+AV12)</f>
        <v>10.5</v>
      </c>
      <c r="AX12" s="110">
        <f t="shared" si="20"/>
        <v>9.8699999999999996E-2</v>
      </c>
      <c r="AY12" s="224">
        <v>11.65</v>
      </c>
      <c r="AZ12" s="102">
        <v>240</v>
      </c>
      <c r="BA12" s="106">
        <f t="shared" si="23"/>
        <v>2520</v>
      </c>
      <c r="BB12" s="106">
        <f t="shared" si="24"/>
        <v>2796</v>
      </c>
    </row>
    <row r="13" spans="1:54" s="112" customFormat="1" ht="30" x14ac:dyDescent="0.25">
      <c r="A13" s="99"/>
      <c r="B13" s="100"/>
      <c r="C13" s="100"/>
      <c r="D13" s="100"/>
      <c r="E13" s="100" t="s">
        <v>296</v>
      </c>
      <c r="F13" s="100" t="s">
        <v>459</v>
      </c>
      <c r="G13" s="100" t="s">
        <v>659</v>
      </c>
      <c r="H13" s="268" t="s">
        <v>984</v>
      </c>
      <c r="I13" s="100" t="s">
        <v>878</v>
      </c>
      <c r="J13" s="100" t="s">
        <v>881</v>
      </c>
      <c r="K13" s="99" t="s">
        <v>991</v>
      </c>
      <c r="L13" s="114" t="s">
        <v>887</v>
      </c>
      <c r="M13" s="100" t="s">
        <v>890</v>
      </c>
      <c r="N13" s="100" t="s">
        <v>894</v>
      </c>
      <c r="O13" s="100"/>
      <c r="P13" s="223" t="s">
        <v>951</v>
      </c>
      <c r="Q13" s="223" t="s">
        <v>952</v>
      </c>
      <c r="R13" s="100"/>
      <c r="S13" s="100" t="s">
        <v>505</v>
      </c>
      <c r="T13" s="129"/>
      <c r="U13" s="120">
        <v>9.42</v>
      </c>
      <c r="V13" s="100" t="s">
        <v>101</v>
      </c>
      <c r="W13" s="125">
        <v>48</v>
      </c>
      <c r="X13" s="125">
        <v>25</v>
      </c>
      <c r="Y13" s="125">
        <v>30</v>
      </c>
      <c r="Z13" s="103">
        <v>5.57</v>
      </c>
      <c r="AA13" s="102">
        <v>4</v>
      </c>
      <c r="AB13" s="134">
        <f t="shared" ref="AB13:AB16" si="25">IF(W13="","",W13*X13*Y13/1000000)</f>
        <v>3.5999999999999997E-2</v>
      </c>
      <c r="AC13" s="103">
        <v>65</v>
      </c>
      <c r="AD13" s="104">
        <f t="shared" ref="AD13:AD16" si="26">IF(AA13="","",AC13/AB13*AA13)</f>
        <v>7222</v>
      </c>
      <c r="AE13" s="105">
        <v>3500</v>
      </c>
      <c r="AF13" s="106">
        <f t="shared" ref="AF13:AF16" si="27">IF(ISERROR(AE13/AD13),"",AE13/AD13)</f>
        <v>0.48</v>
      </c>
      <c r="AG13" s="100" t="s">
        <v>897</v>
      </c>
      <c r="AH13" s="107">
        <v>0.25</v>
      </c>
      <c r="AI13" s="106">
        <f t="shared" ref="AI13:AI16" si="28">IF(ISERROR(U13*AH13),"",U13*AH13)</f>
        <v>2.36</v>
      </c>
      <c r="AJ13" s="106">
        <f t="shared" ref="AJ13:AJ16" si="29">IF(ISERROR(U13+AF13+AI13),"",U13+AF13+AI13)</f>
        <v>12.26</v>
      </c>
      <c r="AK13" s="108">
        <v>0</v>
      </c>
      <c r="AL13" s="106">
        <f t="shared" ref="AL13:AL16" si="30">IF(ISERROR(AY13*AK13),"",AY13*AK13)</f>
        <v>0</v>
      </c>
      <c r="AM13" s="108">
        <v>0</v>
      </c>
      <c r="AN13" s="106">
        <f t="shared" ref="AN13:AN16" si="31">IF(ISERROR(AY13*AM13),"",AY13*AM13)</f>
        <v>0</v>
      </c>
      <c r="AO13" s="108">
        <v>5.5E-2</v>
      </c>
      <c r="AP13" s="106">
        <f t="shared" ref="AP13:AP16" si="32">IF(ISERROR(AY13*AO13),"",AY13*AO13)</f>
        <v>0.8</v>
      </c>
      <c r="AQ13" s="108">
        <v>0</v>
      </c>
      <c r="AR13" s="106">
        <f t="shared" ref="AR13:AR16" si="33">IF(ISERROR(U13*AQ13),"",U13*AQ13)</f>
        <v>0</v>
      </c>
      <c r="AS13" s="111">
        <v>0</v>
      </c>
      <c r="AT13" s="108">
        <v>0</v>
      </c>
      <c r="AU13" s="106">
        <f t="shared" ref="AU13:AU16" si="34">IF(ISERROR(AY13*AT13),"",AY13*AT13)</f>
        <v>0</v>
      </c>
      <c r="AV13" s="106">
        <f t="shared" ref="AV13:AV16" si="35">IF(ISERROR(AL13+AN13+AP13+AR13+AU13),"",AL13+AN13+AP13+AR13+AU13)</f>
        <v>0.8</v>
      </c>
      <c r="AW13" s="109">
        <f t="shared" ref="AW13:AW16" si="36">IF(ISERROR(AJ13+AV13),"",AJ13+AV13)</f>
        <v>13.06</v>
      </c>
      <c r="AX13" s="110">
        <f t="shared" ref="AX13:AX16" si="37">IF(ISERROR((AY13-AW13)/AY13),"",(AY13-AW13)/AY13)</f>
        <v>9.9299999999999999E-2</v>
      </c>
      <c r="AY13" s="224">
        <v>14.5</v>
      </c>
      <c r="AZ13" s="102">
        <v>716</v>
      </c>
      <c r="BA13" s="106">
        <f t="shared" si="23"/>
        <v>9350.9599999999991</v>
      </c>
      <c r="BB13" s="106">
        <f t="shared" si="24"/>
        <v>10382</v>
      </c>
    </row>
    <row r="14" spans="1:54" s="112" customFormat="1" ht="30" x14ac:dyDescent="0.25">
      <c r="A14" s="99"/>
      <c r="B14" s="100"/>
      <c r="C14" s="100"/>
      <c r="D14" s="100"/>
      <c r="E14" s="100" t="s">
        <v>296</v>
      </c>
      <c r="F14" s="100" t="s">
        <v>459</v>
      </c>
      <c r="G14" s="100" t="s">
        <v>659</v>
      </c>
      <c r="H14" s="268" t="s">
        <v>984</v>
      </c>
      <c r="I14" s="100" t="s">
        <v>878</v>
      </c>
      <c r="J14" s="100" t="s">
        <v>882</v>
      </c>
      <c r="K14" s="99" t="s">
        <v>991</v>
      </c>
      <c r="L14" s="114" t="s">
        <v>887</v>
      </c>
      <c r="M14" s="100" t="s">
        <v>891</v>
      </c>
      <c r="N14" s="100" t="s">
        <v>894</v>
      </c>
      <c r="O14" s="100"/>
      <c r="P14" s="223" t="s">
        <v>953</v>
      </c>
      <c r="Q14" s="223" t="s">
        <v>954</v>
      </c>
      <c r="R14" s="100"/>
      <c r="S14" s="100" t="s">
        <v>505</v>
      </c>
      <c r="T14" s="129"/>
      <c r="U14" s="120">
        <v>10.33</v>
      </c>
      <c r="V14" s="100" t="s">
        <v>101</v>
      </c>
      <c r="W14" s="125">
        <v>48</v>
      </c>
      <c r="X14" s="125">
        <v>25</v>
      </c>
      <c r="Y14" s="125">
        <v>35</v>
      </c>
      <c r="Z14" s="103">
        <v>6.13</v>
      </c>
      <c r="AA14" s="102">
        <v>4</v>
      </c>
      <c r="AB14" s="134">
        <f t="shared" si="25"/>
        <v>4.2000000000000003E-2</v>
      </c>
      <c r="AC14" s="103">
        <v>65</v>
      </c>
      <c r="AD14" s="104">
        <f t="shared" si="26"/>
        <v>6190</v>
      </c>
      <c r="AE14" s="105">
        <v>3500</v>
      </c>
      <c r="AF14" s="106">
        <f t="shared" si="27"/>
        <v>0.56999999999999995</v>
      </c>
      <c r="AG14" s="100" t="s">
        <v>897</v>
      </c>
      <c r="AH14" s="107">
        <v>0.25</v>
      </c>
      <c r="AI14" s="106">
        <f t="shared" si="28"/>
        <v>2.58</v>
      </c>
      <c r="AJ14" s="106">
        <f t="shared" si="29"/>
        <v>13.48</v>
      </c>
      <c r="AK14" s="108">
        <v>0</v>
      </c>
      <c r="AL14" s="106">
        <f t="shared" si="30"/>
        <v>0</v>
      </c>
      <c r="AM14" s="108">
        <v>0</v>
      </c>
      <c r="AN14" s="106">
        <f t="shared" si="31"/>
        <v>0</v>
      </c>
      <c r="AO14" s="108">
        <v>5.5E-2</v>
      </c>
      <c r="AP14" s="106">
        <f t="shared" si="32"/>
        <v>0.88</v>
      </c>
      <c r="AQ14" s="108">
        <v>0</v>
      </c>
      <c r="AR14" s="106">
        <f t="shared" si="33"/>
        <v>0</v>
      </c>
      <c r="AS14" s="111">
        <v>0</v>
      </c>
      <c r="AT14" s="108">
        <v>0</v>
      </c>
      <c r="AU14" s="106">
        <f t="shared" si="34"/>
        <v>0</v>
      </c>
      <c r="AV14" s="106">
        <f t="shared" si="35"/>
        <v>0.88</v>
      </c>
      <c r="AW14" s="109">
        <f t="shared" si="36"/>
        <v>14.36</v>
      </c>
      <c r="AX14" s="110">
        <f t="shared" si="37"/>
        <v>9.9699999999999997E-2</v>
      </c>
      <c r="AY14" s="224">
        <v>15.95</v>
      </c>
      <c r="AZ14" s="102">
        <v>956</v>
      </c>
      <c r="BA14" s="106">
        <f t="shared" si="23"/>
        <v>13728.16</v>
      </c>
      <c r="BB14" s="106">
        <f t="shared" si="24"/>
        <v>15248.2</v>
      </c>
    </row>
    <row r="15" spans="1:54" s="112" customFormat="1" ht="30" x14ac:dyDescent="0.25">
      <c r="A15" s="99"/>
      <c r="B15" s="100"/>
      <c r="C15" s="100"/>
      <c r="D15" s="100"/>
      <c r="E15" s="100" t="s">
        <v>296</v>
      </c>
      <c r="F15" s="100" t="s">
        <v>459</v>
      </c>
      <c r="G15" s="100" t="s">
        <v>659</v>
      </c>
      <c r="H15" s="268" t="s">
        <v>984</v>
      </c>
      <c r="I15" s="100" t="s">
        <v>878</v>
      </c>
      <c r="J15" s="100" t="s">
        <v>883</v>
      </c>
      <c r="K15" s="99" t="s">
        <v>991</v>
      </c>
      <c r="L15" s="114" t="s">
        <v>887</v>
      </c>
      <c r="M15" s="100" t="s">
        <v>892</v>
      </c>
      <c r="N15" s="100" t="s">
        <v>894</v>
      </c>
      <c r="O15" s="100"/>
      <c r="P15" s="223" t="s">
        <v>955</v>
      </c>
      <c r="Q15" s="223" t="s">
        <v>956</v>
      </c>
      <c r="R15" s="100"/>
      <c r="S15" s="100" t="s">
        <v>505</v>
      </c>
      <c r="T15" s="129"/>
      <c r="U15" s="120">
        <v>12.16</v>
      </c>
      <c r="V15" s="100" t="s">
        <v>101</v>
      </c>
      <c r="W15" s="125">
        <v>48</v>
      </c>
      <c r="X15" s="125">
        <v>25</v>
      </c>
      <c r="Y15" s="125">
        <v>40</v>
      </c>
      <c r="Z15" s="103">
        <v>7.35</v>
      </c>
      <c r="AA15" s="102">
        <v>4</v>
      </c>
      <c r="AB15" s="134">
        <f t="shared" si="25"/>
        <v>4.8000000000000001E-2</v>
      </c>
      <c r="AC15" s="103">
        <v>65</v>
      </c>
      <c r="AD15" s="104">
        <f t="shared" si="26"/>
        <v>5417</v>
      </c>
      <c r="AE15" s="105">
        <v>3500</v>
      </c>
      <c r="AF15" s="106">
        <f t="shared" si="27"/>
        <v>0.65</v>
      </c>
      <c r="AG15" s="100" t="s">
        <v>897</v>
      </c>
      <c r="AH15" s="107">
        <v>0.25</v>
      </c>
      <c r="AI15" s="106">
        <f t="shared" si="28"/>
        <v>3.04</v>
      </c>
      <c r="AJ15" s="106">
        <f t="shared" si="29"/>
        <v>15.85</v>
      </c>
      <c r="AK15" s="108">
        <v>0</v>
      </c>
      <c r="AL15" s="106">
        <f t="shared" si="30"/>
        <v>0</v>
      </c>
      <c r="AM15" s="108">
        <v>0</v>
      </c>
      <c r="AN15" s="106">
        <f t="shared" si="31"/>
        <v>0</v>
      </c>
      <c r="AO15" s="108">
        <v>5.5E-2</v>
      </c>
      <c r="AP15" s="106">
        <f t="shared" si="32"/>
        <v>1.05</v>
      </c>
      <c r="AQ15" s="108">
        <v>0</v>
      </c>
      <c r="AR15" s="106">
        <f t="shared" si="33"/>
        <v>0</v>
      </c>
      <c r="AS15" s="111">
        <v>0</v>
      </c>
      <c r="AT15" s="108">
        <v>0</v>
      </c>
      <c r="AU15" s="106">
        <f t="shared" si="34"/>
        <v>0</v>
      </c>
      <c r="AV15" s="106">
        <f t="shared" si="35"/>
        <v>1.05</v>
      </c>
      <c r="AW15" s="109">
        <f t="shared" si="36"/>
        <v>16.899999999999999</v>
      </c>
      <c r="AX15" s="110">
        <f t="shared" si="37"/>
        <v>0.1105</v>
      </c>
      <c r="AY15" s="224">
        <v>19</v>
      </c>
      <c r="AZ15" s="102"/>
      <c r="BA15" s="106">
        <f t="shared" si="23"/>
        <v>0</v>
      </c>
      <c r="BB15" s="106">
        <f t="shared" si="24"/>
        <v>0</v>
      </c>
    </row>
    <row r="16" spans="1:54" s="112" customFormat="1" ht="30" x14ac:dyDescent="0.25">
      <c r="A16" s="99"/>
      <c r="B16" s="100"/>
      <c r="C16" s="100"/>
      <c r="D16" s="100"/>
      <c r="E16" s="100" t="s">
        <v>296</v>
      </c>
      <c r="F16" s="100" t="s">
        <v>459</v>
      </c>
      <c r="G16" s="100" t="s">
        <v>659</v>
      </c>
      <c r="H16" s="268" t="s">
        <v>984</v>
      </c>
      <c r="I16" s="100" t="s">
        <v>878</v>
      </c>
      <c r="J16" s="100" t="s">
        <v>884</v>
      </c>
      <c r="K16" s="99" t="s">
        <v>991</v>
      </c>
      <c r="L16" s="114" t="s">
        <v>887</v>
      </c>
      <c r="M16" s="100" t="s">
        <v>893</v>
      </c>
      <c r="N16" s="100" t="s">
        <v>894</v>
      </c>
      <c r="O16" s="100"/>
      <c r="P16" s="223" t="s">
        <v>957</v>
      </c>
      <c r="Q16" s="223" t="s">
        <v>958</v>
      </c>
      <c r="R16" s="100"/>
      <c r="S16" s="100" t="s">
        <v>505</v>
      </c>
      <c r="T16" s="129"/>
      <c r="U16" s="120">
        <v>12.16</v>
      </c>
      <c r="V16" s="100" t="s">
        <v>101</v>
      </c>
      <c r="W16" s="125">
        <v>48</v>
      </c>
      <c r="X16" s="125">
        <v>25</v>
      </c>
      <c r="Y16" s="125">
        <v>40</v>
      </c>
      <c r="Z16" s="103">
        <v>7.35</v>
      </c>
      <c r="AA16" s="102">
        <v>4</v>
      </c>
      <c r="AB16" s="134">
        <f t="shared" si="25"/>
        <v>4.8000000000000001E-2</v>
      </c>
      <c r="AC16" s="103">
        <v>65</v>
      </c>
      <c r="AD16" s="104">
        <f t="shared" si="26"/>
        <v>5417</v>
      </c>
      <c r="AE16" s="105">
        <v>3500</v>
      </c>
      <c r="AF16" s="106">
        <f t="shared" si="27"/>
        <v>0.65</v>
      </c>
      <c r="AG16" s="100" t="s">
        <v>897</v>
      </c>
      <c r="AH16" s="107">
        <v>0.25</v>
      </c>
      <c r="AI16" s="106">
        <f t="shared" si="28"/>
        <v>3.04</v>
      </c>
      <c r="AJ16" s="106">
        <f t="shared" si="29"/>
        <v>15.85</v>
      </c>
      <c r="AK16" s="108">
        <v>0</v>
      </c>
      <c r="AL16" s="106">
        <f t="shared" si="30"/>
        <v>0</v>
      </c>
      <c r="AM16" s="108">
        <v>0</v>
      </c>
      <c r="AN16" s="106">
        <f t="shared" si="31"/>
        <v>0</v>
      </c>
      <c r="AO16" s="108">
        <v>5.5E-2</v>
      </c>
      <c r="AP16" s="106">
        <f t="shared" si="32"/>
        <v>1.05</v>
      </c>
      <c r="AQ16" s="108">
        <v>0</v>
      </c>
      <c r="AR16" s="106">
        <f t="shared" si="33"/>
        <v>0</v>
      </c>
      <c r="AS16" s="111">
        <v>0</v>
      </c>
      <c r="AT16" s="108">
        <v>0</v>
      </c>
      <c r="AU16" s="106">
        <f t="shared" si="34"/>
        <v>0</v>
      </c>
      <c r="AV16" s="106">
        <f t="shared" si="35"/>
        <v>1.05</v>
      </c>
      <c r="AW16" s="109">
        <f t="shared" si="36"/>
        <v>16.899999999999999</v>
      </c>
      <c r="AX16" s="110">
        <f t="shared" si="37"/>
        <v>0.1105</v>
      </c>
      <c r="AY16" s="224">
        <v>19</v>
      </c>
      <c r="AZ16" s="102"/>
      <c r="BA16" s="106">
        <f t="shared" si="23"/>
        <v>0</v>
      </c>
      <c r="BB16" s="106">
        <f t="shared" si="24"/>
        <v>0</v>
      </c>
    </row>
    <row r="17" spans="1:54" ht="15" customHeight="1" x14ac:dyDescent="0.25">
      <c r="A17" s="113"/>
      <c r="B17" s="114"/>
      <c r="C17" s="114"/>
      <c r="D17" s="114"/>
      <c r="E17" s="100"/>
      <c r="F17" s="100"/>
      <c r="G17" s="100"/>
      <c r="H17" s="101"/>
      <c r="I17" s="100"/>
      <c r="J17" s="100"/>
      <c r="K17" s="99"/>
      <c r="L17" s="114"/>
      <c r="M17" s="100"/>
      <c r="N17" s="100"/>
      <c r="O17" s="100"/>
      <c r="P17" s="225"/>
      <c r="Q17" s="225"/>
      <c r="R17" s="114"/>
      <c r="S17" s="100"/>
      <c r="T17" s="129"/>
      <c r="U17" s="120"/>
      <c r="V17" s="100"/>
      <c r="W17" s="125"/>
      <c r="X17" s="125"/>
      <c r="Y17" s="125"/>
      <c r="Z17" s="103"/>
      <c r="AA17" s="102"/>
      <c r="AB17" s="226"/>
      <c r="AC17" s="103"/>
      <c r="AD17" s="102"/>
      <c r="AE17" s="105"/>
      <c r="AF17" s="111"/>
      <c r="AG17" s="100"/>
      <c r="AH17" s="107"/>
      <c r="AI17" s="111"/>
      <c r="AJ17" s="111"/>
      <c r="AK17" s="108"/>
      <c r="AL17" s="111"/>
      <c r="AM17" s="108"/>
      <c r="AN17" s="111"/>
      <c r="AO17" s="108"/>
      <c r="AP17" s="111"/>
      <c r="AQ17" s="108"/>
      <c r="AR17" s="111"/>
      <c r="AS17" s="111"/>
      <c r="AT17" s="108"/>
      <c r="AU17" s="111"/>
      <c r="AV17" s="111"/>
      <c r="AW17" s="81"/>
      <c r="AX17" s="227"/>
      <c r="AY17" s="81"/>
      <c r="AZ17" s="80"/>
      <c r="BA17" s="106"/>
      <c r="BB17" s="106"/>
    </row>
    <row r="18" spans="1:54" s="112" customFormat="1" ht="30" x14ac:dyDescent="0.25">
      <c r="A18" s="99"/>
      <c r="B18" s="100"/>
      <c r="C18" s="100"/>
      <c r="D18" s="100"/>
      <c r="E18" s="100" t="s">
        <v>296</v>
      </c>
      <c r="F18" s="100" t="s">
        <v>459</v>
      </c>
      <c r="G18" s="100" t="s">
        <v>659</v>
      </c>
      <c r="H18" s="268" t="s">
        <v>984</v>
      </c>
      <c r="I18" s="100" t="s">
        <v>878</v>
      </c>
      <c r="J18" s="100" t="s">
        <v>879</v>
      </c>
      <c r="K18" s="99" t="s">
        <v>991</v>
      </c>
      <c r="L18" s="114" t="s">
        <v>887</v>
      </c>
      <c r="M18" s="100" t="s">
        <v>888</v>
      </c>
      <c r="N18" s="100" t="s">
        <v>895</v>
      </c>
      <c r="O18" s="100"/>
      <c r="P18" s="223" t="s">
        <v>971</v>
      </c>
      <c r="Q18" s="223" t="s">
        <v>960</v>
      </c>
      <c r="R18" s="100"/>
      <c r="S18" s="100" t="s">
        <v>505</v>
      </c>
      <c r="T18" s="129"/>
      <c r="U18" s="120">
        <v>7.46</v>
      </c>
      <c r="V18" s="100" t="s">
        <v>101</v>
      </c>
      <c r="W18" s="125">
        <v>48</v>
      </c>
      <c r="X18" s="125">
        <v>25</v>
      </c>
      <c r="Y18" s="125">
        <v>25</v>
      </c>
      <c r="Z18" s="103">
        <v>4.26</v>
      </c>
      <c r="AA18" s="102">
        <v>4</v>
      </c>
      <c r="AB18" s="134">
        <f>IF(W18="","",W18*X18*Y18/1000000)</f>
        <v>0.03</v>
      </c>
      <c r="AC18" s="103">
        <v>65</v>
      </c>
      <c r="AD18" s="104">
        <f>IF(AA18="","",AC18/AB18*AA18)</f>
        <v>8667</v>
      </c>
      <c r="AE18" s="105">
        <v>3500</v>
      </c>
      <c r="AF18" s="106">
        <f>IF(ISERROR(AE18/AD18),"",AE18/AD18)</f>
        <v>0.4</v>
      </c>
      <c r="AG18" s="100" t="s">
        <v>897</v>
      </c>
      <c r="AH18" s="107">
        <v>0.25</v>
      </c>
      <c r="AI18" s="106">
        <f>IF(ISERROR(U18*AH18),"",U18*AH18)</f>
        <v>1.87</v>
      </c>
      <c r="AJ18" s="106">
        <f>IF(ISERROR(U18+AF18+AI18),"",U18+AF18+AI18)</f>
        <v>9.73</v>
      </c>
      <c r="AK18" s="108">
        <v>0</v>
      </c>
      <c r="AL18" s="106">
        <f t="shared" si="13"/>
        <v>0</v>
      </c>
      <c r="AM18" s="108">
        <v>0</v>
      </c>
      <c r="AN18" s="106">
        <f t="shared" si="14"/>
        <v>0</v>
      </c>
      <c r="AO18" s="108">
        <v>5.5E-2</v>
      </c>
      <c r="AP18" s="106">
        <f>IF(ISERROR(AY18*AO18),"",AY18*AO18)</f>
        <v>0.64</v>
      </c>
      <c r="AQ18" s="108">
        <v>0</v>
      </c>
      <c r="AR18" s="106">
        <f>IF(ISERROR(U18*AQ18),"",U18*AQ18)</f>
        <v>0</v>
      </c>
      <c r="AS18" s="111">
        <v>0</v>
      </c>
      <c r="AT18" s="108">
        <v>0</v>
      </c>
      <c r="AU18" s="106">
        <f>IF(ISERROR(AY18*AT18),"",AY18*AT18)</f>
        <v>0</v>
      </c>
      <c r="AV18" s="106">
        <f>IF(ISERROR(AL18+AN18+AP18+AR18+AU18),"",AL18+AN18+AP18+AR18+AU18)</f>
        <v>0.64</v>
      </c>
      <c r="AW18" s="109">
        <f>IF(ISERROR(AJ18+AV18),"",AJ18+AV18)</f>
        <v>10.37</v>
      </c>
      <c r="AX18" s="110">
        <f t="shared" si="20"/>
        <v>0.1099</v>
      </c>
      <c r="AY18" s="224">
        <v>11.65</v>
      </c>
      <c r="AZ18" s="102">
        <v>240</v>
      </c>
      <c r="BA18" s="106">
        <f t="shared" ref="BA18:BA23" si="38">IF(ISERROR(AW18*AZ18),"",AW18*AZ18)</f>
        <v>2488.8000000000002</v>
      </c>
      <c r="BB18" s="106">
        <f t="shared" ref="BB18:BB23" si="39">IF(ISERROR(AY18*AZ18),"",AY18*AZ18)</f>
        <v>2796</v>
      </c>
    </row>
    <row r="19" spans="1:54" s="112" customFormat="1" ht="30" x14ac:dyDescent="0.25">
      <c r="A19" s="99"/>
      <c r="B19" s="100"/>
      <c r="C19" s="100"/>
      <c r="D19" s="100"/>
      <c r="E19" s="100" t="s">
        <v>296</v>
      </c>
      <c r="F19" s="100" t="s">
        <v>459</v>
      </c>
      <c r="G19" s="100" t="s">
        <v>659</v>
      </c>
      <c r="H19" s="268" t="s">
        <v>984</v>
      </c>
      <c r="I19" s="100" t="s">
        <v>878</v>
      </c>
      <c r="J19" s="100" t="s">
        <v>880</v>
      </c>
      <c r="K19" s="99" t="s">
        <v>991</v>
      </c>
      <c r="L19" s="114" t="s">
        <v>887</v>
      </c>
      <c r="M19" s="229" t="s">
        <v>889</v>
      </c>
      <c r="N19" s="100" t="s">
        <v>895</v>
      </c>
      <c r="O19" s="100"/>
      <c r="P19" s="223" t="s">
        <v>961</v>
      </c>
      <c r="Q19" s="223" t="s">
        <v>962</v>
      </c>
      <c r="R19" s="100"/>
      <c r="S19" s="100" t="s">
        <v>505</v>
      </c>
      <c r="T19" s="129"/>
      <c r="U19" s="120">
        <v>7.57</v>
      </c>
      <c r="V19" s="100" t="s">
        <v>101</v>
      </c>
      <c r="W19" s="125">
        <v>48</v>
      </c>
      <c r="X19" s="125">
        <v>25</v>
      </c>
      <c r="Y19" s="125">
        <v>25</v>
      </c>
      <c r="Z19" s="103">
        <v>4.26</v>
      </c>
      <c r="AA19" s="102">
        <v>4</v>
      </c>
      <c r="AB19" s="134">
        <f>IF(W19="","",W19*X19*Y19/1000000)</f>
        <v>0.03</v>
      </c>
      <c r="AC19" s="103">
        <v>65</v>
      </c>
      <c r="AD19" s="104">
        <f>IF(AA19="","",AC19/AB19*AA19)</f>
        <v>8667</v>
      </c>
      <c r="AE19" s="105">
        <v>3500</v>
      </c>
      <c r="AF19" s="106">
        <f>IF(ISERROR(AE19/AD19),"",AE19/AD19)</f>
        <v>0.4</v>
      </c>
      <c r="AG19" s="100" t="s">
        <v>897</v>
      </c>
      <c r="AH19" s="107">
        <v>0.25</v>
      </c>
      <c r="AI19" s="106">
        <f>IF(ISERROR(U19*AH19),"",U19*AH19)</f>
        <v>1.89</v>
      </c>
      <c r="AJ19" s="106">
        <f>IF(ISERROR(U19+AF19+AI19),"",U19+AF19+AI19)</f>
        <v>9.86</v>
      </c>
      <c r="AK19" s="108">
        <v>0</v>
      </c>
      <c r="AL19" s="106">
        <f t="shared" si="13"/>
        <v>0</v>
      </c>
      <c r="AM19" s="108">
        <v>0</v>
      </c>
      <c r="AN19" s="106">
        <f t="shared" si="14"/>
        <v>0</v>
      </c>
      <c r="AO19" s="108">
        <v>5.5E-2</v>
      </c>
      <c r="AP19" s="106">
        <f>IF(ISERROR(AY19*AO19),"",AY19*AO19)</f>
        <v>0.64</v>
      </c>
      <c r="AQ19" s="108">
        <v>0</v>
      </c>
      <c r="AR19" s="106">
        <f>IF(ISERROR(U19*AQ19),"",U19*AQ19)</f>
        <v>0</v>
      </c>
      <c r="AS19" s="111">
        <v>0</v>
      </c>
      <c r="AT19" s="108">
        <v>0</v>
      </c>
      <c r="AU19" s="106">
        <f>IF(ISERROR(AY19*AT19),"",AY19*AT19)</f>
        <v>0</v>
      </c>
      <c r="AV19" s="106">
        <f>IF(ISERROR(AL19+AN19+AP19+AR19+AU19),"",AL19+AN19+AP19+AR19+AU19)</f>
        <v>0.64</v>
      </c>
      <c r="AW19" s="109">
        <f>IF(ISERROR(AJ19+AV19),"",AJ19+AV19)</f>
        <v>10.5</v>
      </c>
      <c r="AX19" s="110">
        <f t="shared" si="20"/>
        <v>9.8699999999999996E-2</v>
      </c>
      <c r="AY19" s="224">
        <v>11.65</v>
      </c>
      <c r="AZ19" s="102">
        <v>240</v>
      </c>
      <c r="BA19" s="106">
        <f t="shared" si="38"/>
        <v>2520</v>
      </c>
      <c r="BB19" s="106">
        <f t="shared" si="39"/>
        <v>2796</v>
      </c>
    </row>
    <row r="20" spans="1:54" s="112" customFormat="1" ht="30" x14ac:dyDescent="0.25">
      <c r="A20" s="99"/>
      <c r="B20" s="100"/>
      <c r="C20" s="100"/>
      <c r="D20" s="100"/>
      <c r="E20" s="100" t="s">
        <v>296</v>
      </c>
      <c r="F20" s="100" t="s">
        <v>459</v>
      </c>
      <c r="G20" s="100" t="s">
        <v>659</v>
      </c>
      <c r="H20" s="268" t="s">
        <v>984</v>
      </c>
      <c r="I20" s="100" t="s">
        <v>878</v>
      </c>
      <c r="J20" s="100" t="s">
        <v>881</v>
      </c>
      <c r="K20" s="99" t="s">
        <v>991</v>
      </c>
      <c r="L20" s="114" t="s">
        <v>887</v>
      </c>
      <c r="M20" s="100" t="s">
        <v>890</v>
      </c>
      <c r="N20" s="100" t="s">
        <v>895</v>
      </c>
      <c r="O20" s="100"/>
      <c r="P20" s="223" t="s">
        <v>963</v>
      </c>
      <c r="Q20" s="223" t="s">
        <v>964</v>
      </c>
      <c r="R20" s="100"/>
      <c r="S20" s="100" t="s">
        <v>505</v>
      </c>
      <c r="T20" s="129"/>
      <c r="U20" s="120">
        <v>9.42</v>
      </c>
      <c r="V20" s="100" t="s">
        <v>101</v>
      </c>
      <c r="W20" s="125">
        <v>48</v>
      </c>
      <c r="X20" s="125">
        <v>25</v>
      </c>
      <c r="Y20" s="125">
        <v>30</v>
      </c>
      <c r="Z20" s="103">
        <v>5.57</v>
      </c>
      <c r="AA20" s="102">
        <v>4</v>
      </c>
      <c r="AB20" s="134">
        <f t="shared" ref="AB20:AB23" si="40">IF(W20="","",W20*X20*Y20/1000000)</f>
        <v>3.5999999999999997E-2</v>
      </c>
      <c r="AC20" s="103">
        <v>65</v>
      </c>
      <c r="AD20" s="104">
        <f t="shared" ref="AD20:AD23" si="41">IF(AA20="","",AC20/AB20*AA20)</f>
        <v>7222</v>
      </c>
      <c r="AE20" s="105">
        <v>3500</v>
      </c>
      <c r="AF20" s="106">
        <f t="shared" ref="AF20:AF23" si="42">IF(ISERROR(AE20/AD20),"",AE20/AD20)</f>
        <v>0.48</v>
      </c>
      <c r="AG20" s="100" t="s">
        <v>897</v>
      </c>
      <c r="AH20" s="107">
        <v>0.25</v>
      </c>
      <c r="AI20" s="106">
        <f t="shared" ref="AI20:AI23" si="43">IF(ISERROR(U20*AH20),"",U20*AH20)</f>
        <v>2.36</v>
      </c>
      <c r="AJ20" s="106">
        <f t="shared" ref="AJ20:AJ23" si="44">IF(ISERROR(U20+AF20+AI20),"",U20+AF20+AI20)</f>
        <v>12.26</v>
      </c>
      <c r="AK20" s="108">
        <v>0</v>
      </c>
      <c r="AL20" s="106">
        <f t="shared" ref="AL20:AL23" si="45">IF(ISERROR(AY20*AK20),"",AY20*AK20)</f>
        <v>0</v>
      </c>
      <c r="AM20" s="108">
        <v>0</v>
      </c>
      <c r="AN20" s="106">
        <f t="shared" ref="AN20:AN23" si="46">IF(ISERROR(AY20*AM20),"",AY20*AM20)</f>
        <v>0</v>
      </c>
      <c r="AO20" s="108">
        <v>5.5E-2</v>
      </c>
      <c r="AP20" s="106">
        <f t="shared" ref="AP20:AP23" si="47">IF(ISERROR(AY20*AO20),"",AY20*AO20)</f>
        <v>0.8</v>
      </c>
      <c r="AQ20" s="108">
        <v>0</v>
      </c>
      <c r="AR20" s="106">
        <f t="shared" ref="AR20:AR23" si="48">IF(ISERROR(U20*AQ20),"",U20*AQ20)</f>
        <v>0</v>
      </c>
      <c r="AS20" s="111">
        <v>0</v>
      </c>
      <c r="AT20" s="108">
        <v>0</v>
      </c>
      <c r="AU20" s="106">
        <f t="shared" ref="AU20:AU23" si="49">IF(ISERROR(AY20*AT20),"",AY20*AT20)</f>
        <v>0</v>
      </c>
      <c r="AV20" s="106">
        <f t="shared" ref="AV20:AV23" si="50">IF(ISERROR(AL20+AN20+AP20+AR20+AU20),"",AL20+AN20+AP20+AR20+AU20)</f>
        <v>0.8</v>
      </c>
      <c r="AW20" s="109">
        <f t="shared" ref="AW20:AW23" si="51">IF(ISERROR(AJ20+AV20),"",AJ20+AV20)</f>
        <v>13.06</v>
      </c>
      <c r="AX20" s="110">
        <f t="shared" ref="AX20:AX23" si="52">IF(ISERROR((AY20-AW20)/AY20),"",(AY20-AW20)/AY20)</f>
        <v>9.9299999999999999E-2</v>
      </c>
      <c r="AY20" s="224">
        <v>14.5</v>
      </c>
      <c r="AZ20" s="102">
        <v>716</v>
      </c>
      <c r="BA20" s="106">
        <f t="shared" si="38"/>
        <v>9350.9599999999991</v>
      </c>
      <c r="BB20" s="106">
        <f t="shared" si="39"/>
        <v>10382</v>
      </c>
    </row>
    <row r="21" spans="1:54" s="112" customFormat="1" ht="30" x14ac:dyDescent="0.25">
      <c r="A21" s="99"/>
      <c r="B21" s="100"/>
      <c r="C21" s="100"/>
      <c r="D21" s="100"/>
      <c r="E21" s="100" t="s">
        <v>296</v>
      </c>
      <c r="F21" s="100" t="s">
        <v>459</v>
      </c>
      <c r="G21" s="100" t="s">
        <v>659</v>
      </c>
      <c r="H21" s="268" t="s">
        <v>984</v>
      </c>
      <c r="I21" s="100" t="s">
        <v>878</v>
      </c>
      <c r="J21" s="100" t="s">
        <v>882</v>
      </c>
      <c r="K21" s="99" t="s">
        <v>991</v>
      </c>
      <c r="L21" s="114" t="s">
        <v>887</v>
      </c>
      <c r="M21" s="100" t="s">
        <v>891</v>
      </c>
      <c r="N21" s="100" t="s">
        <v>895</v>
      </c>
      <c r="O21" s="100"/>
      <c r="P21" s="223" t="s">
        <v>965</v>
      </c>
      <c r="Q21" s="223" t="s">
        <v>966</v>
      </c>
      <c r="R21" s="100"/>
      <c r="S21" s="100" t="s">
        <v>505</v>
      </c>
      <c r="T21" s="129"/>
      <c r="U21" s="120">
        <v>10.33</v>
      </c>
      <c r="V21" s="100" t="s">
        <v>101</v>
      </c>
      <c r="W21" s="125">
        <v>48</v>
      </c>
      <c r="X21" s="125">
        <v>25</v>
      </c>
      <c r="Y21" s="125">
        <v>35</v>
      </c>
      <c r="Z21" s="103">
        <v>6.13</v>
      </c>
      <c r="AA21" s="102">
        <v>4</v>
      </c>
      <c r="AB21" s="134">
        <f t="shared" si="40"/>
        <v>4.2000000000000003E-2</v>
      </c>
      <c r="AC21" s="103">
        <v>65</v>
      </c>
      <c r="AD21" s="104">
        <f t="shared" si="41"/>
        <v>6190</v>
      </c>
      <c r="AE21" s="105">
        <v>3500</v>
      </c>
      <c r="AF21" s="106">
        <f t="shared" si="42"/>
        <v>0.56999999999999995</v>
      </c>
      <c r="AG21" s="100" t="s">
        <v>897</v>
      </c>
      <c r="AH21" s="107">
        <v>0.25</v>
      </c>
      <c r="AI21" s="106">
        <f t="shared" si="43"/>
        <v>2.58</v>
      </c>
      <c r="AJ21" s="106">
        <f t="shared" si="44"/>
        <v>13.48</v>
      </c>
      <c r="AK21" s="108">
        <v>0</v>
      </c>
      <c r="AL21" s="106">
        <f t="shared" si="45"/>
        <v>0</v>
      </c>
      <c r="AM21" s="108">
        <v>0</v>
      </c>
      <c r="AN21" s="106">
        <f t="shared" si="46"/>
        <v>0</v>
      </c>
      <c r="AO21" s="108">
        <v>5.5E-2</v>
      </c>
      <c r="AP21" s="106">
        <f t="shared" si="47"/>
        <v>0.88</v>
      </c>
      <c r="AQ21" s="108">
        <v>0</v>
      </c>
      <c r="AR21" s="106">
        <f t="shared" si="48"/>
        <v>0</v>
      </c>
      <c r="AS21" s="111">
        <v>0</v>
      </c>
      <c r="AT21" s="108">
        <v>0</v>
      </c>
      <c r="AU21" s="106">
        <f t="shared" si="49"/>
        <v>0</v>
      </c>
      <c r="AV21" s="106">
        <f t="shared" si="50"/>
        <v>0.88</v>
      </c>
      <c r="AW21" s="109">
        <f t="shared" si="51"/>
        <v>14.36</v>
      </c>
      <c r="AX21" s="110">
        <f t="shared" si="52"/>
        <v>9.9699999999999997E-2</v>
      </c>
      <c r="AY21" s="224">
        <v>15.95</v>
      </c>
      <c r="AZ21" s="102">
        <v>956</v>
      </c>
      <c r="BA21" s="106">
        <f t="shared" si="38"/>
        <v>13728.16</v>
      </c>
      <c r="BB21" s="106">
        <f t="shared" si="39"/>
        <v>15248.2</v>
      </c>
    </row>
    <row r="22" spans="1:54" s="112" customFormat="1" ht="30" x14ac:dyDescent="0.25">
      <c r="A22" s="99"/>
      <c r="B22" s="100"/>
      <c r="C22" s="100"/>
      <c r="D22" s="100"/>
      <c r="E22" s="100" t="s">
        <v>296</v>
      </c>
      <c r="F22" s="100" t="s">
        <v>459</v>
      </c>
      <c r="G22" s="100" t="s">
        <v>659</v>
      </c>
      <c r="H22" s="268" t="s">
        <v>984</v>
      </c>
      <c r="I22" s="100" t="s">
        <v>878</v>
      </c>
      <c r="J22" s="100" t="s">
        <v>883</v>
      </c>
      <c r="K22" s="99" t="s">
        <v>991</v>
      </c>
      <c r="L22" s="114" t="s">
        <v>887</v>
      </c>
      <c r="M22" s="100" t="s">
        <v>892</v>
      </c>
      <c r="N22" s="100" t="s">
        <v>895</v>
      </c>
      <c r="O22" s="100"/>
      <c r="P22" s="223" t="s">
        <v>967</v>
      </c>
      <c r="Q22" s="223" t="s">
        <v>968</v>
      </c>
      <c r="R22" s="100"/>
      <c r="S22" s="100" t="s">
        <v>505</v>
      </c>
      <c r="T22" s="129"/>
      <c r="U22" s="120">
        <v>12.16</v>
      </c>
      <c r="V22" s="100" t="s">
        <v>101</v>
      </c>
      <c r="W22" s="125">
        <v>48</v>
      </c>
      <c r="X22" s="125">
        <v>25</v>
      </c>
      <c r="Y22" s="125">
        <v>40</v>
      </c>
      <c r="Z22" s="103">
        <v>7.35</v>
      </c>
      <c r="AA22" s="102">
        <v>4</v>
      </c>
      <c r="AB22" s="134">
        <f t="shared" si="40"/>
        <v>4.8000000000000001E-2</v>
      </c>
      <c r="AC22" s="103">
        <v>65</v>
      </c>
      <c r="AD22" s="104">
        <f t="shared" si="41"/>
        <v>5417</v>
      </c>
      <c r="AE22" s="105">
        <v>3500</v>
      </c>
      <c r="AF22" s="106">
        <f t="shared" si="42"/>
        <v>0.65</v>
      </c>
      <c r="AG22" s="100" t="s">
        <v>897</v>
      </c>
      <c r="AH22" s="107">
        <v>0.25</v>
      </c>
      <c r="AI22" s="106">
        <f t="shared" si="43"/>
        <v>3.04</v>
      </c>
      <c r="AJ22" s="106">
        <f t="shared" si="44"/>
        <v>15.85</v>
      </c>
      <c r="AK22" s="108">
        <v>0</v>
      </c>
      <c r="AL22" s="106">
        <f t="shared" si="45"/>
        <v>0</v>
      </c>
      <c r="AM22" s="108">
        <v>0</v>
      </c>
      <c r="AN22" s="106">
        <f t="shared" si="46"/>
        <v>0</v>
      </c>
      <c r="AO22" s="108">
        <v>5.5E-2</v>
      </c>
      <c r="AP22" s="106">
        <f t="shared" si="47"/>
        <v>1.05</v>
      </c>
      <c r="AQ22" s="108">
        <v>0</v>
      </c>
      <c r="AR22" s="106">
        <f t="shared" si="48"/>
        <v>0</v>
      </c>
      <c r="AS22" s="111">
        <v>0</v>
      </c>
      <c r="AT22" s="108">
        <v>0</v>
      </c>
      <c r="AU22" s="106">
        <f t="shared" si="49"/>
        <v>0</v>
      </c>
      <c r="AV22" s="106">
        <f t="shared" si="50"/>
        <v>1.05</v>
      </c>
      <c r="AW22" s="109">
        <f t="shared" si="51"/>
        <v>16.899999999999999</v>
      </c>
      <c r="AX22" s="110">
        <f t="shared" si="52"/>
        <v>0.1105</v>
      </c>
      <c r="AY22" s="224">
        <v>19</v>
      </c>
      <c r="AZ22" s="102"/>
      <c r="BA22" s="106">
        <f t="shared" si="38"/>
        <v>0</v>
      </c>
      <c r="BB22" s="106">
        <f t="shared" si="39"/>
        <v>0</v>
      </c>
    </row>
    <row r="23" spans="1:54" s="112" customFormat="1" ht="30" x14ac:dyDescent="0.25">
      <c r="A23" s="99"/>
      <c r="B23" s="100"/>
      <c r="C23" s="100"/>
      <c r="D23" s="100"/>
      <c r="E23" s="100" t="s">
        <v>296</v>
      </c>
      <c r="F23" s="100" t="s">
        <v>459</v>
      </c>
      <c r="G23" s="100" t="s">
        <v>659</v>
      </c>
      <c r="H23" s="268" t="s">
        <v>984</v>
      </c>
      <c r="I23" s="100" t="s">
        <v>878</v>
      </c>
      <c r="J23" s="100" t="s">
        <v>884</v>
      </c>
      <c r="K23" s="99" t="s">
        <v>991</v>
      </c>
      <c r="L23" s="114" t="s">
        <v>887</v>
      </c>
      <c r="M23" s="100" t="s">
        <v>893</v>
      </c>
      <c r="N23" s="100" t="s">
        <v>895</v>
      </c>
      <c r="O23" s="100"/>
      <c r="P23" s="223" t="s">
        <v>969</v>
      </c>
      <c r="Q23" s="223" t="s">
        <v>970</v>
      </c>
      <c r="R23" s="100"/>
      <c r="S23" s="100" t="s">
        <v>505</v>
      </c>
      <c r="T23" s="129"/>
      <c r="U23" s="120">
        <v>12.16</v>
      </c>
      <c r="V23" s="100" t="s">
        <v>101</v>
      </c>
      <c r="W23" s="125">
        <v>48</v>
      </c>
      <c r="X23" s="125">
        <v>25</v>
      </c>
      <c r="Y23" s="125">
        <v>40</v>
      </c>
      <c r="Z23" s="103">
        <v>7.35</v>
      </c>
      <c r="AA23" s="102">
        <v>4</v>
      </c>
      <c r="AB23" s="134">
        <f t="shared" si="40"/>
        <v>4.8000000000000001E-2</v>
      </c>
      <c r="AC23" s="103">
        <v>65</v>
      </c>
      <c r="AD23" s="104">
        <f t="shared" si="41"/>
        <v>5417</v>
      </c>
      <c r="AE23" s="105">
        <v>3500</v>
      </c>
      <c r="AF23" s="106">
        <f t="shared" si="42"/>
        <v>0.65</v>
      </c>
      <c r="AG23" s="100" t="s">
        <v>897</v>
      </c>
      <c r="AH23" s="107">
        <v>0.25</v>
      </c>
      <c r="AI23" s="106">
        <f t="shared" si="43"/>
        <v>3.04</v>
      </c>
      <c r="AJ23" s="106">
        <f t="shared" si="44"/>
        <v>15.85</v>
      </c>
      <c r="AK23" s="108">
        <v>0</v>
      </c>
      <c r="AL23" s="106">
        <f t="shared" si="45"/>
        <v>0</v>
      </c>
      <c r="AM23" s="108">
        <v>0</v>
      </c>
      <c r="AN23" s="106">
        <f t="shared" si="46"/>
        <v>0</v>
      </c>
      <c r="AO23" s="108">
        <v>5.5E-2</v>
      </c>
      <c r="AP23" s="106">
        <f t="shared" si="47"/>
        <v>1.05</v>
      </c>
      <c r="AQ23" s="108">
        <v>0</v>
      </c>
      <c r="AR23" s="106">
        <f t="shared" si="48"/>
        <v>0</v>
      </c>
      <c r="AS23" s="111">
        <v>0</v>
      </c>
      <c r="AT23" s="108">
        <v>0</v>
      </c>
      <c r="AU23" s="106">
        <f t="shared" si="49"/>
        <v>0</v>
      </c>
      <c r="AV23" s="106">
        <f t="shared" si="50"/>
        <v>1.05</v>
      </c>
      <c r="AW23" s="109">
        <f t="shared" si="51"/>
        <v>16.899999999999999</v>
      </c>
      <c r="AX23" s="110">
        <f t="shared" si="52"/>
        <v>0.1105</v>
      </c>
      <c r="AY23" s="224">
        <v>19</v>
      </c>
      <c r="AZ23" s="102"/>
      <c r="BA23" s="106">
        <f t="shared" si="38"/>
        <v>0</v>
      </c>
      <c r="BB23" s="106">
        <f t="shared" si="39"/>
        <v>0</v>
      </c>
    </row>
    <row r="24" spans="1:54" ht="15" customHeight="1" x14ac:dyDescent="0.25">
      <c r="A24" s="113"/>
      <c r="B24" s="114"/>
      <c r="C24" s="114"/>
      <c r="D24" s="114"/>
      <c r="E24" s="100"/>
      <c r="F24" s="100"/>
      <c r="G24" s="100"/>
      <c r="H24" s="101"/>
      <c r="I24" s="100"/>
      <c r="J24" s="100"/>
      <c r="K24" s="99"/>
      <c r="L24" s="114"/>
      <c r="M24" s="100"/>
      <c r="N24" s="100"/>
      <c r="O24" s="100"/>
      <c r="P24" s="114"/>
      <c r="Q24" s="114"/>
      <c r="R24" s="114"/>
      <c r="S24" s="100"/>
      <c r="T24" s="129"/>
      <c r="U24" s="120"/>
      <c r="V24" s="100"/>
      <c r="W24" s="125"/>
      <c r="X24" s="125"/>
      <c r="Y24" s="125"/>
      <c r="Z24" s="103"/>
      <c r="AA24" s="102"/>
      <c r="AB24" s="226"/>
      <c r="AC24" s="103"/>
      <c r="AD24" s="102"/>
      <c r="AE24" s="105"/>
      <c r="AF24" s="111"/>
      <c r="AG24" s="100"/>
      <c r="AH24" s="107"/>
      <c r="AI24" s="111"/>
      <c r="AJ24" s="111"/>
      <c r="AK24" s="108"/>
      <c r="AL24" s="111"/>
      <c r="AM24" s="108"/>
      <c r="AN24" s="111"/>
      <c r="AO24" s="108"/>
      <c r="AP24" s="111"/>
      <c r="AQ24" s="108"/>
      <c r="AR24" s="111"/>
      <c r="AS24" s="111"/>
      <c r="AT24" s="108"/>
      <c r="AU24" s="111"/>
      <c r="AV24" s="111"/>
      <c r="AW24" s="81"/>
      <c r="AX24" s="227"/>
      <c r="AY24" s="81"/>
      <c r="AZ24" s="80"/>
      <c r="BA24" s="106"/>
      <c r="BB24" s="106"/>
    </row>
    <row r="25" spans="1:54" s="112" customFormat="1" ht="30" x14ac:dyDescent="0.25">
      <c r="A25" s="99"/>
      <c r="B25" s="100"/>
      <c r="C25" s="100"/>
      <c r="D25" s="100"/>
      <c r="E25" s="100" t="s">
        <v>296</v>
      </c>
      <c r="F25" s="100" t="s">
        <v>459</v>
      </c>
      <c r="G25" s="100" t="s">
        <v>659</v>
      </c>
      <c r="H25" s="268" t="s">
        <v>984</v>
      </c>
      <c r="I25" s="100" t="s">
        <v>878</v>
      </c>
      <c r="J25" s="100" t="s">
        <v>885</v>
      </c>
      <c r="K25" s="99" t="s">
        <v>991</v>
      </c>
      <c r="L25" s="114" t="s">
        <v>887</v>
      </c>
      <c r="M25" s="158" t="s">
        <v>685</v>
      </c>
      <c r="N25" s="100" t="s">
        <v>686</v>
      </c>
      <c r="O25" s="100"/>
      <c r="P25" s="223" t="s">
        <v>975</v>
      </c>
      <c r="Q25" s="223" t="s">
        <v>972</v>
      </c>
      <c r="R25" s="100"/>
      <c r="S25" s="100" t="s">
        <v>506</v>
      </c>
      <c r="T25" s="129"/>
      <c r="U25" s="120">
        <v>2.2999999999999998</v>
      </c>
      <c r="V25" s="100" t="s">
        <v>101</v>
      </c>
      <c r="W25" s="125">
        <v>32</v>
      </c>
      <c r="X25" s="125">
        <v>25</v>
      </c>
      <c r="Y25" s="125">
        <v>15</v>
      </c>
      <c r="Z25" s="228">
        <v>1.04</v>
      </c>
      <c r="AA25" s="102">
        <v>6</v>
      </c>
      <c r="AB25" s="134">
        <f t="shared" ref="AB25:AB26" si="53">IF(W25="","",W25*X25*Y25/1000000)</f>
        <v>1.2E-2</v>
      </c>
      <c r="AC25" s="103">
        <v>65</v>
      </c>
      <c r="AD25" s="104">
        <f t="shared" ref="AD25:AD26" si="54">IF(AA25="","",AC25/AB25*AA25)</f>
        <v>32500</v>
      </c>
      <c r="AE25" s="105">
        <v>3500</v>
      </c>
      <c r="AF25" s="106">
        <f t="shared" ref="AF25:AF26" si="55">IF(ISERROR(AE25/AD25),"",AE25/AD25)</f>
        <v>0.11</v>
      </c>
      <c r="AG25" s="100" t="s">
        <v>897</v>
      </c>
      <c r="AH25" s="107">
        <v>0.25</v>
      </c>
      <c r="AI25" s="106">
        <f t="shared" ref="AI25:AI26" si="56">IF(ISERROR(U25*AH25),"",U25*AH25)</f>
        <v>0.57999999999999996</v>
      </c>
      <c r="AJ25" s="106">
        <f t="shared" ref="AJ25:AJ26" si="57">IF(ISERROR(U25+AF25+AI25),"",U25+AF25+AI25)</f>
        <v>2.99</v>
      </c>
      <c r="AK25" s="108">
        <v>0</v>
      </c>
      <c r="AL25" s="106">
        <f t="shared" ref="AL25:AL26" si="58">IF(ISERROR(AY25*AK25),"",AY25*AK25)</f>
        <v>0</v>
      </c>
      <c r="AM25" s="108">
        <v>0</v>
      </c>
      <c r="AN25" s="106">
        <f t="shared" ref="AN25:AN26" si="59">IF(ISERROR(AY25*AM25),"",AY25*AM25)</f>
        <v>0</v>
      </c>
      <c r="AO25" s="108">
        <v>5.5E-2</v>
      </c>
      <c r="AP25" s="106">
        <f t="shared" ref="AP25:AP26" si="60">IF(ISERROR(AY25*AO25),"",AY25*AO25)</f>
        <v>0.22</v>
      </c>
      <c r="AQ25" s="108">
        <v>0</v>
      </c>
      <c r="AR25" s="106">
        <f t="shared" ref="AR25:AR26" si="61">IF(ISERROR(U25*AQ25),"",U25*AQ25)</f>
        <v>0</v>
      </c>
      <c r="AS25" s="111">
        <v>0</v>
      </c>
      <c r="AT25" s="108">
        <v>0</v>
      </c>
      <c r="AU25" s="106">
        <f t="shared" ref="AU25:AU26" si="62">IF(ISERROR(AY25*AT25),"",AY25*AT25)</f>
        <v>0</v>
      </c>
      <c r="AV25" s="106">
        <f t="shared" ref="AV25:AV26" si="63">IF(ISERROR(AL25+AN25+AP25+AR25+AU25),"",AL25+AN25+AP25+AR25+AU25)</f>
        <v>0.22</v>
      </c>
      <c r="AW25" s="109">
        <f t="shared" ref="AW25:AW26" si="64">IF(ISERROR(AJ25+AV25),"",AJ25+AV25)</f>
        <v>3.21</v>
      </c>
      <c r="AX25" s="110">
        <f t="shared" ref="AX25:AX26" si="65">IF(ISERROR((AY25-AW25)/AY25),"",(AY25-AW25)/AY25)</f>
        <v>0.2074</v>
      </c>
      <c r="AY25" s="224">
        <v>4.05</v>
      </c>
      <c r="AZ25" s="102">
        <v>240</v>
      </c>
      <c r="BA25" s="106">
        <f t="shared" ref="BA25:BA26" si="66">IF(ISERROR(AW25*AZ25),"",AW25*AZ25)</f>
        <v>770.4</v>
      </c>
      <c r="BB25" s="106">
        <f t="shared" ref="BB25:BB26" si="67">IF(ISERROR(AY25*AZ25),"",AY25*AZ25)</f>
        <v>972</v>
      </c>
    </row>
    <row r="26" spans="1:54" s="112" customFormat="1" ht="30" x14ac:dyDescent="0.25">
      <c r="A26" s="99"/>
      <c r="B26" s="100"/>
      <c r="C26" s="100"/>
      <c r="D26" s="100"/>
      <c r="E26" s="100" t="s">
        <v>296</v>
      </c>
      <c r="F26" s="100" t="s">
        <v>459</v>
      </c>
      <c r="G26" s="100" t="s">
        <v>659</v>
      </c>
      <c r="H26" s="268" t="s">
        <v>984</v>
      </c>
      <c r="I26" s="100" t="s">
        <v>878</v>
      </c>
      <c r="J26" s="100" t="s">
        <v>886</v>
      </c>
      <c r="K26" s="99" t="s">
        <v>991</v>
      </c>
      <c r="L26" s="114" t="s">
        <v>887</v>
      </c>
      <c r="M26" s="158" t="s">
        <v>684</v>
      </c>
      <c r="N26" s="100" t="s">
        <v>686</v>
      </c>
      <c r="O26" s="100"/>
      <c r="P26" s="223" t="s">
        <v>973</v>
      </c>
      <c r="Q26" s="223" t="s">
        <v>974</v>
      </c>
      <c r="R26" s="100"/>
      <c r="S26" s="100" t="s">
        <v>506</v>
      </c>
      <c r="T26" s="129"/>
      <c r="U26" s="120">
        <v>2.59</v>
      </c>
      <c r="V26" s="100" t="s">
        <v>101</v>
      </c>
      <c r="W26" s="125">
        <v>32</v>
      </c>
      <c r="X26" s="125">
        <v>25</v>
      </c>
      <c r="Y26" s="125">
        <v>20</v>
      </c>
      <c r="Z26" s="228">
        <v>1.21</v>
      </c>
      <c r="AA26" s="102">
        <v>6</v>
      </c>
      <c r="AB26" s="134">
        <f t="shared" si="53"/>
        <v>1.6E-2</v>
      </c>
      <c r="AC26" s="103">
        <v>65</v>
      </c>
      <c r="AD26" s="104">
        <f t="shared" si="54"/>
        <v>24375</v>
      </c>
      <c r="AE26" s="105">
        <v>3500</v>
      </c>
      <c r="AF26" s="106">
        <f t="shared" si="55"/>
        <v>0.14000000000000001</v>
      </c>
      <c r="AG26" s="100" t="s">
        <v>897</v>
      </c>
      <c r="AH26" s="107">
        <v>0.25</v>
      </c>
      <c r="AI26" s="106">
        <f t="shared" si="56"/>
        <v>0.65</v>
      </c>
      <c r="AJ26" s="106">
        <f t="shared" si="57"/>
        <v>3.38</v>
      </c>
      <c r="AK26" s="108">
        <v>0</v>
      </c>
      <c r="AL26" s="106">
        <f t="shared" si="58"/>
        <v>0</v>
      </c>
      <c r="AM26" s="108">
        <v>0</v>
      </c>
      <c r="AN26" s="106">
        <f t="shared" si="59"/>
        <v>0</v>
      </c>
      <c r="AO26" s="108">
        <v>5.5E-2</v>
      </c>
      <c r="AP26" s="106">
        <f t="shared" si="60"/>
        <v>0.25</v>
      </c>
      <c r="AQ26" s="108">
        <v>0</v>
      </c>
      <c r="AR26" s="106">
        <f t="shared" si="61"/>
        <v>0</v>
      </c>
      <c r="AS26" s="111">
        <v>0</v>
      </c>
      <c r="AT26" s="108">
        <v>0</v>
      </c>
      <c r="AU26" s="106">
        <f t="shared" si="62"/>
        <v>0</v>
      </c>
      <c r="AV26" s="106">
        <f t="shared" si="63"/>
        <v>0.25</v>
      </c>
      <c r="AW26" s="109">
        <f t="shared" si="64"/>
        <v>3.63</v>
      </c>
      <c r="AX26" s="110">
        <f t="shared" si="65"/>
        <v>0.2109</v>
      </c>
      <c r="AY26" s="224">
        <v>4.5999999999999996</v>
      </c>
      <c r="AZ26" s="102">
        <v>240</v>
      </c>
      <c r="BA26" s="106">
        <f t="shared" si="66"/>
        <v>871.2</v>
      </c>
      <c r="BB26" s="106">
        <f t="shared" si="67"/>
        <v>1104</v>
      </c>
    </row>
    <row r="27" spans="1:54" s="112" customFormat="1" ht="30" x14ac:dyDescent="0.25">
      <c r="A27" s="99"/>
      <c r="B27" s="100"/>
      <c r="C27" s="100"/>
      <c r="D27" s="100"/>
      <c r="E27" s="100" t="s">
        <v>296</v>
      </c>
      <c r="F27" s="100" t="s">
        <v>459</v>
      </c>
      <c r="G27" s="100" t="s">
        <v>659</v>
      </c>
      <c r="H27" s="268" t="s">
        <v>984</v>
      </c>
      <c r="I27" s="100" t="s">
        <v>878</v>
      </c>
      <c r="J27" s="100" t="s">
        <v>885</v>
      </c>
      <c r="K27" s="99" t="s">
        <v>991</v>
      </c>
      <c r="L27" s="114" t="s">
        <v>887</v>
      </c>
      <c r="M27" s="158" t="s">
        <v>685</v>
      </c>
      <c r="N27" s="100" t="s">
        <v>894</v>
      </c>
      <c r="O27" s="100"/>
      <c r="P27" s="223" t="s">
        <v>976</v>
      </c>
      <c r="Q27" s="223" t="s">
        <v>977</v>
      </c>
      <c r="R27" s="100"/>
      <c r="S27" s="100" t="s">
        <v>506</v>
      </c>
      <c r="T27" s="129"/>
      <c r="U27" s="120">
        <v>2.2999999999999998</v>
      </c>
      <c r="V27" s="100" t="s">
        <v>101</v>
      </c>
      <c r="W27" s="125">
        <v>32</v>
      </c>
      <c r="X27" s="125">
        <v>25</v>
      </c>
      <c r="Y27" s="125">
        <v>15</v>
      </c>
      <c r="Z27" s="228">
        <v>1.04</v>
      </c>
      <c r="AA27" s="102">
        <v>4</v>
      </c>
      <c r="AB27" s="134">
        <f t="shared" ref="AB27:AB30" si="68">IF(W27="","",W27*X27*Y27/1000000)</f>
        <v>1.2E-2</v>
      </c>
      <c r="AC27" s="103">
        <v>65</v>
      </c>
      <c r="AD27" s="104">
        <f t="shared" ref="AD27:AD30" si="69">IF(AA27="","",AC27/AB27*AA27)</f>
        <v>21667</v>
      </c>
      <c r="AE27" s="105">
        <v>3500</v>
      </c>
      <c r="AF27" s="106">
        <f t="shared" ref="AF27:AF30" si="70">IF(ISERROR(AE27/AD27),"",AE27/AD27)</f>
        <v>0.16</v>
      </c>
      <c r="AG27" s="100" t="s">
        <v>897</v>
      </c>
      <c r="AH27" s="107">
        <v>0.25</v>
      </c>
      <c r="AI27" s="106">
        <f t="shared" ref="AI27:AI30" si="71">IF(ISERROR(U27*AH27),"",U27*AH27)</f>
        <v>0.57999999999999996</v>
      </c>
      <c r="AJ27" s="106">
        <f t="shared" ref="AJ27:AJ30" si="72">IF(ISERROR(U27+AF27+AI27),"",U27+AF27+AI27)</f>
        <v>3.04</v>
      </c>
      <c r="AK27" s="108">
        <v>0</v>
      </c>
      <c r="AL27" s="106">
        <f t="shared" ref="AL27:AL30" si="73">IF(ISERROR(AY27*AK27),"",AY27*AK27)</f>
        <v>0</v>
      </c>
      <c r="AM27" s="108">
        <v>0</v>
      </c>
      <c r="AN27" s="106">
        <f t="shared" ref="AN27:AN30" si="74">IF(ISERROR(AY27*AM27),"",AY27*AM27)</f>
        <v>0</v>
      </c>
      <c r="AO27" s="108">
        <v>5.5E-2</v>
      </c>
      <c r="AP27" s="106">
        <f t="shared" ref="AP27:AP30" si="75">IF(ISERROR(AY27*AO27),"",AY27*AO27)</f>
        <v>0.22</v>
      </c>
      <c r="AQ27" s="108">
        <v>0</v>
      </c>
      <c r="AR27" s="106">
        <f t="shared" ref="AR27:AR30" si="76">IF(ISERROR(U27*AQ27),"",U27*AQ27)</f>
        <v>0</v>
      </c>
      <c r="AS27" s="111">
        <v>0</v>
      </c>
      <c r="AT27" s="108">
        <v>0</v>
      </c>
      <c r="AU27" s="106">
        <f t="shared" ref="AU27:AU30" si="77">IF(ISERROR(AY27*AT27),"",AY27*AT27)</f>
        <v>0</v>
      </c>
      <c r="AV27" s="106">
        <f t="shared" ref="AV27:AV30" si="78">IF(ISERROR(AL27+AN27+AP27+AR27+AU27),"",AL27+AN27+AP27+AR27+AU27)</f>
        <v>0.22</v>
      </c>
      <c r="AW27" s="109">
        <f t="shared" ref="AW27:AW30" si="79">IF(ISERROR(AJ27+AV27),"",AJ27+AV27)</f>
        <v>3.26</v>
      </c>
      <c r="AX27" s="110">
        <f t="shared" ref="AX27:AX30" si="80">IF(ISERROR((AY27-AW27)/AY27),"",(AY27-AW27)/AY27)</f>
        <v>0.1951</v>
      </c>
      <c r="AY27" s="224">
        <v>4.05</v>
      </c>
      <c r="AZ27" s="102">
        <v>716</v>
      </c>
      <c r="BA27" s="106">
        <f t="shared" ref="BA27:BA30" si="81">IF(ISERROR(AW27*AZ27),"",AW27*AZ27)</f>
        <v>2334.16</v>
      </c>
      <c r="BB27" s="106">
        <f t="shared" ref="BB27:BB30" si="82">IF(ISERROR(AY27*AZ27),"",AY27*AZ27)</f>
        <v>2899.8</v>
      </c>
    </row>
    <row r="28" spans="1:54" s="112" customFormat="1" ht="30" x14ac:dyDescent="0.25">
      <c r="A28" s="99"/>
      <c r="B28" s="100"/>
      <c r="C28" s="100"/>
      <c r="D28" s="100"/>
      <c r="E28" s="100" t="s">
        <v>296</v>
      </c>
      <c r="F28" s="100" t="s">
        <v>459</v>
      </c>
      <c r="G28" s="100" t="s">
        <v>659</v>
      </c>
      <c r="H28" s="268" t="s">
        <v>984</v>
      </c>
      <c r="I28" s="100" t="s">
        <v>878</v>
      </c>
      <c r="J28" s="100" t="s">
        <v>886</v>
      </c>
      <c r="K28" s="99" t="s">
        <v>991</v>
      </c>
      <c r="L28" s="114" t="s">
        <v>887</v>
      </c>
      <c r="M28" s="158" t="s">
        <v>684</v>
      </c>
      <c r="N28" s="100" t="s">
        <v>894</v>
      </c>
      <c r="O28" s="100"/>
      <c r="P28" s="223" t="s">
        <v>978</v>
      </c>
      <c r="Q28" s="223" t="s">
        <v>979</v>
      </c>
      <c r="R28" s="100"/>
      <c r="S28" s="100" t="s">
        <v>506</v>
      </c>
      <c r="T28" s="129"/>
      <c r="U28" s="120">
        <v>2.59</v>
      </c>
      <c r="V28" s="100" t="s">
        <v>101</v>
      </c>
      <c r="W28" s="125">
        <v>32</v>
      </c>
      <c r="X28" s="125">
        <v>25</v>
      </c>
      <c r="Y28" s="125">
        <v>20</v>
      </c>
      <c r="Z28" s="228">
        <v>1.21</v>
      </c>
      <c r="AA28" s="102">
        <v>4</v>
      </c>
      <c r="AB28" s="134">
        <f t="shared" si="68"/>
        <v>1.6E-2</v>
      </c>
      <c r="AC28" s="103">
        <v>65</v>
      </c>
      <c r="AD28" s="104">
        <f t="shared" si="69"/>
        <v>16250</v>
      </c>
      <c r="AE28" s="105">
        <v>3500</v>
      </c>
      <c r="AF28" s="106">
        <f t="shared" si="70"/>
        <v>0.22</v>
      </c>
      <c r="AG28" s="100" t="s">
        <v>897</v>
      </c>
      <c r="AH28" s="107">
        <v>0.25</v>
      </c>
      <c r="AI28" s="106">
        <f t="shared" si="71"/>
        <v>0.65</v>
      </c>
      <c r="AJ28" s="106">
        <f t="shared" si="72"/>
        <v>3.46</v>
      </c>
      <c r="AK28" s="108">
        <v>0</v>
      </c>
      <c r="AL28" s="106">
        <f t="shared" si="73"/>
        <v>0</v>
      </c>
      <c r="AM28" s="108">
        <v>0</v>
      </c>
      <c r="AN28" s="106">
        <f t="shared" si="74"/>
        <v>0</v>
      </c>
      <c r="AO28" s="108">
        <v>5.5E-2</v>
      </c>
      <c r="AP28" s="106">
        <f t="shared" si="75"/>
        <v>0.25</v>
      </c>
      <c r="AQ28" s="108">
        <v>0</v>
      </c>
      <c r="AR28" s="106">
        <f t="shared" si="76"/>
        <v>0</v>
      </c>
      <c r="AS28" s="111">
        <v>0</v>
      </c>
      <c r="AT28" s="108">
        <v>0</v>
      </c>
      <c r="AU28" s="106">
        <f t="shared" si="77"/>
        <v>0</v>
      </c>
      <c r="AV28" s="106">
        <f t="shared" si="78"/>
        <v>0.25</v>
      </c>
      <c r="AW28" s="109">
        <f t="shared" si="79"/>
        <v>3.71</v>
      </c>
      <c r="AX28" s="110">
        <f t="shared" si="80"/>
        <v>0.19350000000000001</v>
      </c>
      <c r="AY28" s="224">
        <v>4.5999999999999996</v>
      </c>
      <c r="AZ28" s="102">
        <v>956</v>
      </c>
      <c r="BA28" s="106">
        <f t="shared" si="81"/>
        <v>3546.76</v>
      </c>
      <c r="BB28" s="106">
        <f t="shared" si="82"/>
        <v>4397.6000000000004</v>
      </c>
    </row>
    <row r="29" spans="1:54" s="112" customFormat="1" ht="30" x14ac:dyDescent="0.25">
      <c r="A29" s="99"/>
      <c r="B29" s="100"/>
      <c r="C29" s="100"/>
      <c r="D29" s="100"/>
      <c r="E29" s="100" t="s">
        <v>296</v>
      </c>
      <c r="F29" s="100" t="s">
        <v>459</v>
      </c>
      <c r="G29" s="100" t="s">
        <v>659</v>
      </c>
      <c r="H29" s="268" t="s">
        <v>984</v>
      </c>
      <c r="I29" s="100" t="s">
        <v>878</v>
      </c>
      <c r="J29" s="100" t="s">
        <v>885</v>
      </c>
      <c r="K29" s="99" t="s">
        <v>991</v>
      </c>
      <c r="L29" s="114" t="s">
        <v>887</v>
      </c>
      <c r="M29" s="158" t="s">
        <v>685</v>
      </c>
      <c r="N29" s="100" t="s">
        <v>895</v>
      </c>
      <c r="O29" s="100"/>
      <c r="P29" s="223" t="s">
        <v>980</v>
      </c>
      <c r="Q29" s="223" t="s">
        <v>981</v>
      </c>
      <c r="R29" s="100"/>
      <c r="S29" s="100" t="s">
        <v>506</v>
      </c>
      <c r="T29" s="129"/>
      <c r="U29" s="120">
        <v>2.2999999999999998</v>
      </c>
      <c r="V29" s="100" t="s">
        <v>101</v>
      </c>
      <c r="W29" s="125">
        <v>32</v>
      </c>
      <c r="X29" s="125">
        <v>25</v>
      </c>
      <c r="Y29" s="125">
        <v>15</v>
      </c>
      <c r="Z29" s="228">
        <v>1.04</v>
      </c>
      <c r="AA29" s="102">
        <v>4</v>
      </c>
      <c r="AB29" s="134">
        <f t="shared" si="68"/>
        <v>1.2E-2</v>
      </c>
      <c r="AC29" s="103">
        <v>65</v>
      </c>
      <c r="AD29" s="104">
        <f t="shared" si="69"/>
        <v>21667</v>
      </c>
      <c r="AE29" s="105">
        <v>3500</v>
      </c>
      <c r="AF29" s="106">
        <f t="shared" si="70"/>
        <v>0.16</v>
      </c>
      <c r="AG29" s="100" t="s">
        <v>897</v>
      </c>
      <c r="AH29" s="107">
        <v>0.25</v>
      </c>
      <c r="AI29" s="106">
        <f t="shared" si="71"/>
        <v>0.57999999999999996</v>
      </c>
      <c r="AJ29" s="106">
        <f t="shared" si="72"/>
        <v>3.04</v>
      </c>
      <c r="AK29" s="108">
        <v>0</v>
      </c>
      <c r="AL29" s="106">
        <f t="shared" si="73"/>
        <v>0</v>
      </c>
      <c r="AM29" s="108">
        <v>0</v>
      </c>
      <c r="AN29" s="106">
        <f t="shared" si="74"/>
        <v>0</v>
      </c>
      <c r="AO29" s="108">
        <v>5.5E-2</v>
      </c>
      <c r="AP29" s="106">
        <f t="shared" si="75"/>
        <v>0.22</v>
      </c>
      <c r="AQ29" s="108">
        <v>0</v>
      </c>
      <c r="AR29" s="106">
        <f t="shared" si="76"/>
        <v>0</v>
      </c>
      <c r="AS29" s="111">
        <v>0</v>
      </c>
      <c r="AT29" s="108">
        <v>0</v>
      </c>
      <c r="AU29" s="106">
        <f t="shared" si="77"/>
        <v>0</v>
      </c>
      <c r="AV29" s="106">
        <f t="shared" si="78"/>
        <v>0.22</v>
      </c>
      <c r="AW29" s="109">
        <f t="shared" si="79"/>
        <v>3.26</v>
      </c>
      <c r="AX29" s="110">
        <f t="shared" si="80"/>
        <v>0.1951</v>
      </c>
      <c r="AY29" s="224">
        <v>4.05</v>
      </c>
      <c r="AZ29" s="102"/>
      <c r="BA29" s="106">
        <f t="shared" si="81"/>
        <v>0</v>
      </c>
      <c r="BB29" s="106">
        <f t="shared" si="82"/>
        <v>0</v>
      </c>
    </row>
    <row r="30" spans="1:54" s="112" customFormat="1" ht="30" x14ac:dyDescent="0.25">
      <c r="A30" s="99"/>
      <c r="B30" s="100"/>
      <c r="C30" s="100"/>
      <c r="D30" s="100"/>
      <c r="E30" s="100" t="s">
        <v>296</v>
      </c>
      <c r="F30" s="100" t="s">
        <v>459</v>
      </c>
      <c r="G30" s="100" t="s">
        <v>659</v>
      </c>
      <c r="H30" s="268" t="s">
        <v>984</v>
      </c>
      <c r="I30" s="100" t="s">
        <v>878</v>
      </c>
      <c r="J30" s="100" t="s">
        <v>886</v>
      </c>
      <c r="K30" s="99" t="s">
        <v>991</v>
      </c>
      <c r="L30" s="114" t="s">
        <v>887</v>
      </c>
      <c r="M30" s="158" t="s">
        <v>684</v>
      </c>
      <c r="N30" s="100" t="s">
        <v>895</v>
      </c>
      <c r="O30" s="100"/>
      <c r="P30" s="223" t="s">
        <v>982</v>
      </c>
      <c r="Q30" s="223" t="s">
        <v>983</v>
      </c>
      <c r="R30" s="100"/>
      <c r="S30" s="100" t="s">
        <v>506</v>
      </c>
      <c r="T30" s="129"/>
      <c r="U30" s="120">
        <v>2.59</v>
      </c>
      <c r="V30" s="100" t="s">
        <v>101</v>
      </c>
      <c r="W30" s="125">
        <v>32</v>
      </c>
      <c r="X30" s="125">
        <v>25</v>
      </c>
      <c r="Y30" s="125">
        <v>20</v>
      </c>
      <c r="Z30" s="228">
        <v>1.21</v>
      </c>
      <c r="AA30" s="102">
        <v>4</v>
      </c>
      <c r="AB30" s="134">
        <f t="shared" si="68"/>
        <v>1.6E-2</v>
      </c>
      <c r="AC30" s="103">
        <v>65</v>
      </c>
      <c r="AD30" s="104">
        <f t="shared" si="69"/>
        <v>16250</v>
      </c>
      <c r="AE30" s="105">
        <v>3500</v>
      </c>
      <c r="AF30" s="106">
        <f t="shared" si="70"/>
        <v>0.22</v>
      </c>
      <c r="AG30" s="100" t="s">
        <v>897</v>
      </c>
      <c r="AH30" s="107">
        <v>0.25</v>
      </c>
      <c r="AI30" s="106">
        <f t="shared" si="71"/>
        <v>0.65</v>
      </c>
      <c r="AJ30" s="106">
        <f t="shared" si="72"/>
        <v>3.46</v>
      </c>
      <c r="AK30" s="108">
        <v>0</v>
      </c>
      <c r="AL30" s="106">
        <f t="shared" si="73"/>
        <v>0</v>
      </c>
      <c r="AM30" s="108">
        <v>0</v>
      </c>
      <c r="AN30" s="106">
        <f t="shared" si="74"/>
        <v>0</v>
      </c>
      <c r="AO30" s="108">
        <v>5.5E-2</v>
      </c>
      <c r="AP30" s="106">
        <f t="shared" si="75"/>
        <v>0.25</v>
      </c>
      <c r="AQ30" s="108">
        <v>0</v>
      </c>
      <c r="AR30" s="106">
        <f t="shared" si="76"/>
        <v>0</v>
      </c>
      <c r="AS30" s="111">
        <v>0</v>
      </c>
      <c r="AT30" s="108">
        <v>0</v>
      </c>
      <c r="AU30" s="106">
        <f t="shared" si="77"/>
        <v>0</v>
      </c>
      <c r="AV30" s="106">
        <f t="shared" si="78"/>
        <v>0.25</v>
      </c>
      <c r="AW30" s="109">
        <f t="shared" si="79"/>
        <v>3.71</v>
      </c>
      <c r="AX30" s="110">
        <f t="shared" si="80"/>
        <v>0.19350000000000001</v>
      </c>
      <c r="AY30" s="224">
        <v>4.5999999999999996</v>
      </c>
      <c r="AZ30" s="102"/>
      <c r="BA30" s="106">
        <f t="shared" si="81"/>
        <v>0</v>
      </c>
      <c r="BB30" s="106">
        <f t="shared" si="82"/>
        <v>0</v>
      </c>
    </row>
    <row r="31" spans="1:54" x14ac:dyDescent="0.25">
      <c r="A31" s="113"/>
      <c r="B31" s="114"/>
      <c r="C31" s="114"/>
      <c r="D31" s="114"/>
      <c r="E31" s="100"/>
      <c r="F31" s="100"/>
      <c r="G31" s="100"/>
      <c r="H31" s="101"/>
      <c r="I31" s="100"/>
      <c r="J31" s="100"/>
      <c r="K31" s="99"/>
      <c r="L31" s="114"/>
      <c r="M31" s="114"/>
      <c r="N31" s="100"/>
      <c r="O31" s="114"/>
      <c r="P31" s="114"/>
      <c r="Q31" s="114"/>
      <c r="R31" s="114"/>
      <c r="S31" s="100"/>
      <c r="T31" s="129"/>
      <c r="U31" s="120"/>
      <c r="V31" s="100"/>
      <c r="W31" s="126"/>
      <c r="X31" s="126"/>
      <c r="Y31" s="126"/>
      <c r="Z31" s="115"/>
      <c r="AA31" s="102"/>
      <c r="AB31" s="135"/>
      <c r="AC31" s="103"/>
      <c r="AD31" s="104"/>
      <c r="AE31" s="105"/>
      <c r="AF31" s="109"/>
      <c r="AG31" s="114"/>
      <c r="AH31" s="119"/>
      <c r="AI31" s="106"/>
      <c r="AJ31" s="106"/>
      <c r="AK31" s="108"/>
      <c r="AL31" s="109"/>
      <c r="AM31" s="108"/>
      <c r="AN31" s="109"/>
      <c r="AO31" s="108"/>
      <c r="AP31" s="106"/>
      <c r="AQ31" s="108"/>
      <c r="AR31" s="106"/>
      <c r="AS31" s="111"/>
      <c r="AT31" s="108"/>
      <c r="AU31" s="106"/>
      <c r="AV31" s="106"/>
      <c r="AW31" s="109"/>
      <c r="AX31" s="116"/>
      <c r="AY31" s="81"/>
      <c r="AZ31" s="80"/>
      <c r="BA31" s="106"/>
      <c r="BB31" s="106"/>
    </row>
    <row r="32" spans="1:54" x14ac:dyDescent="0.25">
      <c r="A32" s="113"/>
      <c r="B32" s="114"/>
      <c r="C32" s="114"/>
      <c r="D32" s="114"/>
      <c r="E32" s="100"/>
      <c r="F32" s="100"/>
      <c r="G32" s="100"/>
      <c r="H32" s="101"/>
      <c r="I32" s="100"/>
      <c r="J32" s="100"/>
      <c r="K32" s="99"/>
      <c r="L32" s="114"/>
      <c r="M32" s="114"/>
      <c r="N32" s="100"/>
      <c r="O32" s="114"/>
      <c r="P32" s="114"/>
      <c r="Q32" s="114"/>
      <c r="R32" s="114"/>
      <c r="S32" s="100"/>
      <c r="T32" s="129"/>
      <c r="U32" s="120"/>
      <c r="V32" s="100"/>
      <c r="W32" s="126"/>
      <c r="X32" s="126"/>
      <c r="Y32" s="126"/>
      <c r="Z32" s="115"/>
      <c r="AA32" s="102"/>
      <c r="AB32" s="135"/>
      <c r="AC32" s="103"/>
      <c r="AD32" s="104"/>
      <c r="AE32" s="105"/>
      <c r="AF32" s="109"/>
      <c r="AG32" s="114"/>
      <c r="AH32" s="119"/>
      <c r="AI32" s="106"/>
      <c r="AJ32" s="106"/>
      <c r="AK32" s="108"/>
      <c r="AL32" s="109"/>
      <c r="AM32" s="108"/>
      <c r="AN32" s="109"/>
      <c r="AO32" s="108"/>
      <c r="AP32" s="106"/>
      <c r="AQ32" s="108"/>
      <c r="AR32" s="106"/>
      <c r="AS32" s="111"/>
      <c r="AT32" s="108"/>
      <c r="AU32" s="106"/>
      <c r="AV32" s="106"/>
      <c r="AW32" s="109"/>
      <c r="AX32" s="116"/>
      <c r="AY32" s="81"/>
      <c r="AZ32" s="80"/>
      <c r="BA32" s="106"/>
      <c r="BB32" s="106"/>
    </row>
    <row r="33" spans="1:54" x14ac:dyDescent="0.25">
      <c r="A33" s="113"/>
      <c r="B33" s="114"/>
      <c r="C33" s="114"/>
      <c r="D33" s="114"/>
      <c r="E33" s="100"/>
      <c r="F33" s="100"/>
      <c r="G33" s="100"/>
      <c r="H33" s="101"/>
      <c r="I33" s="100"/>
      <c r="J33" s="100"/>
      <c r="K33" s="99"/>
      <c r="L33" s="114"/>
      <c r="M33" s="114"/>
      <c r="N33" s="100"/>
      <c r="O33" s="114"/>
      <c r="P33" s="114"/>
      <c r="Q33" s="114"/>
      <c r="R33" s="114"/>
      <c r="S33" s="100"/>
      <c r="T33" s="129"/>
      <c r="U33" s="120"/>
      <c r="V33" s="100"/>
      <c r="W33" s="126"/>
      <c r="X33" s="126"/>
      <c r="Y33" s="126"/>
      <c r="Z33" s="115"/>
      <c r="AA33" s="102"/>
      <c r="AB33" s="135"/>
      <c r="AC33" s="103"/>
      <c r="AD33" s="104"/>
      <c r="AE33" s="105"/>
      <c r="AF33" s="109"/>
      <c r="AG33" s="114"/>
      <c r="AH33" s="119"/>
      <c r="AI33" s="106"/>
      <c r="AJ33" s="106"/>
      <c r="AK33" s="108"/>
      <c r="AL33" s="109"/>
      <c r="AM33" s="108"/>
      <c r="AN33" s="109"/>
      <c r="AO33" s="108"/>
      <c r="AP33" s="106"/>
      <c r="AQ33" s="108"/>
      <c r="AR33" s="106"/>
      <c r="AS33" s="111"/>
      <c r="AT33" s="108"/>
      <c r="AU33" s="106"/>
      <c r="AV33" s="106"/>
      <c r="AW33" s="109"/>
      <c r="AX33" s="116"/>
      <c r="AY33" s="81"/>
      <c r="AZ33" s="80"/>
      <c r="BA33" s="106"/>
      <c r="BB33" s="106"/>
    </row>
    <row r="34" spans="1:54" x14ac:dyDescent="0.25">
      <c r="A34" s="113"/>
      <c r="B34" s="114"/>
      <c r="C34" s="114"/>
      <c r="D34" s="114"/>
      <c r="E34" s="100"/>
      <c r="F34" s="100"/>
      <c r="G34" s="100"/>
      <c r="H34" s="101"/>
      <c r="I34" s="100"/>
      <c r="J34" s="100"/>
      <c r="K34" s="99"/>
      <c r="L34" s="114"/>
      <c r="M34" s="114"/>
      <c r="N34" s="100"/>
      <c r="O34" s="114"/>
      <c r="P34" s="114"/>
      <c r="Q34" s="114"/>
      <c r="R34" s="114"/>
      <c r="S34" s="100"/>
      <c r="T34" s="129"/>
      <c r="U34" s="120"/>
      <c r="V34" s="100"/>
      <c r="W34" s="126"/>
      <c r="X34" s="126"/>
      <c r="Y34" s="126"/>
      <c r="Z34" s="115"/>
      <c r="AA34" s="102"/>
      <c r="AB34" s="135"/>
      <c r="AC34" s="103"/>
      <c r="AD34" s="104"/>
      <c r="AE34" s="105"/>
      <c r="AF34" s="109"/>
      <c r="AG34" s="114"/>
      <c r="AH34" s="119"/>
      <c r="AI34" s="106"/>
      <c r="AJ34" s="106"/>
      <c r="AK34" s="108"/>
      <c r="AL34" s="109"/>
      <c r="AM34" s="108"/>
      <c r="AN34" s="109"/>
      <c r="AO34" s="108"/>
      <c r="AP34" s="106"/>
      <c r="AQ34" s="108"/>
      <c r="AR34" s="106"/>
      <c r="AS34" s="111"/>
      <c r="AT34" s="108"/>
      <c r="AU34" s="106"/>
      <c r="AV34" s="106"/>
      <c r="AW34" s="109"/>
      <c r="AX34" s="116"/>
      <c r="AY34" s="81"/>
      <c r="AZ34" s="80"/>
      <c r="BA34" s="106"/>
      <c r="BB34" s="106"/>
    </row>
    <row r="35" spans="1:54" x14ac:dyDescent="0.25">
      <c r="A35" s="113"/>
      <c r="B35" s="114"/>
      <c r="C35" s="114"/>
      <c r="D35" s="114"/>
      <c r="E35" s="100"/>
      <c r="F35" s="100"/>
      <c r="G35" s="100"/>
      <c r="H35" s="101"/>
      <c r="I35" s="100"/>
      <c r="J35" s="100"/>
      <c r="K35" s="99"/>
      <c r="L35" s="114"/>
      <c r="M35" s="114"/>
      <c r="N35" s="100"/>
      <c r="O35" s="114"/>
      <c r="P35" s="114"/>
      <c r="Q35" s="114"/>
      <c r="R35" s="114"/>
      <c r="S35" s="100"/>
      <c r="T35" s="129"/>
      <c r="U35" s="120"/>
      <c r="V35" s="100"/>
      <c r="W35" s="126"/>
      <c r="X35" s="126"/>
      <c r="Y35" s="126"/>
      <c r="Z35" s="115"/>
      <c r="AA35" s="102"/>
      <c r="AB35" s="135"/>
      <c r="AC35" s="103"/>
      <c r="AD35" s="104"/>
      <c r="AE35" s="105"/>
      <c r="AF35" s="109"/>
      <c r="AG35" s="114"/>
      <c r="AH35" s="119"/>
      <c r="AI35" s="106"/>
      <c r="AJ35" s="106"/>
      <c r="AK35" s="108"/>
      <c r="AL35" s="109"/>
      <c r="AM35" s="108"/>
      <c r="AN35" s="109"/>
      <c r="AO35" s="108"/>
      <c r="AP35" s="106"/>
      <c r="AQ35" s="108"/>
      <c r="AR35" s="106"/>
      <c r="AS35" s="111"/>
      <c r="AT35" s="108"/>
      <c r="AU35" s="106"/>
      <c r="AV35" s="106"/>
      <c r="AW35" s="109"/>
      <c r="AX35" s="116"/>
      <c r="AY35" s="81"/>
      <c r="AZ35" s="80"/>
      <c r="BA35" s="106"/>
      <c r="BB35" s="106"/>
    </row>
    <row r="36" spans="1:54" x14ac:dyDescent="0.25">
      <c r="Z36" s="127"/>
    </row>
  </sheetData>
  <sheetProtection insertRows="0" deleteRows="0" sort="0"/>
  <protectedRanges>
    <protectedRange sqref="AZ17 W37:AS197 T36:T197 AV36:AY197 M24:S24 AA36:AS36 E4:I4 A17:K17 O5:O9 Q5:R9 S4:S9 U4:V5 V6:V9 M10:O10 Q10:S10 A4 M17:O17 Q17:S17 E11:G11 A12:G16 O12:O16 Q12:R16 S11:S16 V13:V16 A11 AZ24 A24:K24 E18:G18 A19:G23 O19:O23 Q19:R23 S18:S23 V20:V23 A18 A31:K197 U31:V197 M31:S197 AV31:AX35 U24:V24 AF31:AS35 AT31:AU197 W31:Z36 V25:V30 AF4:AF30 AI4:AX30 Q25:S30 AB4:AD35 O25:O30 J5 J12 J19 U10:V12 U17:V19 A5:I10 H11:I16 H18:I23 A25:I30 K4:K16 K18:K23 K25:K30" name="Range1"/>
    <protectedRange sqref="W24:Z24 W4:Z5 W10:Z12 W17:Z19" name="Range1_2"/>
    <protectedRange sqref="AE4:AE35" name="Range1_3"/>
    <protectedRange sqref="AG4:AH30" name="Range1_4"/>
    <protectedRange sqref="AZ5:AZ10 AZ12:AZ16 AZ19:AZ23 AZ26:AZ30" name="Range1_6"/>
    <protectedRange sqref="L4:L233" name="Range1_1"/>
    <protectedRange sqref="J4 J11 J18" name="Range1_5"/>
    <protectedRange sqref="J6:J10 J13:J16 J20:J23 J25:J30" name="Range1_7"/>
    <protectedRange sqref="M6:M9 M13:M16 M20:M23" name="Range1_8"/>
    <protectedRange sqref="U6:U9 U13:U16 U20:U23 U25:U30" name="Range1_9"/>
    <protectedRange sqref="W9:Z9 W26:Y26 W16:Z16 W23:Z23 W28:Y28 W30:Y30" name="Range1_11"/>
    <protectedRange sqref="W6:Z8 W25:Y25 W13:Z15 W20:Z22 W27:Y27 W29:Y29" name="Range1_2_2"/>
    <protectedRange sqref="P25:P30" name="Range1_13"/>
  </protectedRanges>
  <mergeCells count="5">
    <mergeCell ref="V2:AF2"/>
    <mergeCell ref="AG2:AI2"/>
    <mergeCell ref="AK2:AV2"/>
    <mergeCell ref="AW2:AY2"/>
    <mergeCell ref="T2:U2"/>
  </mergeCells>
  <phoneticPr fontId="25"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E4:E35</xm:sqref>
        </x14:dataValidation>
        <x14:dataValidation type="list" allowBlank="1" showInputMessage="1" showErrorMessage="1" xr:uid="{00000000-0002-0000-0100-000001000000}">
          <x14:formula1>
            <xm:f>Data!$L$2:$L$6</xm:f>
          </x14:formula1>
          <xm:sqref>S4:S35</xm:sqref>
        </x14:dataValidation>
        <x14:dataValidation type="list" allowBlank="1" showInputMessage="1" showErrorMessage="1" xr:uid="{00000000-0002-0000-0100-000002000000}">
          <x14:formula1>
            <xm:f>Data!$S$2:$S$6</xm:f>
          </x14:formula1>
          <xm:sqref>V4:V35</xm:sqref>
        </x14:dataValidation>
        <x14:dataValidation type="list" allowBlank="1" showInputMessage="1" showErrorMessage="1" xr:uid="{00000000-0002-0000-0100-000003000000}">
          <x14:formula1>
            <xm:f>ValueSelect!$E$2:$E$26</xm:f>
          </x14:formula1>
          <xm:sqref>F4:F35</xm:sqref>
        </x14:dataValidation>
        <x14:dataValidation type="list" allowBlank="1" showInputMessage="1" showErrorMessage="1" xr:uid="{00000000-0002-0000-0100-000004000000}">
          <x14:formula1>
            <xm:f>ValueSelect!$F$2:$F$10</xm:f>
          </x14:formula1>
          <xm:sqref>G4:G35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89999084444715716"/>
  </sheetPr>
  <dimension ref="A1:HT40"/>
  <sheetViews>
    <sheetView tabSelected="1" topLeftCell="A4" zoomScale="80" zoomScaleNormal="80" workbookViewId="0">
      <selection activeCell="AJ12" sqref="AJ12:AJ15"/>
    </sheetView>
  </sheetViews>
  <sheetFormatPr defaultColWidth="9.140625" defaultRowHeight="12.75" outlineLevelCol="4" x14ac:dyDescent="0.2"/>
  <cols>
    <col min="1" max="1" width="31" style="137" customWidth="1"/>
    <col min="2" max="2" width="37.7109375" style="137" customWidth="1"/>
    <col min="3" max="3" width="18.5703125" style="140" customWidth="1"/>
    <col min="4" max="4" width="32.28515625" style="137" customWidth="1"/>
    <col min="5" max="5" width="12.42578125" style="137" customWidth="1"/>
    <col min="6" max="6" width="15.140625" style="137" customWidth="1" outlineLevel="1"/>
    <col min="7" max="7" width="16.28515625" style="137" customWidth="1" outlineLevel="1"/>
    <col min="8" max="8" width="11.42578125" style="139" customWidth="1" outlineLevel="1" collapsed="1"/>
    <col min="9" max="9" width="11.42578125" style="137" customWidth="1" outlineLevel="2"/>
    <col min="10" max="10" width="8" style="137" customWidth="1" outlineLevel="2"/>
    <col min="11" max="12" width="7.7109375" style="137" customWidth="1" outlineLevel="2"/>
    <col min="13" max="13" width="7.5703125" style="137" customWidth="1" outlineLevel="2"/>
    <col min="14" max="14" width="10" style="139" customWidth="1" outlineLevel="2"/>
    <col min="15" max="15" width="10.85546875" style="139" customWidth="1" outlineLevel="2"/>
    <col min="16" max="16" width="9.140625" style="137" customWidth="1" outlineLevel="2"/>
    <col min="17" max="17" width="13" style="139" customWidth="1" outlineLevel="1"/>
    <col min="18" max="18" width="8.5703125" style="137" customWidth="1" outlineLevel="2"/>
    <col min="19" max="19" width="15.5703125" style="137" customWidth="1" outlineLevel="2"/>
    <col min="20" max="20" width="9.140625" style="139" customWidth="1" outlineLevel="1"/>
    <col min="21" max="22" width="8.85546875" style="139" customWidth="1" outlineLevel="3"/>
    <col min="23" max="23" width="8.140625" style="137" customWidth="1" outlineLevel="4"/>
    <col min="24" max="24" width="7.5703125" style="137" customWidth="1" outlineLevel="4"/>
    <col min="25" max="25" width="6.28515625" style="137" customWidth="1" outlineLevel="4"/>
    <col min="26" max="26" width="7.42578125" style="137" customWidth="1" outlineLevel="4"/>
    <col min="27" max="27" width="6.28515625" style="137" customWidth="1" outlineLevel="2"/>
    <col min="28" max="28" width="9.140625" style="139" customWidth="1" outlineLevel="1"/>
    <col min="29" max="29" width="10.85546875" style="139" customWidth="1" outlineLevel="1"/>
    <col min="30" max="30" width="12.28515625" style="138" hidden="1" customWidth="1" outlineLevel="1"/>
    <col min="31" max="31" width="9.140625" style="139" hidden="1" customWidth="1" outlineLevel="1"/>
    <col min="32" max="32" width="10.85546875" style="139" hidden="1" customWidth="1" outlineLevel="1"/>
    <col min="33" max="33" width="12.28515625" style="138" customWidth="1" outlineLevel="1"/>
    <col min="34" max="34" width="9.7109375" style="137" customWidth="1" outlineLevel="2"/>
    <col min="35" max="35" width="13.42578125" style="137" bestFit="1" customWidth="1" outlineLevel="2"/>
    <col min="36" max="40" width="11.85546875" style="137" customWidth="1" outlineLevel="2"/>
    <col min="41" max="41" width="9.140625" style="137" customWidth="1" outlineLevel="2"/>
    <col min="42" max="42" width="15" style="137" customWidth="1"/>
    <col min="43" max="43" width="12.42578125" style="137" customWidth="1"/>
    <col min="44" max="44" width="10.85546875" style="137" bestFit="1" customWidth="1"/>
    <col min="45" max="210" width="9.140625" style="137"/>
    <col min="211" max="211" width="26.42578125" style="137" customWidth="1"/>
    <col min="212" max="212" width="32.140625" style="137" customWidth="1"/>
    <col min="213" max="213" width="30.140625" style="137" customWidth="1"/>
    <col min="214" max="214" width="36.5703125" style="137" customWidth="1"/>
    <col min="215" max="215" width="9.140625" style="137"/>
    <col min="216" max="216" width="7.7109375" style="137" customWidth="1"/>
    <col min="217" max="217" width="6.7109375" style="137" customWidth="1"/>
    <col min="218" max="218" width="8" style="137" customWidth="1"/>
    <col min="219" max="220" width="7.7109375" style="137" customWidth="1"/>
    <col min="221" max="221" width="7.5703125" style="137" customWidth="1"/>
    <col min="222" max="222" width="11" style="137" customWidth="1"/>
    <col min="223" max="223" width="10.140625" style="137" customWidth="1"/>
    <col min="224" max="224" width="9.140625" style="137"/>
    <col min="225" max="225" width="13" style="137" customWidth="1"/>
    <col min="226" max="226" width="8.5703125" style="137" customWidth="1"/>
    <col min="227" max="227" width="14.5703125" style="137" customWidth="1"/>
    <col min="228" max="228" width="9.140625" style="137"/>
    <col min="229" max="230" width="12" style="137" customWidth="1"/>
    <col min="231" max="232" width="9.85546875" style="137" customWidth="1"/>
    <col min="233" max="233" width="11.7109375" style="137" customWidth="1"/>
    <col min="234" max="234" width="12.5703125" style="137" customWidth="1"/>
    <col min="235" max="235" width="10.85546875" style="137" customWidth="1"/>
    <col min="236" max="236" width="9.140625" style="137"/>
    <col min="237" max="237" width="10.85546875" style="137" customWidth="1"/>
    <col min="238" max="238" width="11.7109375" style="137" customWidth="1"/>
    <col min="239" max="239" width="10.85546875" style="137" customWidth="1"/>
    <col min="240" max="240" width="11.7109375" style="137" customWidth="1"/>
    <col min="241" max="241" width="12.7109375" style="137" customWidth="1"/>
    <col min="242" max="242" width="15.5703125" style="137" customWidth="1"/>
    <col min="243" max="243" width="14.28515625" style="137" customWidth="1"/>
    <col min="244" max="244" width="13.85546875" style="137" customWidth="1"/>
    <col min="245" max="246" width="11.85546875" style="137" customWidth="1"/>
    <col min="247" max="247" width="13.85546875" style="137" customWidth="1"/>
    <col min="248" max="250" width="9.140625" style="137"/>
    <col min="251" max="251" width="3.140625" style="137" customWidth="1"/>
    <col min="252" max="252" width="12" style="137" bestFit="1" customWidth="1"/>
    <col min="253" max="253" width="2" style="137" customWidth="1"/>
    <col min="254" max="255" width="9.140625" style="137"/>
    <col min="256" max="256" width="11.7109375" style="137" customWidth="1"/>
    <col min="257" max="466" width="9.140625" style="137"/>
    <col min="467" max="467" width="26.42578125" style="137" customWidth="1"/>
    <col min="468" max="468" width="32.140625" style="137" customWidth="1"/>
    <col min="469" max="469" width="30.140625" style="137" customWidth="1"/>
    <col min="470" max="470" width="36.5703125" style="137" customWidth="1"/>
    <col min="471" max="471" width="9.140625" style="137"/>
    <col min="472" max="472" width="7.7109375" style="137" customWidth="1"/>
    <col min="473" max="473" width="6.7109375" style="137" customWidth="1"/>
    <col min="474" max="474" width="8" style="137" customWidth="1"/>
    <col min="475" max="476" width="7.7109375" style="137" customWidth="1"/>
    <col min="477" max="477" width="7.5703125" style="137" customWidth="1"/>
    <col min="478" max="478" width="11" style="137" customWidth="1"/>
    <col min="479" max="479" width="10.140625" style="137" customWidth="1"/>
    <col min="480" max="480" width="9.140625" style="137"/>
    <col min="481" max="481" width="13" style="137" customWidth="1"/>
    <col min="482" max="482" width="8.5703125" style="137" customWidth="1"/>
    <col min="483" max="483" width="14.5703125" style="137" customWidth="1"/>
    <col min="484" max="484" width="9.140625" style="137"/>
    <col min="485" max="486" width="12" style="137" customWidth="1"/>
    <col min="487" max="488" width="9.85546875" style="137" customWidth="1"/>
    <col min="489" max="489" width="11.7109375" style="137" customWidth="1"/>
    <col min="490" max="490" width="12.5703125" style="137" customWidth="1"/>
    <col min="491" max="491" width="10.85546875" style="137" customWidth="1"/>
    <col min="492" max="492" width="9.140625" style="137"/>
    <col min="493" max="493" width="10.85546875" style="137" customWidth="1"/>
    <col min="494" max="494" width="11.7109375" style="137" customWidth="1"/>
    <col min="495" max="495" width="10.85546875" style="137" customWidth="1"/>
    <col min="496" max="496" width="11.7109375" style="137" customWidth="1"/>
    <col min="497" max="497" width="12.7109375" style="137" customWidth="1"/>
    <col min="498" max="498" width="15.5703125" style="137" customWidth="1"/>
    <col min="499" max="499" width="14.28515625" style="137" customWidth="1"/>
    <col min="500" max="500" width="13.85546875" style="137" customWidth="1"/>
    <col min="501" max="502" width="11.85546875" style="137" customWidth="1"/>
    <col min="503" max="503" width="13.85546875" style="137" customWidth="1"/>
    <col min="504" max="506" width="9.140625" style="137"/>
    <col min="507" max="507" width="3.140625" style="137" customWidth="1"/>
    <col min="508" max="508" width="12" style="137" bestFit="1" customWidth="1"/>
    <col min="509" max="509" width="2" style="137" customWidth="1"/>
    <col min="510" max="511" width="9.140625" style="137"/>
    <col min="512" max="512" width="11.7109375" style="137" customWidth="1"/>
    <col min="513" max="722" width="9.140625" style="137"/>
    <col min="723" max="723" width="26.42578125" style="137" customWidth="1"/>
    <col min="724" max="724" width="32.140625" style="137" customWidth="1"/>
    <col min="725" max="725" width="30.140625" style="137" customWidth="1"/>
    <col min="726" max="726" width="36.5703125" style="137" customWidth="1"/>
    <col min="727" max="727" width="9.140625" style="137"/>
    <col min="728" max="728" width="7.7109375" style="137" customWidth="1"/>
    <col min="729" max="729" width="6.7109375" style="137" customWidth="1"/>
    <col min="730" max="730" width="8" style="137" customWidth="1"/>
    <col min="731" max="732" width="7.7109375" style="137" customWidth="1"/>
    <col min="733" max="733" width="7.5703125" style="137" customWidth="1"/>
    <col min="734" max="734" width="11" style="137" customWidth="1"/>
    <col min="735" max="735" width="10.140625" style="137" customWidth="1"/>
    <col min="736" max="736" width="9.140625" style="137"/>
    <col min="737" max="737" width="13" style="137" customWidth="1"/>
    <col min="738" max="738" width="8.5703125" style="137" customWidth="1"/>
    <col min="739" max="739" width="14.5703125" style="137" customWidth="1"/>
    <col min="740" max="740" width="9.140625" style="137"/>
    <col min="741" max="742" width="12" style="137" customWidth="1"/>
    <col min="743" max="744" width="9.85546875" style="137" customWidth="1"/>
    <col min="745" max="745" width="11.7109375" style="137" customWidth="1"/>
    <col min="746" max="746" width="12.5703125" style="137" customWidth="1"/>
    <col min="747" max="747" width="10.85546875" style="137" customWidth="1"/>
    <col min="748" max="748" width="9.140625" style="137"/>
    <col min="749" max="749" width="10.85546875" style="137" customWidth="1"/>
    <col min="750" max="750" width="11.7109375" style="137" customWidth="1"/>
    <col min="751" max="751" width="10.85546875" style="137" customWidth="1"/>
    <col min="752" max="752" width="11.7109375" style="137" customWidth="1"/>
    <col min="753" max="753" width="12.7109375" style="137" customWidth="1"/>
    <col min="754" max="754" width="15.5703125" style="137" customWidth="1"/>
    <col min="755" max="755" width="14.28515625" style="137" customWidth="1"/>
    <col min="756" max="756" width="13.85546875" style="137" customWidth="1"/>
    <col min="757" max="758" width="11.85546875" style="137" customWidth="1"/>
    <col min="759" max="759" width="13.85546875" style="137" customWidth="1"/>
    <col min="760" max="762" width="9.140625" style="137"/>
    <col min="763" max="763" width="3.140625" style="137" customWidth="1"/>
    <col min="764" max="764" width="12" style="137" bestFit="1" customWidth="1"/>
    <col min="765" max="765" width="2" style="137" customWidth="1"/>
    <col min="766" max="767" width="9.140625" style="137"/>
    <col min="768" max="768" width="11.7109375" style="137" customWidth="1"/>
    <col min="769" max="978" width="9.140625" style="137"/>
    <col min="979" max="979" width="26.42578125" style="137" customWidth="1"/>
    <col min="980" max="980" width="32.140625" style="137" customWidth="1"/>
    <col min="981" max="981" width="30.140625" style="137" customWidth="1"/>
    <col min="982" max="982" width="36.5703125" style="137" customWidth="1"/>
    <col min="983" max="983" width="9.140625" style="137"/>
    <col min="984" max="984" width="7.7109375" style="137" customWidth="1"/>
    <col min="985" max="985" width="6.7109375" style="137" customWidth="1"/>
    <col min="986" max="986" width="8" style="137" customWidth="1"/>
    <col min="987" max="988" width="7.7109375" style="137" customWidth="1"/>
    <col min="989" max="989" width="7.5703125" style="137" customWidth="1"/>
    <col min="990" max="990" width="11" style="137" customWidth="1"/>
    <col min="991" max="991" width="10.140625" style="137" customWidth="1"/>
    <col min="992" max="992" width="9.140625" style="137"/>
    <col min="993" max="993" width="13" style="137" customWidth="1"/>
    <col min="994" max="994" width="8.5703125" style="137" customWidth="1"/>
    <col min="995" max="995" width="14.5703125" style="137" customWidth="1"/>
    <col min="996" max="996" width="9.140625" style="137"/>
    <col min="997" max="998" width="12" style="137" customWidth="1"/>
    <col min="999" max="1000" width="9.85546875" style="137" customWidth="1"/>
    <col min="1001" max="1001" width="11.7109375" style="137" customWidth="1"/>
    <col min="1002" max="1002" width="12.5703125" style="137" customWidth="1"/>
    <col min="1003" max="1003" width="10.85546875" style="137" customWidth="1"/>
    <col min="1004" max="1004" width="9.140625" style="137"/>
    <col min="1005" max="1005" width="10.85546875" style="137" customWidth="1"/>
    <col min="1006" max="1006" width="11.7109375" style="137" customWidth="1"/>
    <col min="1007" max="1007" width="10.85546875" style="137" customWidth="1"/>
    <col min="1008" max="1008" width="11.7109375" style="137" customWidth="1"/>
    <col min="1009" max="1009" width="12.7109375" style="137" customWidth="1"/>
    <col min="1010" max="1010" width="15.5703125" style="137" customWidth="1"/>
    <col min="1011" max="1011" width="14.28515625" style="137" customWidth="1"/>
    <col min="1012" max="1012" width="13.85546875" style="137" customWidth="1"/>
    <col min="1013" max="1014" width="11.85546875" style="137" customWidth="1"/>
    <col min="1015" max="1015" width="13.85546875" style="137" customWidth="1"/>
    <col min="1016" max="1018" width="9.140625" style="137"/>
    <col min="1019" max="1019" width="3.140625" style="137" customWidth="1"/>
    <col min="1020" max="1020" width="12" style="137" bestFit="1" customWidth="1"/>
    <col min="1021" max="1021" width="2" style="137" customWidth="1"/>
    <col min="1022" max="1023" width="9.140625" style="137"/>
    <col min="1024" max="1024" width="11.7109375" style="137" customWidth="1"/>
    <col min="1025" max="1234" width="9.140625" style="137"/>
    <col min="1235" max="1235" width="26.42578125" style="137" customWidth="1"/>
    <col min="1236" max="1236" width="32.140625" style="137" customWidth="1"/>
    <col min="1237" max="1237" width="30.140625" style="137" customWidth="1"/>
    <col min="1238" max="1238" width="36.5703125" style="137" customWidth="1"/>
    <col min="1239" max="1239" width="9.140625" style="137"/>
    <col min="1240" max="1240" width="7.7109375" style="137" customWidth="1"/>
    <col min="1241" max="1241" width="6.7109375" style="137" customWidth="1"/>
    <col min="1242" max="1242" width="8" style="137" customWidth="1"/>
    <col min="1243" max="1244" width="7.7109375" style="137" customWidth="1"/>
    <col min="1245" max="1245" width="7.5703125" style="137" customWidth="1"/>
    <col min="1246" max="1246" width="11" style="137" customWidth="1"/>
    <col min="1247" max="1247" width="10.140625" style="137" customWidth="1"/>
    <col min="1248" max="1248" width="9.140625" style="137"/>
    <col min="1249" max="1249" width="13" style="137" customWidth="1"/>
    <col min="1250" max="1250" width="8.5703125" style="137" customWidth="1"/>
    <col min="1251" max="1251" width="14.5703125" style="137" customWidth="1"/>
    <col min="1252" max="1252" width="9.140625" style="137"/>
    <col min="1253" max="1254" width="12" style="137" customWidth="1"/>
    <col min="1255" max="1256" width="9.85546875" style="137" customWidth="1"/>
    <col min="1257" max="1257" width="11.7109375" style="137" customWidth="1"/>
    <col min="1258" max="1258" width="12.5703125" style="137" customWidth="1"/>
    <col min="1259" max="1259" width="10.85546875" style="137" customWidth="1"/>
    <col min="1260" max="1260" width="9.140625" style="137"/>
    <col min="1261" max="1261" width="10.85546875" style="137" customWidth="1"/>
    <col min="1262" max="1262" width="11.7109375" style="137" customWidth="1"/>
    <col min="1263" max="1263" width="10.85546875" style="137" customWidth="1"/>
    <col min="1264" max="1264" width="11.7109375" style="137" customWidth="1"/>
    <col min="1265" max="1265" width="12.7109375" style="137" customWidth="1"/>
    <col min="1266" max="1266" width="15.5703125" style="137" customWidth="1"/>
    <col min="1267" max="1267" width="14.28515625" style="137" customWidth="1"/>
    <col min="1268" max="1268" width="13.85546875" style="137" customWidth="1"/>
    <col min="1269" max="1270" width="11.85546875" style="137" customWidth="1"/>
    <col min="1271" max="1271" width="13.85546875" style="137" customWidth="1"/>
    <col min="1272" max="1274" width="9.140625" style="137"/>
    <col min="1275" max="1275" width="3.140625" style="137" customWidth="1"/>
    <col min="1276" max="1276" width="12" style="137" bestFit="1" customWidth="1"/>
    <col min="1277" max="1277" width="2" style="137" customWidth="1"/>
    <col min="1278" max="1279" width="9.140625" style="137"/>
    <col min="1280" max="1280" width="11.7109375" style="137" customWidth="1"/>
    <col min="1281" max="1490" width="9.140625" style="137"/>
    <col min="1491" max="1491" width="26.42578125" style="137" customWidth="1"/>
    <col min="1492" max="1492" width="32.140625" style="137" customWidth="1"/>
    <col min="1493" max="1493" width="30.140625" style="137" customWidth="1"/>
    <col min="1494" max="1494" width="36.5703125" style="137" customWidth="1"/>
    <col min="1495" max="1495" width="9.140625" style="137"/>
    <col min="1496" max="1496" width="7.7109375" style="137" customWidth="1"/>
    <col min="1497" max="1497" width="6.7109375" style="137" customWidth="1"/>
    <col min="1498" max="1498" width="8" style="137" customWidth="1"/>
    <col min="1499" max="1500" width="7.7109375" style="137" customWidth="1"/>
    <col min="1501" max="1501" width="7.5703125" style="137" customWidth="1"/>
    <col min="1502" max="1502" width="11" style="137" customWidth="1"/>
    <col min="1503" max="1503" width="10.140625" style="137" customWidth="1"/>
    <col min="1504" max="1504" width="9.140625" style="137"/>
    <col min="1505" max="1505" width="13" style="137" customWidth="1"/>
    <col min="1506" max="1506" width="8.5703125" style="137" customWidth="1"/>
    <col min="1507" max="1507" width="14.5703125" style="137" customWidth="1"/>
    <col min="1508" max="1508" width="9.140625" style="137"/>
    <col min="1509" max="1510" width="12" style="137" customWidth="1"/>
    <col min="1511" max="1512" width="9.85546875" style="137" customWidth="1"/>
    <col min="1513" max="1513" width="11.7109375" style="137" customWidth="1"/>
    <col min="1514" max="1514" width="12.5703125" style="137" customWidth="1"/>
    <col min="1515" max="1515" width="10.85546875" style="137" customWidth="1"/>
    <col min="1516" max="1516" width="9.140625" style="137"/>
    <col min="1517" max="1517" width="10.85546875" style="137" customWidth="1"/>
    <col min="1518" max="1518" width="11.7109375" style="137" customWidth="1"/>
    <col min="1519" max="1519" width="10.85546875" style="137" customWidth="1"/>
    <col min="1520" max="1520" width="11.7109375" style="137" customWidth="1"/>
    <col min="1521" max="1521" width="12.7109375" style="137" customWidth="1"/>
    <col min="1522" max="1522" width="15.5703125" style="137" customWidth="1"/>
    <col min="1523" max="1523" width="14.28515625" style="137" customWidth="1"/>
    <col min="1524" max="1524" width="13.85546875" style="137" customWidth="1"/>
    <col min="1525" max="1526" width="11.85546875" style="137" customWidth="1"/>
    <col min="1527" max="1527" width="13.85546875" style="137" customWidth="1"/>
    <col min="1528" max="1530" width="9.140625" style="137"/>
    <col min="1531" max="1531" width="3.140625" style="137" customWidth="1"/>
    <col min="1532" max="1532" width="12" style="137" bestFit="1" customWidth="1"/>
    <col min="1533" max="1533" width="2" style="137" customWidth="1"/>
    <col min="1534" max="1535" width="9.140625" style="137"/>
    <col min="1536" max="1536" width="11.7109375" style="137" customWidth="1"/>
    <col min="1537" max="1746" width="9.140625" style="137"/>
    <col min="1747" max="1747" width="26.42578125" style="137" customWidth="1"/>
    <col min="1748" max="1748" width="32.140625" style="137" customWidth="1"/>
    <col min="1749" max="1749" width="30.140625" style="137" customWidth="1"/>
    <col min="1750" max="1750" width="36.5703125" style="137" customWidth="1"/>
    <col min="1751" max="1751" width="9.140625" style="137"/>
    <col min="1752" max="1752" width="7.7109375" style="137" customWidth="1"/>
    <col min="1753" max="1753" width="6.7109375" style="137" customWidth="1"/>
    <col min="1754" max="1754" width="8" style="137" customWidth="1"/>
    <col min="1755" max="1756" width="7.7109375" style="137" customWidth="1"/>
    <col min="1757" max="1757" width="7.5703125" style="137" customWidth="1"/>
    <col min="1758" max="1758" width="11" style="137" customWidth="1"/>
    <col min="1759" max="1759" width="10.140625" style="137" customWidth="1"/>
    <col min="1760" max="1760" width="9.140625" style="137"/>
    <col min="1761" max="1761" width="13" style="137" customWidth="1"/>
    <col min="1762" max="1762" width="8.5703125" style="137" customWidth="1"/>
    <col min="1763" max="1763" width="14.5703125" style="137" customWidth="1"/>
    <col min="1764" max="1764" width="9.140625" style="137"/>
    <col min="1765" max="1766" width="12" style="137" customWidth="1"/>
    <col min="1767" max="1768" width="9.85546875" style="137" customWidth="1"/>
    <col min="1769" max="1769" width="11.7109375" style="137" customWidth="1"/>
    <col min="1770" max="1770" width="12.5703125" style="137" customWidth="1"/>
    <col min="1771" max="1771" width="10.85546875" style="137" customWidth="1"/>
    <col min="1772" max="1772" width="9.140625" style="137"/>
    <col min="1773" max="1773" width="10.85546875" style="137" customWidth="1"/>
    <col min="1774" max="1774" width="11.7109375" style="137" customWidth="1"/>
    <col min="1775" max="1775" width="10.85546875" style="137" customWidth="1"/>
    <col min="1776" max="1776" width="11.7109375" style="137" customWidth="1"/>
    <col min="1777" max="1777" width="12.7109375" style="137" customWidth="1"/>
    <col min="1778" max="1778" width="15.5703125" style="137" customWidth="1"/>
    <col min="1779" max="1779" width="14.28515625" style="137" customWidth="1"/>
    <col min="1780" max="1780" width="13.85546875" style="137" customWidth="1"/>
    <col min="1781" max="1782" width="11.85546875" style="137" customWidth="1"/>
    <col min="1783" max="1783" width="13.85546875" style="137" customWidth="1"/>
    <col min="1784" max="1786" width="9.140625" style="137"/>
    <col min="1787" max="1787" width="3.140625" style="137" customWidth="1"/>
    <col min="1788" max="1788" width="12" style="137" bestFit="1" customWidth="1"/>
    <col min="1789" max="1789" width="2" style="137" customWidth="1"/>
    <col min="1790" max="1791" width="9.140625" style="137"/>
    <col min="1792" max="1792" width="11.7109375" style="137" customWidth="1"/>
    <col min="1793" max="2002" width="9.140625" style="137"/>
    <col min="2003" max="2003" width="26.42578125" style="137" customWidth="1"/>
    <col min="2004" max="2004" width="32.140625" style="137" customWidth="1"/>
    <col min="2005" max="2005" width="30.140625" style="137" customWidth="1"/>
    <col min="2006" max="2006" width="36.5703125" style="137" customWidth="1"/>
    <col min="2007" max="2007" width="9.140625" style="137"/>
    <col min="2008" max="2008" width="7.7109375" style="137" customWidth="1"/>
    <col min="2009" max="2009" width="6.7109375" style="137" customWidth="1"/>
    <col min="2010" max="2010" width="8" style="137" customWidth="1"/>
    <col min="2011" max="2012" width="7.7109375" style="137" customWidth="1"/>
    <col min="2013" max="2013" width="7.5703125" style="137" customWidth="1"/>
    <col min="2014" max="2014" width="11" style="137" customWidth="1"/>
    <col min="2015" max="2015" width="10.140625" style="137" customWidth="1"/>
    <col min="2016" max="2016" width="9.140625" style="137"/>
    <col min="2017" max="2017" width="13" style="137" customWidth="1"/>
    <col min="2018" max="2018" width="8.5703125" style="137" customWidth="1"/>
    <col min="2019" max="2019" width="14.5703125" style="137" customWidth="1"/>
    <col min="2020" max="2020" width="9.140625" style="137"/>
    <col min="2021" max="2022" width="12" style="137" customWidth="1"/>
    <col min="2023" max="2024" width="9.85546875" style="137" customWidth="1"/>
    <col min="2025" max="2025" width="11.7109375" style="137" customWidth="1"/>
    <col min="2026" max="2026" width="12.5703125" style="137" customWidth="1"/>
    <col min="2027" max="2027" width="10.85546875" style="137" customWidth="1"/>
    <col min="2028" max="2028" width="9.140625" style="137"/>
    <col min="2029" max="2029" width="10.85546875" style="137" customWidth="1"/>
    <col min="2030" max="2030" width="11.7109375" style="137" customWidth="1"/>
    <col min="2031" max="2031" width="10.85546875" style="137" customWidth="1"/>
    <col min="2032" max="2032" width="11.7109375" style="137" customWidth="1"/>
    <col min="2033" max="2033" width="12.7109375" style="137" customWidth="1"/>
    <col min="2034" max="2034" width="15.5703125" style="137" customWidth="1"/>
    <col min="2035" max="2035" width="14.28515625" style="137" customWidth="1"/>
    <col min="2036" max="2036" width="13.85546875" style="137" customWidth="1"/>
    <col min="2037" max="2038" width="11.85546875" style="137" customWidth="1"/>
    <col min="2039" max="2039" width="13.85546875" style="137" customWidth="1"/>
    <col min="2040" max="2042" width="9.140625" style="137"/>
    <col min="2043" max="2043" width="3.140625" style="137" customWidth="1"/>
    <col min="2044" max="2044" width="12" style="137" bestFit="1" customWidth="1"/>
    <col min="2045" max="2045" width="2" style="137" customWidth="1"/>
    <col min="2046" max="2047" width="9.140625" style="137"/>
    <col min="2048" max="2048" width="11.7109375" style="137" customWidth="1"/>
    <col min="2049" max="2258" width="9.140625" style="137"/>
    <col min="2259" max="2259" width="26.42578125" style="137" customWidth="1"/>
    <col min="2260" max="2260" width="32.140625" style="137" customWidth="1"/>
    <col min="2261" max="2261" width="30.140625" style="137" customWidth="1"/>
    <col min="2262" max="2262" width="36.5703125" style="137" customWidth="1"/>
    <col min="2263" max="2263" width="9.140625" style="137"/>
    <col min="2264" max="2264" width="7.7109375" style="137" customWidth="1"/>
    <col min="2265" max="2265" width="6.7109375" style="137" customWidth="1"/>
    <col min="2266" max="2266" width="8" style="137" customWidth="1"/>
    <col min="2267" max="2268" width="7.7109375" style="137" customWidth="1"/>
    <col min="2269" max="2269" width="7.5703125" style="137" customWidth="1"/>
    <col min="2270" max="2270" width="11" style="137" customWidth="1"/>
    <col min="2271" max="2271" width="10.140625" style="137" customWidth="1"/>
    <col min="2272" max="2272" width="9.140625" style="137"/>
    <col min="2273" max="2273" width="13" style="137" customWidth="1"/>
    <col min="2274" max="2274" width="8.5703125" style="137" customWidth="1"/>
    <col min="2275" max="2275" width="14.5703125" style="137" customWidth="1"/>
    <col min="2276" max="2276" width="9.140625" style="137"/>
    <col min="2277" max="2278" width="12" style="137" customWidth="1"/>
    <col min="2279" max="2280" width="9.85546875" style="137" customWidth="1"/>
    <col min="2281" max="2281" width="11.7109375" style="137" customWidth="1"/>
    <col min="2282" max="2282" width="12.5703125" style="137" customWidth="1"/>
    <col min="2283" max="2283" width="10.85546875" style="137" customWidth="1"/>
    <col min="2284" max="2284" width="9.140625" style="137"/>
    <col min="2285" max="2285" width="10.85546875" style="137" customWidth="1"/>
    <col min="2286" max="2286" width="11.7109375" style="137" customWidth="1"/>
    <col min="2287" max="2287" width="10.85546875" style="137" customWidth="1"/>
    <col min="2288" max="2288" width="11.7109375" style="137" customWidth="1"/>
    <col min="2289" max="2289" width="12.7109375" style="137" customWidth="1"/>
    <col min="2290" max="2290" width="15.5703125" style="137" customWidth="1"/>
    <col min="2291" max="2291" width="14.28515625" style="137" customWidth="1"/>
    <col min="2292" max="2292" width="13.85546875" style="137" customWidth="1"/>
    <col min="2293" max="2294" width="11.85546875" style="137" customWidth="1"/>
    <col min="2295" max="2295" width="13.85546875" style="137" customWidth="1"/>
    <col min="2296" max="2298" width="9.140625" style="137"/>
    <col min="2299" max="2299" width="3.140625" style="137" customWidth="1"/>
    <col min="2300" max="2300" width="12" style="137" bestFit="1" customWidth="1"/>
    <col min="2301" max="2301" width="2" style="137" customWidth="1"/>
    <col min="2302" max="2303" width="9.140625" style="137"/>
    <col min="2304" max="2304" width="11.7109375" style="137" customWidth="1"/>
    <col min="2305" max="2514" width="9.140625" style="137"/>
    <col min="2515" max="2515" width="26.42578125" style="137" customWidth="1"/>
    <col min="2516" max="2516" width="32.140625" style="137" customWidth="1"/>
    <col min="2517" max="2517" width="30.140625" style="137" customWidth="1"/>
    <col min="2518" max="2518" width="36.5703125" style="137" customWidth="1"/>
    <col min="2519" max="2519" width="9.140625" style="137"/>
    <col min="2520" max="2520" width="7.7109375" style="137" customWidth="1"/>
    <col min="2521" max="2521" width="6.7109375" style="137" customWidth="1"/>
    <col min="2522" max="2522" width="8" style="137" customWidth="1"/>
    <col min="2523" max="2524" width="7.7109375" style="137" customWidth="1"/>
    <col min="2525" max="2525" width="7.5703125" style="137" customWidth="1"/>
    <col min="2526" max="2526" width="11" style="137" customWidth="1"/>
    <col min="2527" max="2527" width="10.140625" style="137" customWidth="1"/>
    <col min="2528" max="2528" width="9.140625" style="137"/>
    <col min="2529" max="2529" width="13" style="137" customWidth="1"/>
    <col min="2530" max="2530" width="8.5703125" style="137" customWidth="1"/>
    <col min="2531" max="2531" width="14.5703125" style="137" customWidth="1"/>
    <col min="2532" max="2532" width="9.140625" style="137"/>
    <col min="2533" max="2534" width="12" style="137" customWidth="1"/>
    <col min="2535" max="2536" width="9.85546875" style="137" customWidth="1"/>
    <col min="2537" max="2537" width="11.7109375" style="137" customWidth="1"/>
    <col min="2538" max="2538" width="12.5703125" style="137" customWidth="1"/>
    <col min="2539" max="2539" width="10.85546875" style="137" customWidth="1"/>
    <col min="2540" max="2540" width="9.140625" style="137"/>
    <col min="2541" max="2541" width="10.85546875" style="137" customWidth="1"/>
    <col min="2542" max="2542" width="11.7109375" style="137" customWidth="1"/>
    <col min="2543" max="2543" width="10.85546875" style="137" customWidth="1"/>
    <col min="2544" max="2544" width="11.7109375" style="137" customWidth="1"/>
    <col min="2545" max="2545" width="12.7109375" style="137" customWidth="1"/>
    <col min="2546" max="2546" width="15.5703125" style="137" customWidth="1"/>
    <col min="2547" max="2547" width="14.28515625" style="137" customWidth="1"/>
    <col min="2548" max="2548" width="13.85546875" style="137" customWidth="1"/>
    <col min="2549" max="2550" width="11.85546875" style="137" customWidth="1"/>
    <col min="2551" max="2551" width="13.85546875" style="137" customWidth="1"/>
    <col min="2552" max="2554" width="9.140625" style="137"/>
    <col min="2555" max="2555" width="3.140625" style="137" customWidth="1"/>
    <col min="2556" max="2556" width="12" style="137" bestFit="1" customWidth="1"/>
    <col min="2557" max="2557" width="2" style="137" customWidth="1"/>
    <col min="2558" max="2559" width="9.140625" style="137"/>
    <col min="2560" max="2560" width="11.7109375" style="137" customWidth="1"/>
    <col min="2561" max="2770" width="9.140625" style="137"/>
    <col min="2771" max="2771" width="26.42578125" style="137" customWidth="1"/>
    <col min="2772" max="2772" width="32.140625" style="137" customWidth="1"/>
    <col min="2773" max="2773" width="30.140625" style="137" customWidth="1"/>
    <col min="2774" max="2774" width="36.5703125" style="137" customWidth="1"/>
    <col min="2775" max="2775" width="9.140625" style="137"/>
    <col min="2776" max="2776" width="7.7109375" style="137" customWidth="1"/>
    <col min="2777" max="2777" width="6.7109375" style="137" customWidth="1"/>
    <col min="2778" max="2778" width="8" style="137" customWidth="1"/>
    <col min="2779" max="2780" width="7.7109375" style="137" customWidth="1"/>
    <col min="2781" max="2781" width="7.5703125" style="137" customWidth="1"/>
    <col min="2782" max="2782" width="11" style="137" customWidth="1"/>
    <col min="2783" max="2783" width="10.140625" style="137" customWidth="1"/>
    <col min="2784" max="2784" width="9.140625" style="137"/>
    <col min="2785" max="2785" width="13" style="137" customWidth="1"/>
    <col min="2786" max="2786" width="8.5703125" style="137" customWidth="1"/>
    <col min="2787" max="2787" width="14.5703125" style="137" customWidth="1"/>
    <col min="2788" max="2788" width="9.140625" style="137"/>
    <col min="2789" max="2790" width="12" style="137" customWidth="1"/>
    <col min="2791" max="2792" width="9.85546875" style="137" customWidth="1"/>
    <col min="2793" max="2793" width="11.7109375" style="137" customWidth="1"/>
    <col min="2794" max="2794" width="12.5703125" style="137" customWidth="1"/>
    <col min="2795" max="2795" width="10.85546875" style="137" customWidth="1"/>
    <col min="2796" max="2796" width="9.140625" style="137"/>
    <col min="2797" max="2797" width="10.85546875" style="137" customWidth="1"/>
    <col min="2798" max="2798" width="11.7109375" style="137" customWidth="1"/>
    <col min="2799" max="2799" width="10.85546875" style="137" customWidth="1"/>
    <col min="2800" max="2800" width="11.7109375" style="137" customWidth="1"/>
    <col min="2801" max="2801" width="12.7109375" style="137" customWidth="1"/>
    <col min="2802" max="2802" width="15.5703125" style="137" customWidth="1"/>
    <col min="2803" max="2803" width="14.28515625" style="137" customWidth="1"/>
    <col min="2804" max="2804" width="13.85546875" style="137" customWidth="1"/>
    <col min="2805" max="2806" width="11.85546875" style="137" customWidth="1"/>
    <col min="2807" max="2807" width="13.85546875" style="137" customWidth="1"/>
    <col min="2808" max="2810" width="9.140625" style="137"/>
    <col min="2811" max="2811" width="3.140625" style="137" customWidth="1"/>
    <col min="2812" max="2812" width="12" style="137" bestFit="1" customWidth="1"/>
    <col min="2813" max="2813" width="2" style="137" customWidth="1"/>
    <col min="2814" max="2815" width="9.140625" style="137"/>
    <col min="2816" max="2816" width="11.7109375" style="137" customWidth="1"/>
    <col min="2817" max="3026" width="9.140625" style="137"/>
    <col min="3027" max="3027" width="26.42578125" style="137" customWidth="1"/>
    <col min="3028" max="3028" width="32.140625" style="137" customWidth="1"/>
    <col min="3029" max="3029" width="30.140625" style="137" customWidth="1"/>
    <col min="3030" max="3030" width="36.5703125" style="137" customWidth="1"/>
    <col min="3031" max="3031" width="9.140625" style="137"/>
    <col min="3032" max="3032" width="7.7109375" style="137" customWidth="1"/>
    <col min="3033" max="3033" width="6.7109375" style="137" customWidth="1"/>
    <col min="3034" max="3034" width="8" style="137" customWidth="1"/>
    <col min="3035" max="3036" width="7.7109375" style="137" customWidth="1"/>
    <col min="3037" max="3037" width="7.5703125" style="137" customWidth="1"/>
    <col min="3038" max="3038" width="11" style="137" customWidth="1"/>
    <col min="3039" max="3039" width="10.140625" style="137" customWidth="1"/>
    <col min="3040" max="3040" width="9.140625" style="137"/>
    <col min="3041" max="3041" width="13" style="137" customWidth="1"/>
    <col min="3042" max="3042" width="8.5703125" style="137" customWidth="1"/>
    <col min="3043" max="3043" width="14.5703125" style="137" customWidth="1"/>
    <col min="3044" max="3044" width="9.140625" style="137"/>
    <col min="3045" max="3046" width="12" style="137" customWidth="1"/>
    <col min="3047" max="3048" width="9.85546875" style="137" customWidth="1"/>
    <col min="3049" max="3049" width="11.7109375" style="137" customWidth="1"/>
    <col min="3050" max="3050" width="12.5703125" style="137" customWidth="1"/>
    <col min="3051" max="3051" width="10.85546875" style="137" customWidth="1"/>
    <col min="3052" max="3052" width="9.140625" style="137"/>
    <col min="3053" max="3053" width="10.85546875" style="137" customWidth="1"/>
    <col min="3054" max="3054" width="11.7109375" style="137" customWidth="1"/>
    <col min="3055" max="3055" width="10.85546875" style="137" customWidth="1"/>
    <col min="3056" max="3056" width="11.7109375" style="137" customWidth="1"/>
    <col min="3057" max="3057" width="12.7109375" style="137" customWidth="1"/>
    <col min="3058" max="3058" width="15.5703125" style="137" customWidth="1"/>
    <col min="3059" max="3059" width="14.28515625" style="137" customWidth="1"/>
    <col min="3060" max="3060" width="13.85546875" style="137" customWidth="1"/>
    <col min="3061" max="3062" width="11.85546875" style="137" customWidth="1"/>
    <col min="3063" max="3063" width="13.85546875" style="137" customWidth="1"/>
    <col min="3064" max="3066" width="9.140625" style="137"/>
    <col min="3067" max="3067" width="3.140625" style="137" customWidth="1"/>
    <col min="3068" max="3068" width="12" style="137" bestFit="1" customWidth="1"/>
    <col min="3069" max="3069" width="2" style="137" customWidth="1"/>
    <col min="3070" max="3071" width="9.140625" style="137"/>
    <col min="3072" max="3072" width="11.7109375" style="137" customWidth="1"/>
    <col min="3073" max="3282" width="9.140625" style="137"/>
    <col min="3283" max="3283" width="26.42578125" style="137" customWidth="1"/>
    <col min="3284" max="3284" width="32.140625" style="137" customWidth="1"/>
    <col min="3285" max="3285" width="30.140625" style="137" customWidth="1"/>
    <col min="3286" max="3286" width="36.5703125" style="137" customWidth="1"/>
    <col min="3287" max="3287" width="9.140625" style="137"/>
    <col min="3288" max="3288" width="7.7109375" style="137" customWidth="1"/>
    <col min="3289" max="3289" width="6.7109375" style="137" customWidth="1"/>
    <col min="3290" max="3290" width="8" style="137" customWidth="1"/>
    <col min="3291" max="3292" width="7.7109375" style="137" customWidth="1"/>
    <col min="3293" max="3293" width="7.5703125" style="137" customWidth="1"/>
    <col min="3294" max="3294" width="11" style="137" customWidth="1"/>
    <col min="3295" max="3295" width="10.140625" style="137" customWidth="1"/>
    <col min="3296" max="3296" width="9.140625" style="137"/>
    <col min="3297" max="3297" width="13" style="137" customWidth="1"/>
    <col min="3298" max="3298" width="8.5703125" style="137" customWidth="1"/>
    <col min="3299" max="3299" width="14.5703125" style="137" customWidth="1"/>
    <col min="3300" max="3300" width="9.140625" style="137"/>
    <col min="3301" max="3302" width="12" style="137" customWidth="1"/>
    <col min="3303" max="3304" width="9.85546875" style="137" customWidth="1"/>
    <col min="3305" max="3305" width="11.7109375" style="137" customWidth="1"/>
    <col min="3306" max="3306" width="12.5703125" style="137" customWidth="1"/>
    <col min="3307" max="3307" width="10.85546875" style="137" customWidth="1"/>
    <col min="3308" max="3308" width="9.140625" style="137"/>
    <col min="3309" max="3309" width="10.85546875" style="137" customWidth="1"/>
    <col min="3310" max="3310" width="11.7109375" style="137" customWidth="1"/>
    <col min="3311" max="3311" width="10.85546875" style="137" customWidth="1"/>
    <col min="3312" max="3312" width="11.7109375" style="137" customWidth="1"/>
    <col min="3313" max="3313" width="12.7109375" style="137" customWidth="1"/>
    <col min="3314" max="3314" width="15.5703125" style="137" customWidth="1"/>
    <col min="3315" max="3315" width="14.28515625" style="137" customWidth="1"/>
    <col min="3316" max="3316" width="13.85546875" style="137" customWidth="1"/>
    <col min="3317" max="3318" width="11.85546875" style="137" customWidth="1"/>
    <col min="3319" max="3319" width="13.85546875" style="137" customWidth="1"/>
    <col min="3320" max="3322" width="9.140625" style="137"/>
    <col min="3323" max="3323" width="3.140625" style="137" customWidth="1"/>
    <col min="3324" max="3324" width="12" style="137" bestFit="1" customWidth="1"/>
    <col min="3325" max="3325" width="2" style="137" customWidth="1"/>
    <col min="3326" max="3327" width="9.140625" style="137"/>
    <col min="3328" max="3328" width="11.7109375" style="137" customWidth="1"/>
    <col min="3329" max="3538" width="9.140625" style="137"/>
    <col min="3539" max="3539" width="26.42578125" style="137" customWidth="1"/>
    <col min="3540" max="3540" width="32.140625" style="137" customWidth="1"/>
    <col min="3541" max="3541" width="30.140625" style="137" customWidth="1"/>
    <col min="3542" max="3542" width="36.5703125" style="137" customWidth="1"/>
    <col min="3543" max="3543" width="9.140625" style="137"/>
    <col min="3544" max="3544" width="7.7109375" style="137" customWidth="1"/>
    <col min="3545" max="3545" width="6.7109375" style="137" customWidth="1"/>
    <col min="3546" max="3546" width="8" style="137" customWidth="1"/>
    <col min="3547" max="3548" width="7.7109375" style="137" customWidth="1"/>
    <col min="3549" max="3549" width="7.5703125" style="137" customWidth="1"/>
    <col min="3550" max="3550" width="11" style="137" customWidth="1"/>
    <col min="3551" max="3551" width="10.140625" style="137" customWidth="1"/>
    <col min="3552" max="3552" width="9.140625" style="137"/>
    <col min="3553" max="3553" width="13" style="137" customWidth="1"/>
    <col min="3554" max="3554" width="8.5703125" style="137" customWidth="1"/>
    <col min="3555" max="3555" width="14.5703125" style="137" customWidth="1"/>
    <col min="3556" max="3556" width="9.140625" style="137"/>
    <col min="3557" max="3558" width="12" style="137" customWidth="1"/>
    <col min="3559" max="3560" width="9.85546875" style="137" customWidth="1"/>
    <col min="3561" max="3561" width="11.7109375" style="137" customWidth="1"/>
    <col min="3562" max="3562" width="12.5703125" style="137" customWidth="1"/>
    <col min="3563" max="3563" width="10.85546875" style="137" customWidth="1"/>
    <col min="3564" max="3564" width="9.140625" style="137"/>
    <col min="3565" max="3565" width="10.85546875" style="137" customWidth="1"/>
    <col min="3566" max="3566" width="11.7109375" style="137" customWidth="1"/>
    <col min="3567" max="3567" width="10.85546875" style="137" customWidth="1"/>
    <col min="3568" max="3568" width="11.7109375" style="137" customWidth="1"/>
    <col min="3569" max="3569" width="12.7109375" style="137" customWidth="1"/>
    <col min="3570" max="3570" width="15.5703125" style="137" customWidth="1"/>
    <col min="3571" max="3571" width="14.28515625" style="137" customWidth="1"/>
    <col min="3572" max="3572" width="13.85546875" style="137" customWidth="1"/>
    <col min="3573" max="3574" width="11.85546875" style="137" customWidth="1"/>
    <col min="3575" max="3575" width="13.85546875" style="137" customWidth="1"/>
    <col min="3576" max="3578" width="9.140625" style="137"/>
    <col min="3579" max="3579" width="3.140625" style="137" customWidth="1"/>
    <col min="3580" max="3580" width="12" style="137" bestFit="1" customWidth="1"/>
    <col min="3581" max="3581" width="2" style="137" customWidth="1"/>
    <col min="3582" max="3583" width="9.140625" style="137"/>
    <col min="3584" max="3584" width="11.7109375" style="137" customWidth="1"/>
    <col min="3585" max="3794" width="9.140625" style="137"/>
    <col min="3795" max="3795" width="26.42578125" style="137" customWidth="1"/>
    <col min="3796" max="3796" width="32.140625" style="137" customWidth="1"/>
    <col min="3797" max="3797" width="30.140625" style="137" customWidth="1"/>
    <col min="3798" max="3798" width="36.5703125" style="137" customWidth="1"/>
    <col min="3799" max="3799" width="9.140625" style="137"/>
    <col min="3800" max="3800" width="7.7109375" style="137" customWidth="1"/>
    <col min="3801" max="3801" width="6.7109375" style="137" customWidth="1"/>
    <col min="3802" max="3802" width="8" style="137" customWidth="1"/>
    <col min="3803" max="3804" width="7.7109375" style="137" customWidth="1"/>
    <col min="3805" max="3805" width="7.5703125" style="137" customWidth="1"/>
    <col min="3806" max="3806" width="11" style="137" customWidth="1"/>
    <col min="3807" max="3807" width="10.140625" style="137" customWidth="1"/>
    <col min="3808" max="3808" width="9.140625" style="137"/>
    <col min="3809" max="3809" width="13" style="137" customWidth="1"/>
    <col min="3810" max="3810" width="8.5703125" style="137" customWidth="1"/>
    <col min="3811" max="3811" width="14.5703125" style="137" customWidth="1"/>
    <col min="3812" max="3812" width="9.140625" style="137"/>
    <col min="3813" max="3814" width="12" style="137" customWidth="1"/>
    <col min="3815" max="3816" width="9.85546875" style="137" customWidth="1"/>
    <col min="3817" max="3817" width="11.7109375" style="137" customWidth="1"/>
    <col min="3818" max="3818" width="12.5703125" style="137" customWidth="1"/>
    <col min="3819" max="3819" width="10.85546875" style="137" customWidth="1"/>
    <col min="3820" max="3820" width="9.140625" style="137"/>
    <col min="3821" max="3821" width="10.85546875" style="137" customWidth="1"/>
    <col min="3822" max="3822" width="11.7109375" style="137" customWidth="1"/>
    <col min="3823" max="3823" width="10.85546875" style="137" customWidth="1"/>
    <col min="3824" max="3824" width="11.7109375" style="137" customWidth="1"/>
    <col min="3825" max="3825" width="12.7109375" style="137" customWidth="1"/>
    <col min="3826" max="3826" width="15.5703125" style="137" customWidth="1"/>
    <col min="3827" max="3827" width="14.28515625" style="137" customWidth="1"/>
    <col min="3828" max="3828" width="13.85546875" style="137" customWidth="1"/>
    <col min="3829" max="3830" width="11.85546875" style="137" customWidth="1"/>
    <col min="3831" max="3831" width="13.85546875" style="137" customWidth="1"/>
    <col min="3832" max="3834" width="9.140625" style="137"/>
    <col min="3835" max="3835" width="3.140625" style="137" customWidth="1"/>
    <col min="3836" max="3836" width="12" style="137" bestFit="1" customWidth="1"/>
    <col min="3837" max="3837" width="2" style="137" customWidth="1"/>
    <col min="3838" max="3839" width="9.140625" style="137"/>
    <col min="3840" max="3840" width="11.7109375" style="137" customWidth="1"/>
    <col min="3841" max="4050" width="9.140625" style="137"/>
    <col min="4051" max="4051" width="26.42578125" style="137" customWidth="1"/>
    <col min="4052" max="4052" width="32.140625" style="137" customWidth="1"/>
    <col min="4053" max="4053" width="30.140625" style="137" customWidth="1"/>
    <col min="4054" max="4054" width="36.5703125" style="137" customWidth="1"/>
    <col min="4055" max="4055" width="9.140625" style="137"/>
    <col min="4056" max="4056" width="7.7109375" style="137" customWidth="1"/>
    <col min="4057" max="4057" width="6.7109375" style="137" customWidth="1"/>
    <col min="4058" max="4058" width="8" style="137" customWidth="1"/>
    <col min="4059" max="4060" width="7.7109375" style="137" customWidth="1"/>
    <col min="4061" max="4061" width="7.5703125" style="137" customWidth="1"/>
    <col min="4062" max="4062" width="11" style="137" customWidth="1"/>
    <col min="4063" max="4063" width="10.140625" style="137" customWidth="1"/>
    <col min="4064" max="4064" width="9.140625" style="137"/>
    <col min="4065" max="4065" width="13" style="137" customWidth="1"/>
    <col min="4066" max="4066" width="8.5703125" style="137" customWidth="1"/>
    <col min="4067" max="4067" width="14.5703125" style="137" customWidth="1"/>
    <col min="4068" max="4068" width="9.140625" style="137"/>
    <col min="4069" max="4070" width="12" style="137" customWidth="1"/>
    <col min="4071" max="4072" width="9.85546875" style="137" customWidth="1"/>
    <col min="4073" max="4073" width="11.7109375" style="137" customWidth="1"/>
    <col min="4074" max="4074" width="12.5703125" style="137" customWidth="1"/>
    <col min="4075" max="4075" width="10.85546875" style="137" customWidth="1"/>
    <col min="4076" max="4076" width="9.140625" style="137"/>
    <col min="4077" max="4077" width="10.85546875" style="137" customWidth="1"/>
    <col min="4078" max="4078" width="11.7109375" style="137" customWidth="1"/>
    <col min="4079" max="4079" width="10.85546875" style="137" customWidth="1"/>
    <col min="4080" max="4080" width="11.7109375" style="137" customWidth="1"/>
    <col min="4081" max="4081" width="12.7109375" style="137" customWidth="1"/>
    <col min="4082" max="4082" width="15.5703125" style="137" customWidth="1"/>
    <col min="4083" max="4083" width="14.28515625" style="137" customWidth="1"/>
    <col min="4084" max="4084" width="13.85546875" style="137" customWidth="1"/>
    <col min="4085" max="4086" width="11.85546875" style="137" customWidth="1"/>
    <col min="4087" max="4087" width="13.85546875" style="137" customWidth="1"/>
    <col min="4088" max="4090" width="9.140625" style="137"/>
    <col min="4091" max="4091" width="3.140625" style="137" customWidth="1"/>
    <col min="4092" max="4092" width="12" style="137" bestFit="1" customWidth="1"/>
    <col min="4093" max="4093" width="2" style="137" customWidth="1"/>
    <col min="4094" max="4095" width="9.140625" style="137"/>
    <col min="4096" max="4096" width="11.7109375" style="137" customWidth="1"/>
    <col min="4097" max="4306" width="9.140625" style="137"/>
    <col min="4307" max="4307" width="26.42578125" style="137" customWidth="1"/>
    <col min="4308" max="4308" width="32.140625" style="137" customWidth="1"/>
    <col min="4309" max="4309" width="30.140625" style="137" customWidth="1"/>
    <col min="4310" max="4310" width="36.5703125" style="137" customWidth="1"/>
    <col min="4311" max="4311" width="9.140625" style="137"/>
    <col min="4312" max="4312" width="7.7109375" style="137" customWidth="1"/>
    <col min="4313" max="4313" width="6.7109375" style="137" customWidth="1"/>
    <col min="4314" max="4314" width="8" style="137" customWidth="1"/>
    <col min="4315" max="4316" width="7.7109375" style="137" customWidth="1"/>
    <col min="4317" max="4317" width="7.5703125" style="137" customWidth="1"/>
    <col min="4318" max="4318" width="11" style="137" customWidth="1"/>
    <col min="4319" max="4319" width="10.140625" style="137" customWidth="1"/>
    <col min="4320" max="4320" width="9.140625" style="137"/>
    <col min="4321" max="4321" width="13" style="137" customWidth="1"/>
    <col min="4322" max="4322" width="8.5703125" style="137" customWidth="1"/>
    <col min="4323" max="4323" width="14.5703125" style="137" customWidth="1"/>
    <col min="4324" max="4324" width="9.140625" style="137"/>
    <col min="4325" max="4326" width="12" style="137" customWidth="1"/>
    <col min="4327" max="4328" width="9.85546875" style="137" customWidth="1"/>
    <col min="4329" max="4329" width="11.7109375" style="137" customWidth="1"/>
    <col min="4330" max="4330" width="12.5703125" style="137" customWidth="1"/>
    <col min="4331" max="4331" width="10.85546875" style="137" customWidth="1"/>
    <col min="4332" max="4332" width="9.140625" style="137"/>
    <col min="4333" max="4333" width="10.85546875" style="137" customWidth="1"/>
    <col min="4334" max="4334" width="11.7109375" style="137" customWidth="1"/>
    <col min="4335" max="4335" width="10.85546875" style="137" customWidth="1"/>
    <col min="4336" max="4336" width="11.7109375" style="137" customWidth="1"/>
    <col min="4337" max="4337" width="12.7109375" style="137" customWidth="1"/>
    <col min="4338" max="4338" width="15.5703125" style="137" customWidth="1"/>
    <col min="4339" max="4339" width="14.28515625" style="137" customWidth="1"/>
    <col min="4340" max="4340" width="13.85546875" style="137" customWidth="1"/>
    <col min="4341" max="4342" width="11.85546875" style="137" customWidth="1"/>
    <col min="4343" max="4343" width="13.85546875" style="137" customWidth="1"/>
    <col min="4344" max="4346" width="9.140625" style="137"/>
    <col min="4347" max="4347" width="3.140625" style="137" customWidth="1"/>
    <col min="4348" max="4348" width="12" style="137" bestFit="1" customWidth="1"/>
    <col min="4349" max="4349" width="2" style="137" customWidth="1"/>
    <col min="4350" max="4351" width="9.140625" style="137"/>
    <col min="4352" max="4352" width="11.7109375" style="137" customWidth="1"/>
    <col min="4353" max="4562" width="9.140625" style="137"/>
    <col min="4563" max="4563" width="26.42578125" style="137" customWidth="1"/>
    <col min="4564" max="4564" width="32.140625" style="137" customWidth="1"/>
    <col min="4565" max="4565" width="30.140625" style="137" customWidth="1"/>
    <col min="4566" max="4566" width="36.5703125" style="137" customWidth="1"/>
    <col min="4567" max="4567" width="9.140625" style="137"/>
    <col min="4568" max="4568" width="7.7109375" style="137" customWidth="1"/>
    <col min="4569" max="4569" width="6.7109375" style="137" customWidth="1"/>
    <col min="4570" max="4570" width="8" style="137" customWidth="1"/>
    <col min="4571" max="4572" width="7.7109375" style="137" customWidth="1"/>
    <col min="4573" max="4573" width="7.5703125" style="137" customWidth="1"/>
    <col min="4574" max="4574" width="11" style="137" customWidth="1"/>
    <col min="4575" max="4575" width="10.140625" style="137" customWidth="1"/>
    <col min="4576" max="4576" width="9.140625" style="137"/>
    <col min="4577" max="4577" width="13" style="137" customWidth="1"/>
    <col min="4578" max="4578" width="8.5703125" style="137" customWidth="1"/>
    <col min="4579" max="4579" width="14.5703125" style="137" customWidth="1"/>
    <col min="4580" max="4580" width="9.140625" style="137"/>
    <col min="4581" max="4582" width="12" style="137" customWidth="1"/>
    <col min="4583" max="4584" width="9.85546875" style="137" customWidth="1"/>
    <col min="4585" max="4585" width="11.7109375" style="137" customWidth="1"/>
    <col min="4586" max="4586" width="12.5703125" style="137" customWidth="1"/>
    <col min="4587" max="4587" width="10.85546875" style="137" customWidth="1"/>
    <col min="4588" max="4588" width="9.140625" style="137"/>
    <col min="4589" max="4589" width="10.85546875" style="137" customWidth="1"/>
    <col min="4590" max="4590" width="11.7109375" style="137" customWidth="1"/>
    <col min="4591" max="4591" width="10.85546875" style="137" customWidth="1"/>
    <col min="4592" max="4592" width="11.7109375" style="137" customWidth="1"/>
    <col min="4593" max="4593" width="12.7109375" style="137" customWidth="1"/>
    <col min="4594" max="4594" width="15.5703125" style="137" customWidth="1"/>
    <col min="4595" max="4595" width="14.28515625" style="137" customWidth="1"/>
    <col min="4596" max="4596" width="13.85546875" style="137" customWidth="1"/>
    <col min="4597" max="4598" width="11.85546875" style="137" customWidth="1"/>
    <col min="4599" max="4599" width="13.85546875" style="137" customWidth="1"/>
    <col min="4600" max="4602" width="9.140625" style="137"/>
    <col min="4603" max="4603" width="3.140625" style="137" customWidth="1"/>
    <col min="4604" max="4604" width="12" style="137" bestFit="1" customWidth="1"/>
    <col min="4605" max="4605" width="2" style="137" customWidth="1"/>
    <col min="4606" max="4607" width="9.140625" style="137"/>
    <col min="4608" max="4608" width="11.7109375" style="137" customWidth="1"/>
    <col min="4609" max="4818" width="9.140625" style="137"/>
    <col min="4819" max="4819" width="26.42578125" style="137" customWidth="1"/>
    <col min="4820" max="4820" width="32.140625" style="137" customWidth="1"/>
    <col min="4821" max="4821" width="30.140625" style="137" customWidth="1"/>
    <col min="4822" max="4822" width="36.5703125" style="137" customWidth="1"/>
    <col min="4823" max="4823" width="9.140625" style="137"/>
    <col min="4824" max="4824" width="7.7109375" style="137" customWidth="1"/>
    <col min="4825" max="4825" width="6.7109375" style="137" customWidth="1"/>
    <col min="4826" max="4826" width="8" style="137" customWidth="1"/>
    <col min="4827" max="4828" width="7.7109375" style="137" customWidth="1"/>
    <col min="4829" max="4829" width="7.5703125" style="137" customWidth="1"/>
    <col min="4830" max="4830" width="11" style="137" customWidth="1"/>
    <col min="4831" max="4831" width="10.140625" style="137" customWidth="1"/>
    <col min="4832" max="4832" width="9.140625" style="137"/>
    <col min="4833" max="4833" width="13" style="137" customWidth="1"/>
    <col min="4834" max="4834" width="8.5703125" style="137" customWidth="1"/>
    <col min="4835" max="4835" width="14.5703125" style="137" customWidth="1"/>
    <col min="4836" max="4836" width="9.140625" style="137"/>
    <col min="4837" max="4838" width="12" style="137" customWidth="1"/>
    <col min="4839" max="4840" width="9.85546875" style="137" customWidth="1"/>
    <col min="4841" max="4841" width="11.7109375" style="137" customWidth="1"/>
    <col min="4842" max="4842" width="12.5703125" style="137" customWidth="1"/>
    <col min="4843" max="4843" width="10.85546875" style="137" customWidth="1"/>
    <col min="4844" max="4844" width="9.140625" style="137"/>
    <col min="4845" max="4845" width="10.85546875" style="137" customWidth="1"/>
    <col min="4846" max="4846" width="11.7109375" style="137" customWidth="1"/>
    <col min="4847" max="4847" width="10.85546875" style="137" customWidth="1"/>
    <col min="4848" max="4848" width="11.7109375" style="137" customWidth="1"/>
    <col min="4849" max="4849" width="12.7109375" style="137" customWidth="1"/>
    <col min="4850" max="4850" width="15.5703125" style="137" customWidth="1"/>
    <col min="4851" max="4851" width="14.28515625" style="137" customWidth="1"/>
    <col min="4852" max="4852" width="13.85546875" style="137" customWidth="1"/>
    <col min="4853" max="4854" width="11.85546875" style="137" customWidth="1"/>
    <col min="4855" max="4855" width="13.85546875" style="137" customWidth="1"/>
    <col min="4856" max="4858" width="9.140625" style="137"/>
    <col min="4859" max="4859" width="3.140625" style="137" customWidth="1"/>
    <col min="4860" max="4860" width="12" style="137" bestFit="1" customWidth="1"/>
    <col min="4861" max="4861" width="2" style="137" customWidth="1"/>
    <col min="4862" max="4863" width="9.140625" style="137"/>
    <col min="4864" max="4864" width="11.7109375" style="137" customWidth="1"/>
    <col min="4865" max="5074" width="9.140625" style="137"/>
    <col min="5075" max="5075" width="26.42578125" style="137" customWidth="1"/>
    <col min="5076" max="5076" width="32.140625" style="137" customWidth="1"/>
    <col min="5077" max="5077" width="30.140625" style="137" customWidth="1"/>
    <col min="5078" max="5078" width="36.5703125" style="137" customWidth="1"/>
    <col min="5079" max="5079" width="9.140625" style="137"/>
    <col min="5080" max="5080" width="7.7109375" style="137" customWidth="1"/>
    <col min="5081" max="5081" width="6.7109375" style="137" customWidth="1"/>
    <col min="5082" max="5082" width="8" style="137" customWidth="1"/>
    <col min="5083" max="5084" width="7.7109375" style="137" customWidth="1"/>
    <col min="5085" max="5085" width="7.5703125" style="137" customWidth="1"/>
    <col min="5086" max="5086" width="11" style="137" customWidth="1"/>
    <col min="5087" max="5087" width="10.140625" style="137" customWidth="1"/>
    <col min="5088" max="5088" width="9.140625" style="137"/>
    <col min="5089" max="5089" width="13" style="137" customWidth="1"/>
    <col min="5090" max="5090" width="8.5703125" style="137" customWidth="1"/>
    <col min="5091" max="5091" width="14.5703125" style="137" customWidth="1"/>
    <col min="5092" max="5092" width="9.140625" style="137"/>
    <col min="5093" max="5094" width="12" style="137" customWidth="1"/>
    <col min="5095" max="5096" width="9.85546875" style="137" customWidth="1"/>
    <col min="5097" max="5097" width="11.7109375" style="137" customWidth="1"/>
    <col min="5098" max="5098" width="12.5703125" style="137" customWidth="1"/>
    <col min="5099" max="5099" width="10.85546875" style="137" customWidth="1"/>
    <col min="5100" max="5100" width="9.140625" style="137"/>
    <col min="5101" max="5101" width="10.85546875" style="137" customWidth="1"/>
    <col min="5102" max="5102" width="11.7109375" style="137" customWidth="1"/>
    <col min="5103" max="5103" width="10.85546875" style="137" customWidth="1"/>
    <col min="5104" max="5104" width="11.7109375" style="137" customWidth="1"/>
    <col min="5105" max="5105" width="12.7109375" style="137" customWidth="1"/>
    <col min="5106" max="5106" width="15.5703125" style="137" customWidth="1"/>
    <col min="5107" max="5107" width="14.28515625" style="137" customWidth="1"/>
    <col min="5108" max="5108" width="13.85546875" style="137" customWidth="1"/>
    <col min="5109" max="5110" width="11.85546875" style="137" customWidth="1"/>
    <col min="5111" max="5111" width="13.85546875" style="137" customWidth="1"/>
    <col min="5112" max="5114" width="9.140625" style="137"/>
    <col min="5115" max="5115" width="3.140625" style="137" customWidth="1"/>
    <col min="5116" max="5116" width="12" style="137" bestFit="1" customWidth="1"/>
    <col min="5117" max="5117" width="2" style="137" customWidth="1"/>
    <col min="5118" max="5119" width="9.140625" style="137"/>
    <col min="5120" max="5120" width="11.7109375" style="137" customWidth="1"/>
    <col min="5121" max="5330" width="9.140625" style="137"/>
    <col min="5331" max="5331" width="26.42578125" style="137" customWidth="1"/>
    <col min="5332" max="5332" width="32.140625" style="137" customWidth="1"/>
    <col min="5333" max="5333" width="30.140625" style="137" customWidth="1"/>
    <col min="5334" max="5334" width="36.5703125" style="137" customWidth="1"/>
    <col min="5335" max="5335" width="9.140625" style="137"/>
    <col min="5336" max="5336" width="7.7109375" style="137" customWidth="1"/>
    <col min="5337" max="5337" width="6.7109375" style="137" customWidth="1"/>
    <col min="5338" max="5338" width="8" style="137" customWidth="1"/>
    <col min="5339" max="5340" width="7.7109375" style="137" customWidth="1"/>
    <col min="5341" max="5341" width="7.5703125" style="137" customWidth="1"/>
    <col min="5342" max="5342" width="11" style="137" customWidth="1"/>
    <col min="5343" max="5343" width="10.140625" style="137" customWidth="1"/>
    <col min="5344" max="5344" width="9.140625" style="137"/>
    <col min="5345" max="5345" width="13" style="137" customWidth="1"/>
    <col min="5346" max="5346" width="8.5703125" style="137" customWidth="1"/>
    <col min="5347" max="5347" width="14.5703125" style="137" customWidth="1"/>
    <col min="5348" max="5348" width="9.140625" style="137"/>
    <col min="5349" max="5350" width="12" style="137" customWidth="1"/>
    <col min="5351" max="5352" width="9.85546875" style="137" customWidth="1"/>
    <col min="5353" max="5353" width="11.7109375" style="137" customWidth="1"/>
    <col min="5354" max="5354" width="12.5703125" style="137" customWidth="1"/>
    <col min="5355" max="5355" width="10.85546875" style="137" customWidth="1"/>
    <col min="5356" max="5356" width="9.140625" style="137"/>
    <col min="5357" max="5357" width="10.85546875" style="137" customWidth="1"/>
    <col min="5358" max="5358" width="11.7109375" style="137" customWidth="1"/>
    <col min="5359" max="5359" width="10.85546875" style="137" customWidth="1"/>
    <col min="5360" max="5360" width="11.7109375" style="137" customWidth="1"/>
    <col min="5361" max="5361" width="12.7109375" style="137" customWidth="1"/>
    <col min="5362" max="5362" width="15.5703125" style="137" customWidth="1"/>
    <col min="5363" max="5363" width="14.28515625" style="137" customWidth="1"/>
    <col min="5364" max="5364" width="13.85546875" style="137" customWidth="1"/>
    <col min="5365" max="5366" width="11.85546875" style="137" customWidth="1"/>
    <col min="5367" max="5367" width="13.85546875" style="137" customWidth="1"/>
    <col min="5368" max="5370" width="9.140625" style="137"/>
    <col min="5371" max="5371" width="3.140625" style="137" customWidth="1"/>
    <col min="5372" max="5372" width="12" style="137" bestFit="1" customWidth="1"/>
    <col min="5373" max="5373" width="2" style="137" customWidth="1"/>
    <col min="5374" max="5375" width="9.140625" style="137"/>
    <col min="5376" max="5376" width="11.7109375" style="137" customWidth="1"/>
    <col min="5377" max="5586" width="9.140625" style="137"/>
    <col min="5587" max="5587" width="26.42578125" style="137" customWidth="1"/>
    <col min="5588" max="5588" width="32.140625" style="137" customWidth="1"/>
    <col min="5589" max="5589" width="30.140625" style="137" customWidth="1"/>
    <col min="5590" max="5590" width="36.5703125" style="137" customWidth="1"/>
    <col min="5591" max="5591" width="9.140625" style="137"/>
    <col min="5592" max="5592" width="7.7109375" style="137" customWidth="1"/>
    <col min="5593" max="5593" width="6.7109375" style="137" customWidth="1"/>
    <col min="5594" max="5594" width="8" style="137" customWidth="1"/>
    <col min="5595" max="5596" width="7.7109375" style="137" customWidth="1"/>
    <col min="5597" max="5597" width="7.5703125" style="137" customWidth="1"/>
    <col min="5598" max="5598" width="11" style="137" customWidth="1"/>
    <col min="5599" max="5599" width="10.140625" style="137" customWidth="1"/>
    <col min="5600" max="5600" width="9.140625" style="137"/>
    <col min="5601" max="5601" width="13" style="137" customWidth="1"/>
    <col min="5602" max="5602" width="8.5703125" style="137" customWidth="1"/>
    <col min="5603" max="5603" width="14.5703125" style="137" customWidth="1"/>
    <col min="5604" max="5604" width="9.140625" style="137"/>
    <col min="5605" max="5606" width="12" style="137" customWidth="1"/>
    <col min="5607" max="5608" width="9.85546875" style="137" customWidth="1"/>
    <col min="5609" max="5609" width="11.7109375" style="137" customWidth="1"/>
    <col min="5610" max="5610" width="12.5703125" style="137" customWidth="1"/>
    <col min="5611" max="5611" width="10.85546875" style="137" customWidth="1"/>
    <col min="5612" max="5612" width="9.140625" style="137"/>
    <col min="5613" max="5613" width="10.85546875" style="137" customWidth="1"/>
    <col min="5614" max="5614" width="11.7109375" style="137" customWidth="1"/>
    <col min="5615" max="5615" width="10.85546875" style="137" customWidth="1"/>
    <col min="5616" max="5616" width="11.7109375" style="137" customWidth="1"/>
    <col min="5617" max="5617" width="12.7109375" style="137" customWidth="1"/>
    <col min="5618" max="5618" width="15.5703125" style="137" customWidth="1"/>
    <col min="5619" max="5619" width="14.28515625" style="137" customWidth="1"/>
    <col min="5620" max="5620" width="13.85546875" style="137" customWidth="1"/>
    <col min="5621" max="5622" width="11.85546875" style="137" customWidth="1"/>
    <col min="5623" max="5623" width="13.85546875" style="137" customWidth="1"/>
    <col min="5624" max="5626" width="9.140625" style="137"/>
    <col min="5627" max="5627" width="3.140625" style="137" customWidth="1"/>
    <col min="5628" max="5628" width="12" style="137" bestFit="1" customWidth="1"/>
    <col min="5629" max="5629" width="2" style="137" customWidth="1"/>
    <col min="5630" max="5631" width="9.140625" style="137"/>
    <col min="5632" max="5632" width="11.7109375" style="137" customWidth="1"/>
    <col min="5633" max="5842" width="9.140625" style="137"/>
    <col min="5843" max="5843" width="26.42578125" style="137" customWidth="1"/>
    <col min="5844" max="5844" width="32.140625" style="137" customWidth="1"/>
    <col min="5845" max="5845" width="30.140625" style="137" customWidth="1"/>
    <col min="5846" max="5846" width="36.5703125" style="137" customWidth="1"/>
    <col min="5847" max="5847" width="9.140625" style="137"/>
    <col min="5848" max="5848" width="7.7109375" style="137" customWidth="1"/>
    <col min="5849" max="5849" width="6.7109375" style="137" customWidth="1"/>
    <col min="5850" max="5850" width="8" style="137" customWidth="1"/>
    <col min="5851" max="5852" width="7.7109375" style="137" customWidth="1"/>
    <col min="5853" max="5853" width="7.5703125" style="137" customWidth="1"/>
    <col min="5854" max="5854" width="11" style="137" customWidth="1"/>
    <col min="5855" max="5855" width="10.140625" style="137" customWidth="1"/>
    <col min="5856" max="5856" width="9.140625" style="137"/>
    <col min="5857" max="5857" width="13" style="137" customWidth="1"/>
    <col min="5858" max="5858" width="8.5703125" style="137" customWidth="1"/>
    <col min="5859" max="5859" width="14.5703125" style="137" customWidth="1"/>
    <col min="5860" max="5860" width="9.140625" style="137"/>
    <col min="5861" max="5862" width="12" style="137" customWidth="1"/>
    <col min="5863" max="5864" width="9.85546875" style="137" customWidth="1"/>
    <col min="5865" max="5865" width="11.7109375" style="137" customWidth="1"/>
    <col min="5866" max="5866" width="12.5703125" style="137" customWidth="1"/>
    <col min="5867" max="5867" width="10.85546875" style="137" customWidth="1"/>
    <col min="5868" max="5868" width="9.140625" style="137"/>
    <col min="5869" max="5869" width="10.85546875" style="137" customWidth="1"/>
    <col min="5870" max="5870" width="11.7109375" style="137" customWidth="1"/>
    <col min="5871" max="5871" width="10.85546875" style="137" customWidth="1"/>
    <col min="5872" max="5872" width="11.7109375" style="137" customWidth="1"/>
    <col min="5873" max="5873" width="12.7109375" style="137" customWidth="1"/>
    <col min="5874" max="5874" width="15.5703125" style="137" customWidth="1"/>
    <col min="5875" max="5875" width="14.28515625" style="137" customWidth="1"/>
    <col min="5876" max="5876" width="13.85546875" style="137" customWidth="1"/>
    <col min="5877" max="5878" width="11.85546875" style="137" customWidth="1"/>
    <col min="5879" max="5879" width="13.85546875" style="137" customWidth="1"/>
    <col min="5880" max="5882" width="9.140625" style="137"/>
    <col min="5883" max="5883" width="3.140625" style="137" customWidth="1"/>
    <col min="5884" max="5884" width="12" style="137" bestFit="1" customWidth="1"/>
    <col min="5885" max="5885" width="2" style="137" customWidth="1"/>
    <col min="5886" max="5887" width="9.140625" style="137"/>
    <col min="5888" max="5888" width="11.7109375" style="137" customWidth="1"/>
    <col min="5889" max="6098" width="9.140625" style="137"/>
    <col min="6099" max="6099" width="26.42578125" style="137" customWidth="1"/>
    <col min="6100" max="6100" width="32.140625" style="137" customWidth="1"/>
    <col min="6101" max="6101" width="30.140625" style="137" customWidth="1"/>
    <col min="6102" max="6102" width="36.5703125" style="137" customWidth="1"/>
    <col min="6103" max="6103" width="9.140625" style="137"/>
    <col min="6104" max="6104" width="7.7109375" style="137" customWidth="1"/>
    <col min="6105" max="6105" width="6.7109375" style="137" customWidth="1"/>
    <col min="6106" max="6106" width="8" style="137" customWidth="1"/>
    <col min="6107" max="6108" width="7.7109375" style="137" customWidth="1"/>
    <col min="6109" max="6109" width="7.5703125" style="137" customWidth="1"/>
    <col min="6110" max="6110" width="11" style="137" customWidth="1"/>
    <col min="6111" max="6111" width="10.140625" style="137" customWidth="1"/>
    <col min="6112" max="6112" width="9.140625" style="137"/>
    <col min="6113" max="6113" width="13" style="137" customWidth="1"/>
    <col min="6114" max="6114" width="8.5703125" style="137" customWidth="1"/>
    <col min="6115" max="6115" width="14.5703125" style="137" customWidth="1"/>
    <col min="6116" max="6116" width="9.140625" style="137"/>
    <col min="6117" max="6118" width="12" style="137" customWidth="1"/>
    <col min="6119" max="6120" width="9.85546875" style="137" customWidth="1"/>
    <col min="6121" max="6121" width="11.7109375" style="137" customWidth="1"/>
    <col min="6122" max="6122" width="12.5703125" style="137" customWidth="1"/>
    <col min="6123" max="6123" width="10.85546875" style="137" customWidth="1"/>
    <col min="6124" max="6124" width="9.140625" style="137"/>
    <col min="6125" max="6125" width="10.85546875" style="137" customWidth="1"/>
    <col min="6126" max="6126" width="11.7109375" style="137" customWidth="1"/>
    <col min="6127" max="6127" width="10.85546875" style="137" customWidth="1"/>
    <col min="6128" max="6128" width="11.7109375" style="137" customWidth="1"/>
    <col min="6129" max="6129" width="12.7109375" style="137" customWidth="1"/>
    <col min="6130" max="6130" width="15.5703125" style="137" customWidth="1"/>
    <col min="6131" max="6131" width="14.28515625" style="137" customWidth="1"/>
    <col min="6132" max="6132" width="13.85546875" style="137" customWidth="1"/>
    <col min="6133" max="6134" width="11.85546875" style="137" customWidth="1"/>
    <col min="6135" max="6135" width="13.85546875" style="137" customWidth="1"/>
    <col min="6136" max="6138" width="9.140625" style="137"/>
    <col min="6139" max="6139" width="3.140625" style="137" customWidth="1"/>
    <col min="6140" max="6140" width="12" style="137" bestFit="1" customWidth="1"/>
    <col min="6141" max="6141" width="2" style="137" customWidth="1"/>
    <col min="6142" max="6143" width="9.140625" style="137"/>
    <col min="6144" max="6144" width="11.7109375" style="137" customWidth="1"/>
    <col min="6145" max="6354" width="9.140625" style="137"/>
    <col min="6355" max="6355" width="26.42578125" style="137" customWidth="1"/>
    <col min="6356" max="6356" width="32.140625" style="137" customWidth="1"/>
    <col min="6357" max="6357" width="30.140625" style="137" customWidth="1"/>
    <col min="6358" max="6358" width="36.5703125" style="137" customWidth="1"/>
    <col min="6359" max="6359" width="9.140625" style="137"/>
    <col min="6360" max="6360" width="7.7109375" style="137" customWidth="1"/>
    <col min="6361" max="6361" width="6.7109375" style="137" customWidth="1"/>
    <col min="6362" max="6362" width="8" style="137" customWidth="1"/>
    <col min="6363" max="6364" width="7.7109375" style="137" customWidth="1"/>
    <col min="6365" max="6365" width="7.5703125" style="137" customWidth="1"/>
    <col min="6366" max="6366" width="11" style="137" customWidth="1"/>
    <col min="6367" max="6367" width="10.140625" style="137" customWidth="1"/>
    <col min="6368" max="6368" width="9.140625" style="137"/>
    <col min="6369" max="6369" width="13" style="137" customWidth="1"/>
    <col min="6370" max="6370" width="8.5703125" style="137" customWidth="1"/>
    <col min="6371" max="6371" width="14.5703125" style="137" customWidth="1"/>
    <col min="6372" max="6372" width="9.140625" style="137"/>
    <col min="6373" max="6374" width="12" style="137" customWidth="1"/>
    <col min="6375" max="6376" width="9.85546875" style="137" customWidth="1"/>
    <col min="6377" max="6377" width="11.7109375" style="137" customWidth="1"/>
    <col min="6378" max="6378" width="12.5703125" style="137" customWidth="1"/>
    <col min="6379" max="6379" width="10.85546875" style="137" customWidth="1"/>
    <col min="6380" max="6380" width="9.140625" style="137"/>
    <col min="6381" max="6381" width="10.85546875" style="137" customWidth="1"/>
    <col min="6382" max="6382" width="11.7109375" style="137" customWidth="1"/>
    <col min="6383" max="6383" width="10.85546875" style="137" customWidth="1"/>
    <col min="6384" max="6384" width="11.7109375" style="137" customWidth="1"/>
    <col min="6385" max="6385" width="12.7109375" style="137" customWidth="1"/>
    <col min="6386" max="6386" width="15.5703125" style="137" customWidth="1"/>
    <col min="6387" max="6387" width="14.28515625" style="137" customWidth="1"/>
    <col min="6388" max="6388" width="13.85546875" style="137" customWidth="1"/>
    <col min="6389" max="6390" width="11.85546875" style="137" customWidth="1"/>
    <col min="6391" max="6391" width="13.85546875" style="137" customWidth="1"/>
    <col min="6392" max="6394" width="9.140625" style="137"/>
    <col min="6395" max="6395" width="3.140625" style="137" customWidth="1"/>
    <col min="6396" max="6396" width="12" style="137" bestFit="1" customWidth="1"/>
    <col min="6397" max="6397" width="2" style="137" customWidth="1"/>
    <col min="6398" max="6399" width="9.140625" style="137"/>
    <col min="6400" max="6400" width="11.7109375" style="137" customWidth="1"/>
    <col min="6401" max="6610" width="9.140625" style="137"/>
    <col min="6611" max="6611" width="26.42578125" style="137" customWidth="1"/>
    <col min="6612" max="6612" width="32.140625" style="137" customWidth="1"/>
    <col min="6613" max="6613" width="30.140625" style="137" customWidth="1"/>
    <col min="6614" max="6614" width="36.5703125" style="137" customWidth="1"/>
    <col min="6615" max="6615" width="9.140625" style="137"/>
    <col min="6616" max="6616" width="7.7109375" style="137" customWidth="1"/>
    <col min="6617" max="6617" width="6.7109375" style="137" customWidth="1"/>
    <col min="6618" max="6618" width="8" style="137" customWidth="1"/>
    <col min="6619" max="6620" width="7.7109375" style="137" customWidth="1"/>
    <col min="6621" max="6621" width="7.5703125" style="137" customWidth="1"/>
    <col min="6622" max="6622" width="11" style="137" customWidth="1"/>
    <col min="6623" max="6623" width="10.140625" style="137" customWidth="1"/>
    <col min="6624" max="6624" width="9.140625" style="137"/>
    <col min="6625" max="6625" width="13" style="137" customWidth="1"/>
    <col min="6626" max="6626" width="8.5703125" style="137" customWidth="1"/>
    <col min="6627" max="6627" width="14.5703125" style="137" customWidth="1"/>
    <col min="6628" max="6628" width="9.140625" style="137"/>
    <col min="6629" max="6630" width="12" style="137" customWidth="1"/>
    <col min="6631" max="6632" width="9.85546875" style="137" customWidth="1"/>
    <col min="6633" max="6633" width="11.7109375" style="137" customWidth="1"/>
    <col min="6634" max="6634" width="12.5703125" style="137" customWidth="1"/>
    <col min="6635" max="6635" width="10.85546875" style="137" customWidth="1"/>
    <col min="6636" max="6636" width="9.140625" style="137"/>
    <col min="6637" max="6637" width="10.85546875" style="137" customWidth="1"/>
    <col min="6638" max="6638" width="11.7109375" style="137" customWidth="1"/>
    <col min="6639" max="6639" width="10.85546875" style="137" customWidth="1"/>
    <col min="6640" max="6640" width="11.7109375" style="137" customWidth="1"/>
    <col min="6641" max="6641" width="12.7109375" style="137" customWidth="1"/>
    <col min="6642" max="6642" width="15.5703125" style="137" customWidth="1"/>
    <col min="6643" max="6643" width="14.28515625" style="137" customWidth="1"/>
    <col min="6644" max="6644" width="13.85546875" style="137" customWidth="1"/>
    <col min="6645" max="6646" width="11.85546875" style="137" customWidth="1"/>
    <col min="6647" max="6647" width="13.85546875" style="137" customWidth="1"/>
    <col min="6648" max="6650" width="9.140625" style="137"/>
    <col min="6651" max="6651" width="3.140625" style="137" customWidth="1"/>
    <col min="6652" max="6652" width="12" style="137" bestFit="1" customWidth="1"/>
    <col min="6653" max="6653" width="2" style="137" customWidth="1"/>
    <col min="6654" max="6655" width="9.140625" style="137"/>
    <col min="6656" max="6656" width="11.7109375" style="137" customWidth="1"/>
    <col min="6657" max="6866" width="9.140625" style="137"/>
    <col min="6867" max="6867" width="26.42578125" style="137" customWidth="1"/>
    <col min="6868" max="6868" width="32.140625" style="137" customWidth="1"/>
    <col min="6869" max="6869" width="30.140625" style="137" customWidth="1"/>
    <col min="6870" max="6870" width="36.5703125" style="137" customWidth="1"/>
    <col min="6871" max="6871" width="9.140625" style="137"/>
    <col min="6872" max="6872" width="7.7109375" style="137" customWidth="1"/>
    <col min="6873" max="6873" width="6.7109375" style="137" customWidth="1"/>
    <col min="6874" max="6874" width="8" style="137" customWidth="1"/>
    <col min="6875" max="6876" width="7.7109375" style="137" customWidth="1"/>
    <col min="6877" max="6877" width="7.5703125" style="137" customWidth="1"/>
    <col min="6878" max="6878" width="11" style="137" customWidth="1"/>
    <col min="6879" max="6879" width="10.140625" style="137" customWidth="1"/>
    <col min="6880" max="6880" width="9.140625" style="137"/>
    <col min="6881" max="6881" width="13" style="137" customWidth="1"/>
    <col min="6882" max="6882" width="8.5703125" style="137" customWidth="1"/>
    <col min="6883" max="6883" width="14.5703125" style="137" customWidth="1"/>
    <col min="6884" max="6884" width="9.140625" style="137"/>
    <col min="6885" max="6886" width="12" style="137" customWidth="1"/>
    <col min="6887" max="6888" width="9.85546875" style="137" customWidth="1"/>
    <col min="6889" max="6889" width="11.7109375" style="137" customWidth="1"/>
    <col min="6890" max="6890" width="12.5703125" style="137" customWidth="1"/>
    <col min="6891" max="6891" width="10.85546875" style="137" customWidth="1"/>
    <col min="6892" max="6892" width="9.140625" style="137"/>
    <col min="6893" max="6893" width="10.85546875" style="137" customWidth="1"/>
    <col min="6894" max="6894" width="11.7109375" style="137" customWidth="1"/>
    <col min="6895" max="6895" width="10.85546875" style="137" customWidth="1"/>
    <col min="6896" max="6896" width="11.7109375" style="137" customWidth="1"/>
    <col min="6897" max="6897" width="12.7109375" style="137" customWidth="1"/>
    <col min="6898" max="6898" width="15.5703125" style="137" customWidth="1"/>
    <col min="6899" max="6899" width="14.28515625" style="137" customWidth="1"/>
    <col min="6900" max="6900" width="13.85546875" style="137" customWidth="1"/>
    <col min="6901" max="6902" width="11.85546875" style="137" customWidth="1"/>
    <col min="6903" max="6903" width="13.85546875" style="137" customWidth="1"/>
    <col min="6904" max="6906" width="9.140625" style="137"/>
    <col min="6907" max="6907" width="3.140625" style="137" customWidth="1"/>
    <col min="6908" max="6908" width="12" style="137" bestFit="1" customWidth="1"/>
    <col min="6909" max="6909" width="2" style="137" customWidth="1"/>
    <col min="6910" max="6911" width="9.140625" style="137"/>
    <col min="6912" max="6912" width="11.7109375" style="137" customWidth="1"/>
    <col min="6913" max="7122" width="9.140625" style="137"/>
    <col min="7123" max="7123" width="26.42578125" style="137" customWidth="1"/>
    <col min="7124" max="7124" width="32.140625" style="137" customWidth="1"/>
    <col min="7125" max="7125" width="30.140625" style="137" customWidth="1"/>
    <col min="7126" max="7126" width="36.5703125" style="137" customWidth="1"/>
    <col min="7127" max="7127" width="9.140625" style="137"/>
    <col min="7128" max="7128" width="7.7109375" style="137" customWidth="1"/>
    <col min="7129" max="7129" width="6.7109375" style="137" customWidth="1"/>
    <col min="7130" max="7130" width="8" style="137" customWidth="1"/>
    <col min="7131" max="7132" width="7.7109375" style="137" customWidth="1"/>
    <col min="7133" max="7133" width="7.5703125" style="137" customWidth="1"/>
    <col min="7134" max="7134" width="11" style="137" customWidth="1"/>
    <col min="7135" max="7135" width="10.140625" style="137" customWidth="1"/>
    <col min="7136" max="7136" width="9.140625" style="137"/>
    <col min="7137" max="7137" width="13" style="137" customWidth="1"/>
    <col min="7138" max="7138" width="8.5703125" style="137" customWidth="1"/>
    <col min="7139" max="7139" width="14.5703125" style="137" customWidth="1"/>
    <col min="7140" max="7140" width="9.140625" style="137"/>
    <col min="7141" max="7142" width="12" style="137" customWidth="1"/>
    <col min="7143" max="7144" width="9.85546875" style="137" customWidth="1"/>
    <col min="7145" max="7145" width="11.7109375" style="137" customWidth="1"/>
    <col min="7146" max="7146" width="12.5703125" style="137" customWidth="1"/>
    <col min="7147" max="7147" width="10.85546875" style="137" customWidth="1"/>
    <col min="7148" max="7148" width="9.140625" style="137"/>
    <col min="7149" max="7149" width="10.85546875" style="137" customWidth="1"/>
    <col min="7150" max="7150" width="11.7109375" style="137" customWidth="1"/>
    <col min="7151" max="7151" width="10.85546875" style="137" customWidth="1"/>
    <col min="7152" max="7152" width="11.7109375" style="137" customWidth="1"/>
    <col min="7153" max="7153" width="12.7109375" style="137" customWidth="1"/>
    <col min="7154" max="7154" width="15.5703125" style="137" customWidth="1"/>
    <col min="7155" max="7155" width="14.28515625" style="137" customWidth="1"/>
    <col min="7156" max="7156" width="13.85546875" style="137" customWidth="1"/>
    <col min="7157" max="7158" width="11.85546875" style="137" customWidth="1"/>
    <col min="7159" max="7159" width="13.85546875" style="137" customWidth="1"/>
    <col min="7160" max="7162" width="9.140625" style="137"/>
    <col min="7163" max="7163" width="3.140625" style="137" customWidth="1"/>
    <col min="7164" max="7164" width="12" style="137" bestFit="1" customWidth="1"/>
    <col min="7165" max="7165" width="2" style="137" customWidth="1"/>
    <col min="7166" max="7167" width="9.140625" style="137"/>
    <col min="7168" max="7168" width="11.7109375" style="137" customWidth="1"/>
    <col min="7169" max="7378" width="9.140625" style="137"/>
    <col min="7379" max="7379" width="26.42578125" style="137" customWidth="1"/>
    <col min="7380" max="7380" width="32.140625" style="137" customWidth="1"/>
    <col min="7381" max="7381" width="30.140625" style="137" customWidth="1"/>
    <col min="7382" max="7382" width="36.5703125" style="137" customWidth="1"/>
    <col min="7383" max="7383" width="9.140625" style="137"/>
    <col min="7384" max="7384" width="7.7109375" style="137" customWidth="1"/>
    <col min="7385" max="7385" width="6.7109375" style="137" customWidth="1"/>
    <col min="7386" max="7386" width="8" style="137" customWidth="1"/>
    <col min="7387" max="7388" width="7.7109375" style="137" customWidth="1"/>
    <col min="7389" max="7389" width="7.5703125" style="137" customWidth="1"/>
    <col min="7390" max="7390" width="11" style="137" customWidth="1"/>
    <col min="7391" max="7391" width="10.140625" style="137" customWidth="1"/>
    <col min="7392" max="7392" width="9.140625" style="137"/>
    <col min="7393" max="7393" width="13" style="137" customWidth="1"/>
    <col min="7394" max="7394" width="8.5703125" style="137" customWidth="1"/>
    <col min="7395" max="7395" width="14.5703125" style="137" customWidth="1"/>
    <col min="7396" max="7396" width="9.140625" style="137"/>
    <col min="7397" max="7398" width="12" style="137" customWidth="1"/>
    <col min="7399" max="7400" width="9.85546875" style="137" customWidth="1"/>
    <col min="7401" max="7401" width="11.7109375" style="137" customWidth="1"/>
    <col min="7402" max="7402" width="12.5703125" style="137" customWidth="1"/>
    <col min="7403" max="7403" width="10.85546875" style="137" customWidth="1"/>
    <col min="7404" max="7404" width="9.140625" style="137"/>
    <col min="7405" max="7405" width="10.85546875" style="137" customWidth="1"/>
    <col min="7406" max="7406" width="11.7109375" style="137" customWidth="1"/>
    <col min="7407" max="7407" width="10.85546875" style="137" customWidth="1"/>
    <col min="7408" max="7408" width="11.7109375" style="137" customWidth="1"/>
    <col min="7409" max="7409" width="12.7109375" style="137" customWidth="1"/>
    <col min="7410" max="7410" width="15.5703125" style="137" customWidth="1"/>
    <col min="7411" max="7411" width="14.28515625" style="137" customWidth="1"/>
    <col min="7412" max="7412" width="13.85546875" style="137" customWidth="1"/>
    <col min="7413" max="7414" width="11.85546875" style="137" customWidth="1"/>
    <col min="7415" max="7415" width="13.85546875" style="137" customWidth="1"/>
    <col min="7416" max="7418" width="9.140625" style="137"/>
    <col min="7419" max="7419" width="3.140625" style="137" customWidth="1"/>
    <col min="7420" max="7420" width="12" style="137" bestFit="1" customWidth="1"/>
    <col min="7421" max="7421" width="2" style="137" customWidth="1"/>
    <col min="7422" max="7423" width="9.140625" style="137"/>
    <col min="7424" max="7424" width="11.7109375" style="137" customWidth="1"/>
    <col min="7425" max="7634" width="9.140625" style="137"/>
    <col min="7635" max="7635" width="26.42578125" style="137" customWidth="1"/>
    <col min="7636" max="7636" width="32.140625" style="137" customWidth="1"/>
    <col min="7637" max="7637" width="30.140625" style="137" customWidth="1"/>
    <col min="7638" max="7638" width="36.5703125" style="137" customWidth="1"/>
    <col min="7639" max="7639" width="9.140625" style="137"/>
    <col min="7640" max="7640" width="7.7109375" style="137" customWidth="1"/>
    <col min="7641" max="7641" width="6.7109375" style="137" customWidth="1"/>
    <col min="7642" max="7642" width="8" style="137" customWidth="1"/>
    <col min="7643" max="7644" width="7.7109375" style="137" customWidth="1"/>
    <col min="7645" max="7645" width="7.5703125" style="137" customWidth="1"/>
    <col min="7646" max="7646" width="11" style="137" customWidth="1"/>
    <col min="7647" max="7647" width="10.140625" style="137" customWidth="1"/>
    <col min="7648" max="7648" width="9.140625" style="137"/>
    <col min="7649" max="7649" width="13" style="137" customWidth="1"/>
    <col min="7650" max="7650" width="8.5703125" style="137" customWidth="1"/>
    <col min="7651" max="7651" width="14.5703125" style="137" customWidth="1"/>
    <col min="7652" max="7652" width="9.140625" style="137"/>
    <col min="7653" max="7654" width="12" style="137" customWidth="1"/>
    <col min="7655" max="7656" width="9.85546875" style="137" customWidth="1"/>
    <col min="7657" max="7657" width="11.7109375" style="137" customWidth="1"/>
    <col min="7658" max="7658" width="12.5703125" style="137" customWidth="1"/>
    <col min="7659" max="7659" width="10.85546875" style="137" customWidth="1"/>
    <col min="7660" max="7660" width="9.140625" style="137"/>
    <col min="7661" max="7661" width="10.85546875" style="137" customWidth="1"/>
    <col min="7662" max="7662" width="11.7109375" style="137" customWidth="1"/>
    <col min="7663" max="7663" width="10.85546875" style="137" customWidth="1"/>
    <col min="7664" max="7664" width="11.7109375" style="137" customWidth="1"/>
    <col min="7665" max="7665" width="12.7109375" style="137" customWidth="1"/>
    <col min="7666" max="7666" width="15.5703125" style="137" customWidth="1"/>
    <col min="7667" max="7667" width="14.28515625" style="137" customWidth="1"/>
    <col min="7668" max="7668" width="13.85546875" style="137" customWidth="1"/>
    <col min="7669" max="7670" width="11.85546875" style="137" customWidth="1"/>
    <col min="7671" max="7671" width="13.85546875" style="137" customWidth="1"/>
    <col min="7672" max="7674" width="9.140625" style="137"/>
    <col min="7675" max="7675" width="3.140625" style="137" customWidth="1"/>
    <col min="7676" max="7676" width="12" style="137" bestFit="1" customWidth="1"/>
    <col min="7677" max="7677" width="2" style="137" customWidth="1"/>
    <col min="7678" max="7679" width="9.140625" style="137"/>
    <col min="7680" max="7680" width="11.7109375" style="137" customWidth="1"/>
    <col min="7681" max="7890" width="9.140625" style="137"/>
    <col min="7891" max="7891" width="26.42578125" style="137" customWidth="1"/>
    <col min="7892" max="7892" width="32.140625" style="137" customWidth="1"/>
    <col min="7893" max="7893" width="30.140625" style="137" customWidth="1"/>
    <col min="7894" max="7894" width="36.5703125" style="137" customWidth="1"/>
    <col min="7895" max="7895" width="9.140625" style="137"/>
    <col min="7896" max="7896" width="7.7109375" style="137" customWidth="1"/>
    <col min="7897" max="7897" width="6.7109375" style="137" customWidth="1"/>
    <col min="7898" max="7898" width="8" style="137" customWidth="1"/>
    <col min="7899" max="7900" width="7.7109375" style="137" customWidth="1"/>
    <col min="7901" max="7901" width="7.5703125" style="137" customWidth="1"/>
    <col min="7902" max="7902" width="11" style="137" customWidth="1"/>
    <col min="7903" max="7903" width="10.140625" style="137" customWidth="1"/>
    <col min="7904" max="7904" width="9.140625" style="137"/>
    <col min="7905" max="7905" width="13" style="137" customWidth="1"/>
    <col min="7906" max="7906" width="8.5703125" style="137" customWidth="1"/>
    <col min="7907" max="7907" width="14.5703125" style="137" customWidth="1"/>
    <col min="7908" max="7908" width="9.140625" style="137"/>
    <col min="7909" max="7910" width="12" style="137" customWidth="1"/>
    <col min="7911" max="7912" width="9.85546875" style="137" customWidth="1"/>
    <col min="7913" max="7913" width="11.7109375" style="137" customWidth="1"/>
    <col min="7914" max="7914" width="12.5703125" style="137" customWidth="1"/>
    <col min="7915" max="7915" width="10.85546875" style="137" customWidth="1"/>
    <col min="7916" max="7916" width="9.140625" style="137"/>
    <col min="7917" max="7917" width="10.85546875" style="137" customWidth="1"/>
    <col min="7918" max="7918" width="11.7109375" style="137" customWidth="1"/>
    <col min="7919" max="7919" width="10.85546875" style="137" customWidth="1"/>
    <col min="7920" max="7920" width="11.7109375" style="137" customWidth="1"/>
    <col min="7921" max="7921" width="12.7109375" style="137" customWidth="1"/>
    <col min="7922" max="7922" width="15.5703125" style="137" customWidth="1"/>
    <col min="7923" max="7923" width="14.28515625" style="137" customWidth="1"/>
    <col min="7924" max="7924" width="13.85546875" style="137" customWidth="1"/>
    <col min="7925" max="7926" width="11.85546875" style="137" customWidth="1"/>
    <col min="7927" max="7927" width="13.85546875" style="137" customWidth="1"/>
    <col min="7928" max="7930" width="9.140625" style="137"/>
    <col min="7931" max="7931" width="3.140625" style="137" customWidth="1"/>
    <col min="7932" max="7932" width="12" style="137" bestFit="1" customWidth="1"/>
    <col min="7933" max="7933" width="2" style="137" customWidth="1"/>
    <col min="7934" max="7935" width="9.140625" style="137"/>
    <col min="7936" max="7936" width="11.7109375" style="137" customWidth="1"/>
    <col min="7937" max="8146" width="9.140625" style="137"/>
    <col min="8147" max="8147" width="26.42578125" style="137" customWidth="1"/>
    <col min="8148" max="8148" width="32.140625" style="137" customWidth="1"/>
    <col min="8149" max="8149" width="30.140625" style="137" customWidth="1"/>
    <col min="8150" max="8150" width="36.5703125" style="137" customWidth="1"/>
    <col min="8151" max="8151" width="9.140625" style="137"/>
    <col min="8152" max="8152" width="7.7109375" style="137" customWidth="1"/>
    <col min="8153" max="8153" width="6.7109375" style="137" customWidth="1"/>
    <col min="8154" max="8154" width="8" style="137" customWidth="1"/>
    <col min="8155" max="8156" width="7.7109375" style="137" customWidth="1"/>
    <col min="8157" max="8157" width="7.5703125" style="137" customWidth="1"/>
    <col min="8158" max="8158" width="11" style="137" customWidth="1"/>
    <col min="8159" max="8159" width="10.140625" style="137" customWidth="1"/>
    <col min="8160" max="8160" width="9.140625" style="137"/>
    <col min="8161" max="8161" width="13" style="137" customWidth="1"/>
    <col min="8162" max="8162" width="8.5703125" style="137" customWidth="1"/>
    <col min="8163" max="8163" width="14.5703125" style="137" customWidth="1"/>
    <col min="8164" max="8164" width="9.140625" style="137"/>
    <col min="8165" max="8166" width="12" style="137" customWidth="1"/>
    <col min="8167" max="8168" width="9.85546875" style="137" customWidth="1"/>
    <col min="8169" max="8169" width="11.7109375" style="137" customWidth="1"/>
    <col min="8170" max="8170" width="12.5703125" style="137" customWidth="1"/>
    <col min="8171" max="8171" width="10.85546875" style="137" customWidth="1"/>
    <col min="8172" max="8172" width="9.140625" style="137"/>
    <col min="8173" max="8173" width="10.85546875" style="137" customWidth="1"/>
    <col min="8174" max="8174" width="11.7109375" style="137" customWidth="1"/>
    <col min="8175" max="8175" width="10.85546875" style="137" customWidth="1"/>
    <col min="8176" max="8176" width="11.7109375" style="137" customWidth="1"/>
    <col min="8177" max="8177" width="12.7109375" style="137" customWidth="1"/>
    <col min="8178" max="8178" width="15.5703125" style="137" customWidth="1"/>
    <col min="8179" max="8179" width="14.28515625" style="137" customWidth="1"/>
    <col min="8180" max="8180" width="13.85546875" style="137" customWidth="1"/>
    <col min="8181" max="8182" width="11.85546875" style="137" customWidth="1"/>
    <col min="8183" max="8183" width="13.85546875" style="137" customWidth="1"/>
    <col min="8184" max="8186" width="9.140625" style="137"/>
    <col min="8187" max="8187" width="3.140625" style="137" customWidth="1"/>
    <col min="8188" max="8188" width="12" style="137" bestFit="1" customWidth="1"/>
    <col min="8189" max="8189" width="2" style="137" customWidth="1"/>
    <col min="8190" max="8191" width="9.140625" style="137"/>
    <col min="8192" max="8192" width="11.7109375" style="137" customWidth="1"/>
    <col min="8193" max="8402" width="9.140625" style="137"/>
    <col min="8403" max="8403" width="26.42578125" style="137" customWidth="1"/>
    <col min="8404" max="8404" width="32.140625" style="137" customWidth="1"/>
    <col min="8405" max="8405" width="30.140625" style="137" customWidth="1"/>
    <col min="8406" max="8406" width="36.5703125" style="137" customWidth="1"/>
    <col min="8407" max="8407" width="9.140625" style="137"/>
    <col min="8408" max="8408" width="7.7109375" style="137" customWidth="1"/>
    <col min="8409" max="8409" width="6.7109375" style="137" customWidth="1"/>
    <col min="8410" max="8410" width="8" style="137" customWidth="1"/>
    <col min="8411" max="8412" width="7.7109375" style="137" customWidth="1"/>
    <col min="8413" max="8413" width="7.5703125" style="137" customWidth="1"/>
    <col min="8414" max="8414" width="11" style="137" customWidth="1"/>
    <col min="8415" max="8415" width="10.140625" style="137" customWidth="1"/>
    <col min="8416" max="8416" width="9.140625" style="137"/>
    <col min="8417" max="8417" width="13" style="137" customWidth="1"/>
    <col min="8418" max="8418" width="8.5703125" style="137" customWidth="1"/>
    <col min="8419" max="8419" width="14.5703125" style="137" customWidth="1"/>
    <col min="8420" max="8420" width="9.140625" style="137"/>
    <col min="8421" max="8422" width="12" style="137" customWidth="1"/>
    <col min="8423" max="8424" width="9.85546875" style="137" customWidth="1"/>
    <col min="8425" max="8425" width="11.7109375" style="137" customWidth="1"/>
    <col min="8426" max="8426" width="12.5703125" style="137" customWidth="1"/>
    <col min="8427" max="8427" width="10.85546875" style="137" customWidth="1"/>
    <col min="8428" max="8428" width="9.140625" style="137"/>
    <col min="8429" max="8429" width="10.85546875" style="137" customWidth="1"/>
    <col min="8430" max="8430" width="11.7109375" style="137" customWidth="1"/>
    <col min="8431" max="8431" width="10.85546875" style="137" customWidth="1"/>
    <col min="8432" max="8432" width="11.7109375" style="137" customWidth="1"/>
    <col min="8433" max="8433" width="12.7109375" style="137" customWidth="1"/>
    <col min="8434" max="8434" width="15.5703125" style="137" customWidth="1"/>
    <col min="8435" max="8435" width="14.28515625" style="137" customWidth="1"/>
    <col min="8436" max="8436" width="13.85546875" style="137" customWidth="1"/>
    <col min="8437" max="8438" width="11.85546875" style="137" customWidth="1"/>
    <col min="8439" max="8439" width="13.85546875" style="137" customWidth="1"/>
    <col min="8440" max="8442" width="9.140625" style="137"/>
    <col min="8443" max="8443" width="3.140625" style="137" customWidth="1"/>
    <col min="8444" max="8444" width="12" style="137" bestFit="1" customWidth="1"/>
    <col min="8445" max="8445" width="2" style="137" customWidth="1"/>
    <col min="8446" max="8447" width="9.140625" style="137"/>
    <col min="8448" max="8448" width="11.7109375" style="137" customWidth="1"/>
    <col min="8449" max="8658" width="9.140625" style="137"/>
    <col min="8659" max="8659" width="26.42578125" style="137" customWidth="1"/>
    <col min="8660" max="8660" width="32.140625" style="137" customWidth="1"/>
    <col min="8661" max="8661" width="30.140625" style="137" customWidth="1"/>
    <col min="8662" max="8662" width="36.5703125" style="137" customWidth="1"/>
    <col min="8663" max="8663" width="9.140625" style="137"/>
    <col min="8664" max="8664" width="7.7109375" style="137" customWidth="1"/>
    <col min="8665" max="8665" width="6.7109375" style="137" customWidth="1"/>
    <col min="8666" max="8666" width="8" style="137" customWidth="1"/>
    <col min="8667" max="8668" width="7.7109375" style="137" customWidth="1"/>
    <col min="8669" max="8669" width="7.5703125" style="137" customWidth="1"/>
    <col min="8670" max="8670" width="11" style="137" customWidth="1"/>
    <col min="8671" max="8671" width="10.140625" style="137" customWidth="1"/>
    <col min="8672" max="8672" width="9.140625" style="137"/>
    <col min="8673" max="8673" width="13" style="137" customWidth="1"/>
    <col min="8674" max="8674" width="8.5703125" style="137" customWidth="1"/>
    <col min="8675" max="8675" width="14.5703125" style="137" customWidth="1"/>
    <col min="8676" max="8676" width="9.140625" style="137"/>
    <col min="8677" max="8678" width="12" style="137" customWidth="1"/>
    <col min="8679" max="8680" width="9.85546875" style="137" customWidth="1"/>
    <col min="8681" max="8681" width="11.7109375" style="137" customWidth="1"/>
    <col min="8682" max="8682" width="12.5703125" style="137" customWidth="1"/>
    <col min="8683" max="8683" width="10.85546875" style="137" customWidth="1"/>
    <col min="8684" max="8684" width="9.140625" style="137"/>
    <col min="8685" max="8685" width="10.85546875" style="137" customWidth="1"/>
    <col min="8686" max="8686" width="11.7109375" style="137" customWidth="1"/>
    <col min="8687" max="8687" width="10.85546875" style="137" customWidth="1"/>
    <col min="8688" max="8688" width="11.7109375" style="137" customWidth="1"/>
    <col min="8689" max="8689" width="12.7109375" style="137" customWidth="1"/>
    <col min="8690" max="8690" width="15.5703125" style="137" customWidth="1"/>
    <col min="8691" max="8691" width="14.28515625" style="137" customWidth="1"/>
    <col min="8692" max="8692" width="13.85546875" style="137" customWidth="1"/>
    <col min="8693" max="8694" width="11.85546875" style="137" customWidth="1"/>
    <col min="8695" max="8695" width="13.85546875" style="137" customWidth="1"/>
    <col min="8696" max="8698" width="9.140625" style="137"/>
    <col min="8699" max="8699" width="3.140625" style="137" customWidth="1"/>
    <col min="8700" max="8700" width="12" style="137" bestFit="1" customWidth="1"/>
    <col min="8701" max="8701" width="2" style="137" customWidth="1"/>
    <col min="8702" max="8703" width="9.140625" style="137"/>
    <col min="8704" max="8704" width="11.7109375" style="137" customWidth="1"/>
    <col min="8705" max="8914" width="9.140625" style="137"/>
    <col min="8915" max="8915" width="26.42578125" style="137" customWidth="1"/>
    <col min="8916" max="8916" width="32.140625" style="137" customWidth="1"/>
    <col min="8917" max="8917" width="30.140625" style="137" customWidth="1"/>
    <col min="8918" max="8918" width="36.5703125" style="137" customWidth="1"/>
    <col min="8919" max="8919" width="9.140625" style="137"/>
    <col min="8920" max="8920" width="7.7109375" style="137" customWidth="1"/>
    <col min="8921" max="8921" width="6.7109375" style="137" customWidth="1"/>
    <col min="8922" max="8922" width="8" style="137" customWidth="1"/>
    <col min="8923" max="8924" width="7.7109375" style="137" customWidth="1"/>
    <col min="8925" max="8925" width="7.5703125" style="137" customWidth="1"/>
    <col min="8926" max="8926" width="11" style="137" customWidth="1"/>
    <col min="8927" max="8927" width="10.140625" style="137" customWidth="1"/>
    <col min="8928" max="8928" width="9.140625" style="137"/>
    <col min="8929" max="8929" width="13" style="137" customWidth="1"/>
    <col min="8930" max="8930" width="8.5703125" style="137" customWidth="1"/>
    <col min="8931" max="8931" width="14.5703125" style="137" customWidth="1"/>
    <col min="8932" max="8932" width="9.140625" style="137"/>
    <col min="8933" max="8934" width="12" style="137" customWidth="1"/>
    <col min="8935" max="8936" width="9.85546875" style="137" customWidth="1"/>
    <col min="8937" max="8937" width="11.7109375" style="137" customWidth="1"/>
    <col min="8938" max="8938" width="12.5703125" style="137" customWidth="1"/>
    <col min="8939" max="8939" width="10.85546875" style="137" customWidth="1"/>
    <col min="8940" max="8940" width="9.140625" style="137"/>
    <col min="8941" max="8941" width="10.85546875" style="137" customWidth="1"/>
    <col min="8942" max="8942" width="11.7109375" style="137" customWidth="1"/>
    <col min="8943" max="8943" width="10.85546875" style="137" customWidth="1"/>
    <col min="8944" max="8944" width="11.7109375" style="137" customWidth="1"/>
    <col min="8945" max="8945" width="12.7109375" style="137" customWidth="1"/>
    <col min="8946" max="8946" width="15.5703125" style="137" customWidth="1"/>
    <col min="8947" max="8947" width="14.28515625" style="137" customWidth="1"/>
    <col min="8948" max="8948" width="13.85546875" style="137" customWidth="1"/>
    <col min="8949" max="8950" width="11.85546875" style="137" customWidth="1"/>
    <col min="8951" max="8951" width="13.85546875" style="137" customWidth="1"/>
    <col min="8952" max="8954" width="9.140625" style="137"/>
    <col min="8955" max="8955" width="3.140625" style="137" customWidth="1"/>
    <col min="8956" max="8956" width="12" style="137" bestFit="1" customWidth="1"/>
    <col min="8957" max="8957" width="2" style="137" customWidth="1"/>
    <col min="8958" max="8959" width="9.140625" style="137"/>
    <col min="8960" max="8960" width="11.7109375" style="137" customWidth="1"/>
    <col min="8961" max="9170" width="9.140625" style="137"/>
    <col min="9171" max="9171" width="26.42578125" style="137" customWidth="1"/>
    <col min="9172" max="9172" width="32.140625" style="137" customWidth="1"/>
    <col min="9173" max="9173" width="30.140625" style="137" customWidth="1"/>
    <col min="9174" max="9174" width="36.5703125" style="137" customWidth="1"/>
    <col min="9175" max="9175" width="9.140625" style="137"/>
    <col min="9176" max="9176" width="7.7109375" style="137" customWidth="1"/>
    <col min="9177" max="9177" width="6.7109375" style="137" customWidth="1"/>
    <col min="9178" max="9178" width="8" style="137" customWidth="1"/>
    <col min="9179" max="9180" width="7.7109375" style="137" customWidth="1"/>
    <col min="9181" max="9181" width="7.5703125" style="137" customWidth="1"/>
    <col min="9182" max="9182" width="11" style="137" customWidth="1"/>
    <col min="9183" max="9183" width="10.140625" style="137" customWidth="1"/>
    <col min="9184" max="9184" width="9.140625" style="137"/>
    <col min="9185" max="9185" width="13" style="137" customWidth="1"/>
    <col min="9186" max="9186" width="8.5703125" style="137" customWidth="1"/>
    <col min="9187" max="9187" width="14.5703125" style="137" customWidth="1"/>
    <col min="9188" max="9188" width="9.140625" style="137"/>
    <col min="9189" max="9190" width="12" style="137" customWidth="1"/>
    <col min="9191" max="9192" width="9.85546875" style="137" customWidth="1"/>
    <col min="9193" max="9193" width="11.7109375" style="137" customWidth="1"/>
    <col min="9194" max="9194" width="12.5703125" style="137" customWidth="1"/>
    <col min="9195" max="9195" width="10.85546875" style="137" customWidth="1"/>
    <col min="9196" max="9196" width="9.140625" style="137"/>
    <col min="9197" max="9197" width="10.85546875" style="137" customWidth="1"/>
    <col min="9198" max="9198" width="11.7109375" style="137" customWidth="1"/>
    <col min="9199" max="9199" width="10.85546875" style="137" customWidth="1"/>
    <col min="9200" max="9200" width="11.7109375" style="137" customWidth="1"/>
    <col min="9201" max="9201" width="12.7109375" style="137" customWidth="1"/>
    <col min="9202" max="9202" width="15.5703125" style="137" customWidth="1"/>
    <col min="9203" max="9203" width="14.28515625" style="137" customWidth="1"/>
    <col min="9204" max="9204" width="13.85546875" style="137" customWidth="1"/>
    <col min="9205" max="9206" width="11.85546875" style="137" customWidth="1"/>
    <col min="9207" max="9207" width="13.85546875" style="137" customWidth="1"/>
    <col min="9208" max="9210" width="9.140625" style="137"/>
    <col min="9211" max="9211" width="3.140625" style="137" customWidth="1"/>
    <col min="9212" max="9212" width="12" style="137" bestFit="1" customWidth="1"/>
    <col min="9213" max="9213" width="2" style="137" customWidth="1"/>
    <col min="9214" max="9215" width="9.140625" style="137"/>
    <col min="9216" max="9216" width="11.7109375" style="137" customWidth="1"/>
    <col min="9217" max="9426" width="9.140625" style="137"/>
    <col min="9427" max="9427" width="26.42578125" style="137" customWidth="1"/>
    <col min="9428" max="9428" width="32.140625" style="137" customWidth="1"/>
    <col min="9429" max="9429" width="30.140625" style="137" customWidth="1"/>
    <col min="9430" max="9430" width="36.5703125" style="137" customWidth="1"/>
    <col min="9431" max="9431" width="9.140625" style="137"/>
    <col min="9432" max="9432" width="7.7109375" style="137" customWidth="1"/>
    <col min="9433" max="9433" width="6.7109375" style="137" customWidth="1"/>
    <col min="9434" max="9434" width="8" style="137" customWidth="1"/>
    <col min="9435" max="9436" width="7.7109375" style="137" customWidth="1"/>
    <col min="9437" max="9437" width="7.5703125" style="137" customWidth="1"/>
    <col min="9438" max="9438" width="11" style="137" customWidth="1"/>
    <col min="9439" max="9439" width="10.140625" style="137" customWidth="1"/>
    <col min="9440" max="9440" width="9.140625" style="137"/>
    <col min="9441" max="9441" width="13" style="137" customWidth="1"/>
    <col min="9442" max="9442" width="8.5703125" style="137" customWidth="1"/>
    <col min="9443" max="9443" width="14.5703125" style="137" customWidth="1"/>
    <col min="9444" max="9444" width="9.140625" style="137"/>
    <col min="9445" max="9446" width="12" style="137" customWidth="1"/>
    <col min="9447" max="9448" width="9.85546875" style="137" customWidth="1"/>
    <col min="9449" max="9449" width="11.7109375" style="137" customWidth="1"/>
    <col min="9450" max="9450" width="12.5703125" style="137" customWidth="1"/>
    <col min="9451" max="9451" width="10.85546875" style="137" customWidth="1"/>
    <col min="9452" max="9452" width="9.140625" style="137"/>
    <col min="9453" max="9453" width="10.85546875" style="137" customWidth="1"/>
    <col min="9454" max="9454" width="11.7109375" style="137" customWidth="1"/>
    <col min="9455" max="9455" width="10.85546875" style="137" customWidth="1"/>
    <col min="9456" max="9456" width="11.7109375" style="137" customWidth="1"/>
    <col min="9457" max="9457" width="12.7109375" style="137" customWidth="1"/>
    <col min="9458" max="9458" width="15.5703125" style="137" customWidth="1"/>
    <col min="9459" max="9459" width="14.28515625" style="137" customWidth="1"/>
    <col min="9460" max="9460" width="13.85546875" style="137" customWidth="1"/>
    <col min="9461" max="9462" width="11.85546875" style="137" customWidth="1"/>
    <col min="9463" max="9463" width="13.85546875" style="137" customWidth="1"/>
    <col min="9464" max="9466" width="9.140625" style="137"/>
    <col min="9467" max="9467" width="3.140625" style="137" customWidth="1"/>
    <col min="9468" max="9468" width="12" style="137" bestFit="1" customWidth="1"/>
    <col min="9469" max="9469" width="2" style="137" customWidth="1"/>
    <col min="9470" max="9471" width="9.140625" style="137"/>
    <col min="9472" max="9472" width="11.7109375" style="137" customWidth="1"/>
    <col min="9473" max="9682" width="9.140625" style="137"/>
    <col min="9683" max="9683" width="26.42578125" style="137" customWidth="1"/>
    <col min="9684" max="9684" width="32.140625" style="137" customWidth="1"/>
    <col min="9685" max="9685" width="30.140625" style="137" customWidth="1"/>
    <col min="9686" max="9686" width="36.5703125" style="137" customWidth="1"/>
    <col min="9687" max="9687" width="9.140625" style="137"/>
    <col min="9688" max="9688" width="7.7109375" style="137" customWidth="1"/>
    <col min="9689" max="9689" width="6.7109375" style="137" customWidth="1"/>
    <col min="9690" max="9690" width="8" style="137" customWidth="1"/>
    <col min="9691" max="9692" width="7.7109375" style="137" customWidth="1"/>
    <col min="9693" max="9693" width="7.5703125" style="137" customWidth="1"/>
    <col min="9694" max="9694" width="11" style="137" customWidth="1"/>
    <col min="9695" max="9695" width="10.140625" style="137" customWidth="1"/>
    <col min="9696" max="9696" width="9.140625" style="137"/>
    <col min="9697" max="9697" width="13" style="137" customWidth="1"/>
    <col min="9698" max="9698" width="8.5703125" style="137" customWidth="1"/>
    <col min="9699" max="9699" width="14.5703125" style="137" customWidth="1"/>
    <col min="9700" max="9700" width="9.140625" style="137"/>
    <col min="9701" max="9702" width="12" style="137" customWidth="1"/>
    <col min="9703" max="9704" width="9.85546875" style="137" customWidth="1"/>
    <col min="9705" max="9705" width="11.7109375" style="137" customWidth="1"/>
    <col min="9706" max="9706" width="12.5703125" style="137" customWidth="1"/>
    <col min="9707" max="9707" width="10.85546875" style="137" customWidth="1"/>
    <col min="9708" max="9708" width="9.140625" style="137"/>
    <col min="9709" max="9709" width="10.85546875" style="137" customWidth="1"/>
    <col min="9710" max="9710" width="11.7109375" style="137" customWidth="1"/>
    <col min="9711" max="9711" width="10.85546875" style="137" customWidth="1"/>
    <col min="9712" max="9712" width="11.7109375" style="137" customWidth="1"/>
    <col min="9713" max="9713" width="12.7109375" style="137" customWidth="1"/>
    <col min="9714" max="9714" width="15.5703125" style="137" customWidth="1"/>
    <col min="9715" max="9715" width="14.28515625" style="137" customWidth="1"/>
    <col min="9716" max="9716" width="13.85546875" style="137" customWidth="1"/>
    <col min="9717" max="9718" width="11.85546875" style="137" customWidth="1"/>
    <col min="9719" max="9719" width="13.85546875" style="137" customWidth="1"/>
    <col min="9720" max="9722" width="9.140625" style="137"/>
    <col min="9723" max="9723" width="3.140625" style="137" customWidth="1"/>
    <col min="9724" max="9724" width="12" style="137" bestFit="1" customWidth="1"/>
    <col min="9725" max="9725" width="2" style="137" customWidth="1"/>
    <col min="9726" max="9727" width="9.140625" style="137"/>
    <col min="9728" max="9728" width="11.7109375" style="137" customWidth="1"/>
    <col min="9729" max="9938" width="9.140625" style="137"/>
    <col min="9939" max="9939" width="26.42578125" style="137" customWidth="1"/>
    <col min="9940" max="9940" width="32.140625" style="137" customWidth="1"/>
    <col min="9941" max="9941" width="30.140625" style="137" customWidth="1"/>
    <col min="9942" max="9942" width="36.5703125" style="137" customWidth="1"/>
    <col min="9943" max="9943" width="9.140625" style="137"/>
    <col min="9944" max="9944" width="7.7109375" style="137" customWidth="1"/>
    <col min="9945" max="9945" width="6.7109375" style="137" customWidth="1"/>
    <col min="9946" max="9946" width="8" style="137" customWidth="1"/>
    <col min="9947" max="9948" width="7.7109375" style="137" customWidth="1"/>
    <col min="9949" max="9949" width="7.5703125" style="137" customWidth="1"/>
    <col min="9950" max="9950" width="11" style="137" customWidth="1"/>
    <col min="9951" max="9951" width="10.140625" style="137" customWidth="1"/>
    <col min="9952" max="9952" width="9.140625" style="137"/>
    <col min="9953" max="9953" width="13" style="137" customWidth="1"/>
    <col min="9954" max="9954" width="8.5703125" style="137" customWidth="1"/>
    <col min="9955" max="9955" width="14.5703125" style="137" customWidth="1"/>
    <col min="9956" max="9956" width="9.140625" style="137"/>
    <col min="9957" max="9958" width="12" style="137" customWidth="1"/>
    <col min="9959" max="9960" width="9.85546875" style="137" customWidth="1"/>
    <col min="9961" max="9961" width="11.7109375" style="137" customWidth="1"/>
    <col min="9962" max="9962" width="12.5703125" style="137" customWidth="1"/>
    <col min="9963" max="9963" width="10.85546875" style="137" customWidth="1"/>
    <col min="9964" max="9964" width="9.140625" style="137"/>
    <col min="9965" max="9965" width="10.85546875" style="137" customWidth="1"/>
    <col min="9966" max="9966" width="11.7109375" style="137" customWidth="1"/>
    <col min="9967" max="9967" width="10.85546875" style="137" customWidth="1"/>
    <col min="9968" max="9968" width="11.7109375" style="137" customWidth="1"/>
    <col min="9969" max="9969" width="12.7109375" style="137" customWidth="1"/>
    <col min="9970" max="9970" width="15.5703125" style="137" customWidth="1"/>
    <col min="9971" max="9971" width="14.28515625" style="137" customWidth="1"/>
    <col min="9972" max="9972" width="13.85546875" style="137" customWidth="1"/>
    <col min="9973" max="9974" width="11.85546875" style="137" customWidth="1"/>
    <col min="9975" max="9975" width="13.85546875" style="137" customWidth="1"/>
    <col min="9976" max="9978" width="9.140625" style="137"/>
    <col min="9979" max="9979" width="3.140625" style="137" customWidth="1"/>
    <col min="9980" max="9980" width="12" style="137" bestFit="1" customWidth="1"/>
    <col min="9981" max="9981" width="2" style="137" customWidth="1"/>
    <col min="9982" max="9983" width="9.140625" style="137"/>
    <col min="9984" max="9984" width="11.7109375" style="137" customWidth="1"/>
    <col min="9985" max="10194" width="9.140625" style="137"/>
    <col min="10195" max="10195" width="26.42578125" style="137" customWidth="1"/>
    <col min="10196" max="10196" width="32.140625" style="137" customWidth="1"/>
    <col min="10197" max="10197" width="30.140625" style="137" customWidth="1"/>
    <col min="10198" max="10198" width="36.5703125" style="137" customWidth="1"/>
    <col min="10199" max="10199" width="9.140625" style="137"/>
    <col min="10200" max="10200" width="7.7109375" style="137" customWidth="1"/>
    <col min="10201" max="10201" width="6.7109375" style="137" customWidth="1"/>
    <col min="10202" max="10202" width="8" style="137" customWidth="1"/>
    <col min="10203" max="10204" width="7.7109375" style="137" customWidth="1"/>
    <col min="10205" max="10205" width="7.5703125" style="137" customWidth="1"/>
    <col min="10206" max="10206" width="11" style="137" customWidth="1"/>
    <col min="10207" max="10207" width="10.140625" style="137" customWidth="1"/>
    <col min="10208" max="10208" width="9.140625" style="137"/>
    <col min="10209" max="10209" width="13" style="137" customWidth="1"/>
    <col min="10210" max="10210" width="8.5703125" style="137" customWidth="1"/>
    <col min="10211" max="10211" width="14.5703125" style="137" customWidth="1"/>
    <col min="10212" max="10212" width="9.140625" style="137"/>
    <col min="10213" max="10214" width="12" style="137" customWidth="1"/>
    <col min="10215" max="10216" width="9.85546875" style="137" customWidth="1"/>
    <col min="10217" max="10217" width="11.7109375" style="137" customWidth="1"/>
    <col min="10218" max="10218" width="12.5703125" style="137" customWidth="1"/>
    <col min="10219" max="10219" width="10.85546875" style="137" customWidth="1"/>
    <col min="10220" max="10220" width="9.140625" style="137"/>
    <col min="10221" max="10221" width="10.85546875" style="137" customWidth="1"/>
    <col min="10222" max="10222" width="11.7109375" style="137" customWidth="1"/>
    <col min="10223" max="10223" width="10.85546875" style="137" customWidth="1"/>
    <col min="10224" max="10224" width="11.7109375" style="137" customWidth="1"/>
    <col min="10225" max="10225" width="12.7109375" style="137" customWidth="1"/>
    <col min="10226" max="10226" width="15.5703125" style="137" customWidth="1"/>
    <col min="10227" max="10227" width="14.28515625" style="137" customWidth="1"/>
    <col min="10228" max="10228" width="13.85546875" style="137" customWidth="1"/>
    <col min="10229" max="10230" width="11.85546875" style="137" customWidth="1"/>
    <col min="10231" max="10231" width="13.85546875" style="137" customWidth="1"/>
    <col min="10232" max="10234" width="9.140625" style="137"/>
    <col min="10235" max="10235" width="3.140625" style="137" customWidth="1"/>
    <col min="10236" max="10236" width="12" style="137" bestFit="1" customWidth="1"/>
    <col min="10237" max="10237" width="2" style="137" customWidth="1"/>
    <col min="10238" max="10239" width="9.140625" style="137"/>
    <col min="10240" max="10240" width="11.7109375" style="137" customWidth="1"/>
    <col min="10241" max="10450" width="9.140625" style="137"/>
    <col min="10451" max="10451" width="26.42578125" style="137" customWidth="1"/>
    <col min="10452" max="10452" width="32.140625" style="137" customWidth="1"/>
    <col min="10453" max="10453" width="30.140625" style="137" customWidth="1"/>
    <col min="10454" max="10454" width="36.5703125" style="137" customWidth="1"/>
    <col min="10455" max="10455" width="9.140625" style="137"/>
    <col min="10456" max="10456" width="7.7109375" style="137" customWidth="1"/>
    <col min="10457" max="10457" width="6.7109375" style="137" customWidth="1"/>
    <col min="10458" max="10458" width="8" style="137" customWidth="1"/>
    <col min="10459" max="10460" width="7.7109375" style="137" customWidth="1"/>
    <col min="10461" max="10461" width="7.5703125" style="137" customWidth="1"/>
    <col min="10462" max="10462" width="11" style="137" customWidth="1"/>
    <col min="10463" max="10463" width="10.140625" style="137" customWidth="1"/>
    <col min="10464" max="10464" width="9.140625" style="137"/>
    <col min="10465" max="10465" width="13" style="137" customWidth="1"/>
    <col min="10466" max="10466" width="8.5703125" style="137" customWidth="1"/>
    <col min="10467" max="10467" width="14.5703125" style="137" customWidth="1"/>
    <col min="10468" max="10468" width="9.140625" style="137"/>
    <col min="10469" max="10470" width="12" style="137" customWidth="1"/>
    <col min="10471" max="10472" width="9.85546875" style="137" customWidth="1"/>
    <col min="10473" max="10473" width="11.7109375" style="137" customWidth="1"/>
    <col min="10474" max="10474" width="12.5703125" style="137" customWidth="1"/>
    <col min="10475" max="10475" width="10.85546875" style="137" customWidth="1"/>
    <col min="10476" max="10476" width="9.140625" style="137"/>
    <col min="10477" max="10477" width="10.85546875" style="137" customWidth="1"/>
    <col min="10478" max="10478" width="11.7109375" style="137" customWidth="1"/>
    <col min="10479" max="10479" width="10.85546875" style="137" customWidth="1"/>
    <col min="10480" max="10480" width="11.7109375" style="137" customWidth="1"/>
    <col min="10481" max="10481" width="12.7109375" style="137" customWidth="1"/>
    <col min="10482" max="10482" width="15.5703125" style="137" customWidth="1"/>
    <col min="10483" max="10483" width="14.28515625" style="137" customWidth="1"/>
    <col min="10484" max="10484" width="13.85546875" style="137" customWidth="1"/>
    <col min="10485" max="10486" width="11.85546875" style="137" customWidth="1"/>
    <col min="10487" max="10487" width="13.85546875" style="137" customWidth="1"/>
    <col min="10488" max="10490" width="9.140625" style="137"/>
    <col min="10491" max="10491" width="3.140625" style="137" customWidth="1"/>
    <col min="10492" max="10492" width="12" style="137" bestFit="1" customWidth="1"/>
    <col min="10493" max="10493" width="2" style="137" customWidth="1"/>
    <col min="10494" max="10495" width="9.140625" style="137"/>
    <col min="10496" max="10496" width="11.7109375" style="137" customWidth="1"/>
    <col min="10497" max="10706" width="9.140625" style="137"/>
    <col min="10707" max="10707" width="26.42578125" style="137" customWidth="1"/>
    <col min="10708" max="10708" width="32.140625" style="137" customWidth="1"/>
    <col min="10709" max="10709" width="30.140625" style="137" customWidth="1"/>
    <col min="10710" max="10710" width="36.5703125" style="137" customWidth="1"/>
    <col min="10711" max="10711" width="9.140625" style="137"/>
    <col min="10712" max="10712" width="7.7109375" style="137" customWidth="1"/>
    <col min="10713" max="10713" width="6.7109375" style="137" customWidth="1"/>
    <col min="10714" max="10714" width="8" style="137" customWidth="1"/>
    <col min="10715" max="10716" width="7.7109375" style="137" customWidth="1"/>
    <col min="10717" max="10717" width="7.5703125" style="137" customWidth="1"/>
    <col min="10718" max="10718" width="11" style="137" customWidth="1"/>
    <col min="10719" max="10719" width="10.140625" style="137" customWidth="1"/>
    <col min="10720" max="10720" width="9.140625" style="137"/>
    <col min="10721" max="10721" width="13" style="137" customWidth="1"/>
    <col min="10722" max="10722" width="8.5703125" style="137" customWidth="1"/>
    <col min="10723" max="10723" width="14.5703125" style="137" customWidth="1"/>
    <col min="10724" max="10724" width="9.140625" style="137"/>
    <col min="10725" max="10726" width="12" style="137" customWidth="1"/>
    <col min="10727" max="10728" width="9.85546875" style="137" customWidth="1"/>
    <col min="10729" max="10729" width="11.7109375" style="137" customWidth="1"/>
    <col min="10730" max="10730" width="12.5703125" style="137" customWidth="1"/>
    <col min="10731" max="10731" width="10.85546875" style="137" customWidth="1"/>
    <col min="10732" max="10732" width="9.140625" style="137"/>
    <col min="10733" max="10733" width="10.85546875" style="137" customWidth="1"/>
    <col min="10734" max="10734" width="11.7109375" style="137" customWidth="1"/>
    <col min="10735" max="10735" width="10.85546875" style="137" customWidth="1"/>
    <col min="10736" max="10736" width="11.7109375" style="137" customWidth="1"/>
    <col min="10737" max="10737" width="12.7109375" style="137" customWidth="1"/>
    <col min="10738" max="10738" width="15.5703125" style="137" customWidth="1"/>
    <col min="10739" max="10739" width="14.28515625" style="137" customWidth="1"/>
    <col min="10740" max="10740" width="13.85546875" style="137" customWidth="1"/>
    <col min="10741" max="10742" width="11.85546875" style="137" customWidth="1"/>
    <col min="10743" max="10743" width="13.85546875" style="137" customWidth="1"/>
    <col min="10744" max="10746" width="9.140625" style="137"/>
    <col min="10747" max="10747" width="3.140625" style="137" customWidth="1"/>
    <col min="10748" max="10748" width="12" style="137" bestFit="1" customWidth="1"/>
    <col min="10749" max="10749" width="2" style="137" customWidth="1"/>
    <col min="10750" max="10751" width="9.140625" style="137"/>
    <col min="10752" max="10752" width="11.7109375" style="137" customWidth="1"/>
    <col min="10753" max="10962" width="9.140625" style="137"/>
    <col min="10963" max="10963" width="26.42578125" style="137" customWidth="1"/>
    <col min="10964" max="10964" width="32.140625" style="137" customWidth="1"/>
    <col min="10965" max="10965" width="30.140625" style="137" customWidth="1"/>
    <col min="10966" max="10966" width="36.5703125" style="137" customWidth="1"/>
    <col min="10967" max="10967" width="9.140625" style="137"/>
    <col min="10968" max="10968" width="7.7109375" style="137" customWidth="1"/>
    <col min="10969" max="10969" width="6.7109375" style="137" customWidth="1"/>
    <col min="10970" max="10970" width="8" style="137" customWidth="1"/>
    <col min="10971" max="10972" width="7.7109375" style="137" customWidth="1"/>
    <col min="10973" max="10973" width="7.5703125" style="137" customWidth="1"/>
    <col min="10974" max="10974" width="11" style="137" customWidth="1"/>
    <col min="10975" max="10975" width="10.140625" style="137" customWidth="1"/>
    <col min="10976" max="10976" width="9.140625" style="137"/>
    <col min="10977" max="10977" width="13" style="137" customWidth="1"/>
    <col min="10978" max="10978" width="8.5703125" style="137" customWidth="1"/>
    <col min="10979" max="10979" width="14.5703125" style="137" customWidth="1"/>
    <col min="10980" max="10980" width="9.140625" style="137"/>
    <col min="10981" max="10982" width="12" style="137" customWidth="1"/>
    <col min="10983" max="10984" width="9.85546875" style="137" customWidth="1"/>
    <col min="10985" max="10985" width="11.7109375" style="137" customWidth="1"/>
    <col min="10986" max="10986" width="12.5703125" style="137" customWidth="1"/>
    <col min="10987" max="10987" width="10.85546875" style="137" customWidth="1"/>
    <col min="10988" max="10988" width="9.140625" style="137"/>
    <col min="10989" max="10989" width="10.85546875" style="137" customWidth="1"/>
    <col min="10990" max="10990" width="11.7109375" style="137" customWidth="1"/>
    <col min="10991" max="10991" width="10.85546875" style="137" customWidth="1"/>
    <col min="10992" max="10992" width="11.7109375" style="137" customWidth="1"/>
    <col min="10993" max="10993" width="12.7109375" style="137" customWidth="1"/>
    <col min="10994" max="10994" width="15.5703125" style="137" customWidth="1"/>
    <col min="10995" max="10995" width="14.28515625" style="137" customWidth="1"/>
    <col min="10996" max="10996" width="13.85546875" style="137" customWidth="1"/>
    <col min="10997" max="10998" width="11.85546875" style="137" customWidth="1"/>
    <col min="10999" max="10999" width="13.85546875" style="137" customWidth="1"/>
    <col min="11000" max="11002" width="9.140625" style="137"/>
    <col min="11003" max="11003" width="3.140625" style="137" customWidth="1"/>
    <col min="11004" max="11004" width="12" style="137" bestFit="1" customWidth="1"/>
    <col min="11005" max="11005" width="2" style="137" customWidth="1"/>
    <col min="11006" max="11007" width="9.140625" style="137"/>
    <col min="11008" max="11008" width="11.7109375" style="137" customWidth="1"/>
    <col min="11009" max="11218" width="9.140625" style="137"/>
    <col min="11219" max="11219" width="26.42578125" style="137" customWidth="1"/>
    <col min="11220" max="11220" width="32.140625" style="137" customWidth="1"/>
    <col min="11221" max="11221" width="30.140625" style="137" customWidth="1"/>
    <col min="11222" max="11222" width="36.5703125" style="137" customWidth="1"/>
    <col min="11223" max="11223" width="9.140625" style="137"/>
    <col min="11224" max="11224" width="7.7109375" style="137" customWidth="1"/>
    <col min="11225" max="11225" width="6.7109375" style="137" customWidth="1"/>
    <col min="11226" max="11226" width="8" style="137" customWidth="1"/>
    <col min="11227" max="11228" width="7.7109375" style="137" customWidth="1"/>
    <col min="11229" max="11229" width="7.5703125" style="137" customWidth="1"/>
    <col min="11230" max="11230" width="11" style="137" customWidth="1"/>
    <col min="11231" max="11231" width="10.140625" style="137" customWidth="1"/>
    <col min="11232" max="11232" width="9.140625" style="137"/>
    <col min="11233" max="11233" width="13" style="137" customWidth="1"/>
    <col min="11234" max="11234" width="8.5703125" style="137" customWidth="1"/>
    <col min="11235" max="11235" width="14.5703125" style="137" customWidth="1"/>
    <col min="11236" max="11236" width="9.140625" style="137"/>
    <col min="11237" max="11238" width="12" style="137" customWidth="1"/>
    <col min="11239" max="11240" width="9.85546875" style="137" customWidth="1"/>
    <col min="11241" max="11241" width="11.7109375" style="137" customWidth="1"/>
    <col min="11242" max="11242" width="12.5703125" style="137" customWidth="1"/>
    <col min="11243" max="11243" width="10.85546875" style="137" customWidth="1"/>
    <col min="11244" max="11244" width="9.140625" style="137"/>
    <col min="11245" max="11245" width="10.85546875" style="137" customWidth="1"/>
    <col min="11246" max="11246" width="11.7109375" style="137" customWidth="1"/>
    <col min="11247" max="11247" width="10.85546875" style="137" customWidth="1"/>
    <col min="11248" max="11248" width="11.7109375" style="137" customWidth="1"/>
    <col min="11249" max="11249" width="12.7109375" style="137" customWidth="1"/>
    <col min="11250" max="11250" width="15.5703125" style="137" customWidth="1"/>
    <col min="11251" max="11251" width="14.28515625" style="137" customWidth="1"/>
    <col min="11252" max="11252" width="13.85546875" style="137" customWidth="1"/>
    <col min="11253" max="11254" width="11.85546875" style="137" customWidth="1"/>
    <col min="11255" max="11255" width="13.85546875" style="137" customWidth="1"/>
    <col min="11256" max="11258" width="9.140625" style="137"/>
    <col min="11259" max="11259" width="3.140625" style="137" customWidth="1"/>
    <col min="11260" max="11260" width="12" style="137" bestFit="1" customWidth="1"/>
    <col min="11261" max="11261" width="2" style="137" customWidth="1"/>
    <col min="11262" max="11263" width="9.140625" style="137"/>
    <col min="11264" max="11264" width="11.7109375" style="137" customWidth="1"/>
    <col min="11265" max="11474" width="9.140625" style="137"/>
    <col min="11475" max="11475" width="26.42578125" style="137" customWidth="1"/>
    <col min="11476" max="11476" width="32.140625" style="137" customWidth="1"/>
    <col min="11477" max="11477" width="30.140625" style="137" customWidth="1"/>
    <col min="11478" max="11478" width="36.5703125" style="137" customWidth="1"/>
    <col min="11479" max="11479" width="9.140625" style="137"/>
    <col min="11480" max="11480" width="7.7109375" style="137" customWidth="1"/>
    <col min="11481" max="11481" width="6.7109375" style="137" customWidth="1"/>
    <col min="11482" max="11482" width="8" style="137" customWidth="1"/>
    <col min="11483" max="11484" width="7.7109375" style="137" customWidth="1"/>
    <col min="11485" max="11485" width="7.5703125" style="137" customWidth="1"/>
    <col min="11486" max="11486" width="11" style="137" customWidth="1"/>
    <col min="11487" max="11487" width="10.140625" style="137" customWidth="1"/>
    <col min="11488" max="11488" width="9.140625" style="137"/>
    <col min="11489" max="11489" width="13" style="137" customWidth="1"/>
    <col min="11490" max="11490" width="8.5703125" style="137" customWidth="1"/>
    <col min="11491" max="11491" width="14.5703125" style="137" customWidth="1"/>
    <col min="11492" max="11492" width="9.140625" style="137"/>
    <col min="11493" max="11494" width="12" style="137" customWidth="1"/>
    <col min="11495" max="11496" width="9.85546875" style="137" customWidth="1"/>
    <col min="11497" max="11497" width="11.7109375" style="137" customWidth="1"/>
    <col min="11498" max="11498" width="12.5703125" style="137" customWidth="1"/>
    <col min="11499" max="11499" width="10.85546875" style="137" customWidth="1"/>
    <col min="11500" max="11500" width="9.140625" style="137"/>
    <col min="11501" max="11501" width="10.85546875" style="137" customWidth="1"/>
    <col min="11502" max="11502" width="11.7109375" style="137" customWidth="1"/>
    <col min="11503" max="11503" width="10.85546875" style="137" customWidth="1"/>
    <col min="11504" max="11504" width="11.7109375" style="137" customWidth="1"/>
    <col min="11505" max="11505" width="12.7109375" style="137" customWidth="1"/>
    <col min="11506" max="11506" width="15.5703125" style="137" customWidth="1"/>
    <col min="11507" max="11507" width="14.28515625" style="137" customWidth="1"/>
    <col min="11508" max="11508" width="13.85546875" style="137" customWidth="1"/>
    <col min="11509" max="11510" width="11.85546875" style="137" customWidth="1"/>
    <col min="11511" max="11511" width="13.85546875" style="137" customWidth="1"/>
    <col min="11512" max="11514" width="9.140625" style="137"/>
    <col min="11515" max="11515" width="3.140625" style="137" customWidth="1"/>
    <col min="11516" max="11516" width="12" style="137" bestFit="1" customWidth="1"/>
    <col min="11517" max="11517" width="2" style="137" customWidth="1"/>
    <col min="11518" max="11519" width="9.140625" style="137"/>
    <col min="11520" max="11520" width="11.7109375" style="137" customWidth="1"/>
    <col min="11521" max="11730" width="9.140625" style="137"/>
    <col min="11731" max="11731" width="26.42578125" style="137" customWidth="1"/>
    <col min="11732" max="11732" width="32.140625" style="137" customWidth="1"/>
    <col min="11733" max="11733" width="30.140625" style="137" customWidth="1"/>
    <col min="11734" max="11734" width="36.5703125" style="137" customWidth="1"/>
    <col min="11735" max="11735" width="9.140625" style="137"/>
    <col min="11736" max="11736" width="7.7109375" style="137" customWidth="1"/>
    <col min="11737" max="11737" width="6.7109375" style="137" customWidth="1"/>
    <col min="11738" max="11738" width="8" style="137" customWidth="1"/>
    <col min="11739" max="11740" width="7.7109375" style="137" customWidth="1"/>
    <col min="11741" max="11741" width="7.5703125" style="137" customWidth="1"/>
    <col min="11742" max="11742" width="11" style="137" customWidth="1"/>
    <col min="11743" max="11743" width="10.140625" style="137" customWidth="1"/>
    <col min="11744" max="11744" width="9.140625" style="137"/>
    <col min="11745" max="11745" width="13" style="137" customWidth="1"/>
    <col min="11746" max="11746" width="8.5703125" style="137" customWidth="1"/>
    <col min="11747" max="11747" width="14.5703125" style="137" customWidth="1"/>
    <col min="11748" max="11748" width="9.140625" style="137"/>
    <col min="11749" max="11750" width="12" style="137" customWidth="1"/>
    <col min="11751" max="11752" width="9.85546875" style="137" customWidth="1"/>
    <col min="11753" max="11753" width="11.7109375" style="137" customWidth="1"/>
    <col min="11754" max="11754" width="12.5703125" style="137" customWidth="1"/>
    <col min="11755" max="11755" width="10.85546875" style="137" customWidth="1"/>
    <col min="11756" max="11756" width="9.140625" style="137"/>
    <col min="11757" max="11757" width="10.85546875" style="137" customWidth="1"/>
    <col min="11758" max="11758" width="11.7109375" style="137" customWidth="1"/>
    <col min="11759" max="11759" width="10.85546875" style="137" customWidth="1"/>
    <col min="11760" max="11760" width="11.7109375" style="137" customWidth="1"/>
    <col min="11761" max="11761" width="12.7109375" style="137" customWidth="1"/>
    <col min="11762" max="11762" width="15.5703125" style="137" customWidth="1"/>
    <col min="11763" max="11763" width="14.28515625" style="137" customWidth="1"/>
    <col min="11764" max="11764" width="13.85546875" style="137" customWidth="1"/>
    <col min="11765" max="11766" width="11.85546875" style="137" customWidth="1"/>
    <col min="11767" max="11767" width="13.85546875" style="137" customWidth="1"/>
    <col min="11768" max="11770" width="9.140625" style="137"/>
    <col min="11771" max="11771" width="3.140625" style="137" customWidth="1"/>
    <col min="11772" max="11772" width="12" style="137" bestFit="1" customWidth="1"/>
    <col min="11773" max="11773" width="2" style="137" customWidth="1"/>
    <col min="11774" max="11775" width="9.140625" style="137"/>
    <col min="11776" max="11776" width="11.7109375" style="137" customWidth="1"/>
    <col min="11777" max="11986" width="9.140625" style="137"/>
    <col min="11987" max="11987" width="26.42578125" style="137" customWidth="1"/>
    <col min="11988" max="11988" width="32.140625" style="137" customWidth="1"/>
    <col min="11989" max="11989" width="30.140625" style="137" customWidth="1"/>
    <col min="11990" max="11990" width="36.5703125" style="137" customWidth="1"/>
    <col min="11991" max="11991" width="9.140625" style="137"/>
    <col min="11992" max="11992" width="7.7109375" style="137" customWidth="1"/>
    <col min="11993" max="11993" width="6.7109375" style="137" customWidth="1"/>
    <col min="11994" max="11994" width="8" style="137" customWidth="1"/>
    <col min="11995" max="11996" width="7.7109375" style="137" customWidth="1"/>
    <col min="11997" max="11997" width="7.5703125" style="137" customWidth="1"/>
    <col min="11998" max="11998" width="11" style="137" customWidth="1"/>
    <col min="11999" max="11999" width="10.140625" style="137" customWidth="1"/>
    <col min="12000" max="12000" width="9.140625" style="137"/>
    <col min="12001" max="12001" width="13" style="137" customWidth="1"/>
    <col min="12002" max="12002" width="8.5703125" style="137" customWidth="1"/>
    <col min="12003" max="12003" width="14.5703125" style="137" customWidth="1"/>
    <col min="12004" max="12004" width="9.140625" style="137"/>
    <col min="12005" max="12006" width="12" style="137" customWidth="1"/>
    <col min="12007" max="12008" width="9.85546875" style="137" customWidth="1"/>
    <col min="12009" max="12009" width="11.7109375" style="137" customWidth="1"/>
    <col min="12010" max="12010" width="12.5703125" style="137" customWidth="1"/>
    <col min="12011" max="12011" width="10.85546875" style="137" customWidth="1"/>
    <col min="12012" max="12012" width="9.140625" style="137"/>
    <col min="12013" max="12013" width="10.85546875" style="137" customWidth="1"/>
    <col min="12014" max="12014" width="11.7109375" style="137" customWidth="1"/>
    <col min="12015" max="12015" width="10.85546875" style="137" customWidth="1"/>
    <col min="12016" max="12016" width="11.7109375" style="137" customWidth="1"/>
    <col min="12017" max="12017" width="12.7109375" style="137" customWidth="1"/>
    <col min="12018" max="12018" width="15.5703125" style="137" customWidth="1"/>
    <col min="12019" max="12019" width="14.28515625" style="137" customWidth="1"/>
    <col min="12020" max="12020" width="13.85546875" style="137" customWidth="1"/>
    <col min="12021" max="12022" width="11.85546875" style="137" customWidth="1"/>
    <col min="12023" max="12023" width="13.85546875" style="137" customWidth="1"/>
    <col min="12024" max="12026" width="9.140625" style="137"/>
    <col min="12027" max="12027" width="3.140625" style="137" customWidth="1"/>
    <col min="12028" max="12028" width="12" style="137" bestFit="1" customWidth="1"/>
    <col min="12029" max="12029" width="2" style="137" customWidth="1"/>
    <col min="12030" max="12031" width="9.140625" style="137"/>
    <col min="12032" max="12032" width="11.7109375" style="137" customWidth="1"/>
    <col min="12033" max="12242" width="9.140625" style="137"/>
    <col min="12243" max="12243" width="26.42578125" style="137" customWidth="1"/>
    <col min="12244" max="12244" width="32.140625" style="137" customWidth="1"/>
    <col min="12245" max="12245" width="30.140625" style="137" customWidth="1"/>
    <col min="12246" max="12246" width="36.5703125" style="137" customWidth="1"/>
    <col min="12247" max="12247" width="9.140625" style="137"/>
    <col min="12248" max="12248" width="7.7109375" style="137" customWidth="1"/>
    <col min="12249" max="12249" width="6.7109375" style="137" customWidth="1"/>
    <col min="12250" max="12250" width="8" style="137" customWidth="1"/>
    <col min="12251" max="12252" width="7.7109375" style="137" customWidth="1"/>
    <col min="12253" max="12253" width="7.5703125" style="137" customWidth="1"/>
    <col min="12254" max="12254" width="11" style="137" customWidth="1"/>
    <col min="12255" max="12255" width="10.140625" style="137" customWidth="1"/>
    <col min="12256" max="12256" width="9.140625" style="137"/>
    <col min="12257" max="12257" width="13" style="137" customWidth="1"/>
    <col min="12258" max="12258" width="8.5703125" style="137" customWidth="1"/>
    <col min="12259" max="12259" width="14.5703125" style="137" customWidth="1"/>
    <col min="12260" max="12260" width="9.140625" style="137"/>
    <col min="12261" max="12262" width="12" style="137" customWidth="1"/>
    <col min="12263" max="12264" width="9.85546875" style="137" customWidth="1"/>
    <col min="12265" max="12265" width="11.7109375" style="137" customWidth="1"/>
    <col min="12266" max="12266" width="12.5703125" style="137" customWidth="1"/>
    <col min="12267" max="12267" width="10.85546875" style="137" customWidth="1"/>
    <col min="12268" max="12268" width="9.140625" style="137"/>
    <col min="12269" max="12269" width="10.85546875" style="137" customWidth="1"/>
    <col min="12270" max="12270" width="11.7109375" style="137" customWidth="1"/>
    <col min="12271" max="12271" width="10.85546875" style="137" customWidth="1"/>
    <col min="12272" max="12272" width="11.7109375" style="137" customWidth="1"/>
    <col min="12273" max="12273" width="12.7109375" style="137" customWidth="1"/>
    <col min="12274" max="12274" width="15.5703125" style="137" customWidth="1"/>
    <col min="12275" max="12275" width="14.28515625" style="137" customWidth="1"/>
    <col min="12276" max="12276" width="13.85546875" style="137" customWidth="1"/>
    <col min="12277" max="12278" width="11.85546875" style="137" customWidth="1"/>
    <col min="12279" max="12279" width="13.85546875" style="137" customWidth="1"/>
    <col min="12280" max="12282" width="9.140625" style="137"/>
    <col min="12283" max="12283" width="3.140625" style="137" customWidth="1"/>
    <col min="12284" max="12284" width="12" style="137" bestFit="1" customWidth="1"/>
    <col min="12285" max="12285" width="2" style="137" customWidth="1"/>
    <col min="12286" max="12287" width="9.140625" style="137"/>
    <col min="12288" max="12288" width="11.7109375" style="137" customWidth="1"/>
    <col min="12289" max="12498" width="9.140625" style="137"/>
    <col min="12499" max="12499" width="26.42578125" style="137" customWidth="1"/>
    <col min="12500" max="12500" width="32.140625" style="137" customWidth="1"/>
    <col min="12501" max="12501" width="30.140625" style="137" customWidth="1"/>
    <col min="12502" max="12502" width="36.5703125" style="137" customWidth="1"/>
    <col min="12503" max="12503" width="9.140625" style="137"/>
    <col min="12504" max="12504" width="7.7109375" style="137" customWidth="1"/>
    <col min="12505" max="12505" width="6.7109375" style="137" customWidth="1"/>
    <col min="12506" max="12506" width="8" style="137" customWidth="1"/>
    <col min="12507" max="12508" width="7.7109375" style="137" customWidth="1"/>
    <col min="12509" max="12509" width="7.5703125" style="137" customWidth="1"/>
    <col min="12510" max="12510" width="11" style="137" customWidth="1"/>
    <col min="12511" max="12511" width="10.140625" style="137" customWidth="1"/>
    <col min="12512" max="12512" width="9.140625" style="137"/>
    <col min="12513" max="12513" width="13" style="137" customWidth="1"/>
    <col min="12514" max="12514" width="8.5703125" style="137" customWidth="1"/>
    <col min="12515" max="12515" width="14.5703125" style="137" customWidth="1"/>
    <col min="12516" max="12516" width="9.140625" style="137"/>
    <col min="12517" max="12518" width="12" style="137" customWidth="1"/>
    <col min="12519" max="12520" width="9.85546875" style="137" customWidth="1"/>
    <col min="12521" max="12521" width="11.7109375" style="137" customWidth="1"/>
    <col min="12522" max="12522" width="12.5703125" style="137" customWidth="1"/>
    <col min="12523" max="12523" width="10.85546875" style="137" customWidth="1"/>
    <col min="12524" max="12524" width="9.140625" style="137"/>
    <col min="12525" max="12525" width="10.85546875" style="137" customWidth="1"/>
    <col min="12526" max="12526" width="11.7109375" style="137" customWidth="1"/>
    <col min="12527" max="12527" width="10.85546875" style="137" customWidth="1"/>
    <col min="12528" max="12528" width="11.7109375" style="137" customWidth="1"/>
    <col min="12529" max="12529" width="12.7109375" style="137" customWidth="1"/>
    <col min="12530" max="12530" width="15.5703125" style="137" customWidth="1"/>
    <col min="12531" max="12531" width="14.28515625" style="137" customWidth="1"/>
    <col min="12532" max="12532" width="13.85546875" style="137" customWidth="1"/>
    <col min="12533" max="12534" width="11.85546875" style="137" customWidth="1"/>
    <col min="12535" max="12535" width="13.85546875" style="137" customWidth="1"/>
    <col min="12536" max="12538" width="9.140625" style="137"/>
    <col min="12539" max="12539" width="3.140625" style="137" customWidth="1"/>
    <col min="12540" max="12540" width="12" style="137" bestFit="1" customWidth="1"/>
    <col min="12541" max="12541" width="2" style="137" customWidth="1"/>
    <col min="12542" max="12543" width="9.140625" style="137"/>
    <col min="12544" max="12544" width="11.7109375" style="137" customWidth="1"/>
    <col min="12545" max="12754" width="9.140625" style="137"/>
    <col min="12755" max="12755" width="26.42578125" style="137" customWidth="1"/>
    <col min="12756" max="12756" width="32.140625" style="137" customWidth="1"/>
    <col min="12757" max="12757" width="30.140625" style="137" customWidth="1"/>
    <col min="12758" max="12758" width="36.5703125" style="137" customWidth="1"/>
    <col min="12759" max="12759" width="9.140625" style="137"/>
    <col min="12760" max="12760" width="7.7109375" style="137" customWidth="1"/>
    <col min="12761" max="12761" width="6.7109375" style="137" customWidth="1"/>
    <col min="12762" max="12762" width="8" style="137" customWidth="1"/>
    <col min="12763" max="12764" width="7.7109375" style="137" customWidth="1"/>
    <col min="12765" max="12765" width="7.5703125" style="137" customWidth="1"/>
    <col min="12766" max="12766" width="11" style="137" customWidth="1"/>
    <col min="12767" max="12767" width="10.140625" style="137" customWidth="1"/>
    <col min="12768" max="12768" width="9.140625" style="137"/>
    <col min="12769" max="12769" width="13" style="137" customWidth="1"/>
    <col min="12770" max="12770" width="8.5703125" style="137" customWidth="1"/>
    <col min="12771" max="12771" width="14.5703125" style="137" customWidth="1"/>
    <col min="12772" max="12772" width="9.140625" style="137"/>
    <col min="12773" max="12774" width="12" style="137" customWidth="1"/>
    <col min="12775" max="12776" width="9.85546875" style="137" customWidth="1"/>
    <col min="12777" max="12777" width="11.7109375" style="137" customWidth="1"/>
    <col min="12778" max="12778" width="12.5703125" style="137" customWidth="1"/>
    <col min="12779" max="12779" width="10.85546875" style="137" customWidth="1"/>
    <col min="12780" max="12780" width="9.140625" style="137"/>
    <col min="12781" max="12781" width="10.85546875" style="137" customWidth="1"/>
    <col min="12782" max="12782" width="11.7109375" style="137" customWidth="1"/>
    <col min="12783" max="12783" width="10.85546875" style="137" customWidth="1"/>
    <col min="12784" max="12784" width="11.7109375" style="137" customWidth="1"/>
    <col min="12785" max="12785" width="12.7109375" style="137" customWidth="1"/>
    <col min="12786" max="12786" width="15.5703125" style="137" customWidth="1"/>
    <col min="12787" max="12787" width="14.28515625" style="137" customWidth="1"/>
    <col min="12788" max="12788" width="13.85546875" style="137" customWidth="1"/>
    <col min="12789" max="12790" width="11.85546875" style="137" customWidth="1"/>
    <col min="12791" max="12791" width="13.85546875" style="137" customWidth="1"/>
    <col min="12792" max="12794" width="9.140625" style="137"/>
    <col min="12795" max="12795" width="3.140625" style="137" customWidth="1"/>
    <col min="12796" max="12796" width="12" style="137" bestFit="1" customWidth="1"/>
    <col min="12797" max="12797" width="2" style="137" customWidth="1"/>
    <col min="12798" max="12799" width="9.140625" style="137"/>
    <col min="12800" max="12800" width="11.7109375" style="137" customWidth="1"/>
    <col min="12801" max="13010" width="9.140625" style="137"/>
    <col min="13011" max="13011" width="26.42578125" style="137" customWidth="1"/>
    <col min="13012" max="13012" width="32.140625" style="137" customWidth="1"/>
    <col min="13013" max="13013" width="30.140625" style="137" customWidth="1"/>
    <col min="13014" max="13014" width="36.5703125" style="137" customWidth="1"/>
    <col min="13015" max="13015" width="9.140625" style="137"/>
    <col min="13016" max="13016" width="7.7109375" style="137" customWidth="1"/>
    <col min="13017" max="13017" width="6.7109375" style="137" customWidth="1"/>
    <col min="13018" max="13018" width="8" style="137" customWidth="1"/>
    <col min="13019" max="13020" width="7.7109375" style="137" customWidth="1"/>
    <col min="13021" max="13021" width="7.5703125" style="137" customWidth="1"/>
    <col min="13022" max="13022" width="11" style="137" customWidth="1"/>
    <col min="13023" max="13023" width="10.140625" style="137" customWidth="1"/>
    <col min="13024" max="13024" width="9.140625" style="137"/>
    <col min="13025" max="13025" width="13" style="137" customWidth="1"/>
    <col min="13026" max="13026" width="8.5703125" style="137" customWidth="1"/>
    <col min="13027" max="13027" width="14.5703125" style="137" customWidth="1"/>
    <col min="13028" max="13028" width="9.140625" style="137"/>
    <col min="13029" max="13030" width="12" style="137" customWidth="1"/>
    <col min="13031" max="13032" width="9.85546875" style="137" customWidth="1"/>
    <col min="13033" max="13033" width="11.7109375" style="137" customWidth="1"/>
    <col min="13034" max="13034" width="12.5703125" style="137" customWidth="1"/>
    <col min="13035" max="13035" width="10.85546875" style="137" customWidth="1"/>
    <col min="13036" max="13036" width="9.140625" style="137"/>
    <col min="13037" max="13037" width="10.85546875" style="137" customWidth="1"/>
    <col min="13038" max="13038" width="11.7109375" style="137" customWidth="1"/>
    <col min="13039" max="13039" width="10.85546875" style="137" customWidth="1"/>
    <col min="13040" max="13040" width="11.7109375" style="137" customWidth="1"/>
    <col min="13041" max="13041" width="12.7109375" style="137" customWidth="1"/>
    <col min="13042" max="13042" width="15.5703125" style="137" customWidth="1"/>
    <col min="13043" max="13043" width="14.28515625" style="137" customWidth="1"/>
    <col min="13044" max="13044" width="13.85546875" style="137" customWidth="1"/>
    <col min="13045" max="13046" width="11.85546875" style="137" customWidth="1"/>
    <col min="13047" max="13047" width="13.85546875" style="137" customWidth="1"/>
    <col min="13048" max="13050" width="9.140625" style="137"/>
    <col min="13051" max="13051" width="3.140625" style="137" customWidth="1"/>
    <col min="13052" max="13052" width="12" style="137" bestFit="1" customWidth="1"/>
    <col min="13053" max="13053" width="2" style="137" customWidth="1"/>
    <col min="13054" max="13055" width="9.140625" style="137"/>
    <col min="13056" max="13056" width="11.7109375" style="137" customWidth="1"/>
    <col min="13057" max="13266" width="9.140625" style="137"/>
    <col min="13267" max="13267" width="26.42578125" style="137" customWidth="1"/>
    <col min="13268" max="13268" width="32.140625" style="137" customWidth="1"/>
    <col min="13269" max="13269" width="30.140625" style="137" customWidth="1"/>
    <col min="13270" max="13270" width="36.5703125" style="137" customWidth="1"/>
    <col min="13271" max="13271" width="9.140625" style="137"/>
    <col min="13272" max="13272" width="7.7109375" style="137" customWidth="1"/>
    <col min="13273" max="13273" width="6.7109375" style="137" customWidth="1"/>
    <col min="13274" max="13274" width="8" style="137" customWidth="1"/>
    <col min="13275" max="13276" width="7.7109375" style="137" customWidth="1"/>
    <col min="13277" max="13277" width="7.5703125" style="137" customWidth="1"/>
    <col min="13278" max="13278" width="11" style="137" customWidth="1"/>
    <col min="13279" max="13279" width="10.140625" style="137" customWidth="1"/>
    <col min="13280" max="13280" width="9.140625" style="137"/>
    <col min="13281" max="13281" width="13" style="137" customWidth="1"/>
    <col min="13282" max="13282" width="8.5703125" style="137" customWidth="1"/>
    <col min="13283" max="13283" width="14.5703125" style="137" customWidth="1"/>
    <col min="13284" max="13284" width="9.140625" style="137"/>
    <col min="13285" max="13286" width="12" style="137" customWidth="1"/>
    <col min="13287" max="13288" width="9.85546875" style="137" customWidth="1"/>
    <col min="13289" max="13289" width="11.7109375" style="137" customWidth="1"/>
    <col min="13290" max="13290" width="12.5703125" style="137" customWidth="1"/>
    <col min="13291" max="13291" width="10.85546875" style="137" customWidth="1"/>
    <col min="13292" max="13292" width="9.140625" style="137"/>
    <col min="13293" max="13293" width="10.85546875" style="137" customWidth="1"/>
    <col min="13294" max="13294" width="11.7109375" style="137" customWidth="1"/>
    <col min="13295" max="13295" width="10.85546875" style="137" customWidth="1"/>
    <col min="13296" max="13296" width="11.7109375" style="137" customWidth="1"/>
    <col min="13297" max="13297" width="12.7109375" style="137" customWidth="1"/>
    <col min="13298" max="13298" width="15.5703125" style="137" customWidth="1"/>
    <col min="13299" max="13299" width="14.28515625" style="137" customWidth="1"/>
    <col min="13300" max="13300" width="13.85546875" style="137" customWidth="1"/>
    <col min="13301" max="13302" width="11.85546875" style="137" customWidth="1"/>
    <col min="13303" max="13303" width="13.85546875" style="137" customWidth="1"/>
    <col min="13304" max="13306" width="9.140625" style="137"/>
    <col min="13307" max="13307" width="3.140625" style="137" customWidth="1"/>
    <col min="13308" max="13308" width="12" style="137" bestFit="1" customWidth="1"/>
    <col min="13309" max="13309" width="2" style="137" customWidth="1"/>
    <col min="13310" max="13311" width="9.140625" style="137"/>
    <col min="13312" max="13312" width="11.7109375" style="137" customWidth="1"/>
    <col min="13313" max="13522" width="9.140625" style="137"/>
    <col min="13523" max="13523" width="26.42578125" style="137" customWidth="1"/>
    <col min="13524" max="13524" width="32.140625" style="137" customWidth="1"/>
    <col min="13525" max="13525" width="30.140625" style="137" customWidth="1"/>
    <col min="13526" max="13526" width="36.5703125" style="137" customWidth="1"/>
    <col min="13527" max="13527" width="9.140625" style="137"/>
    <col min="13528" max="13528" width="7.7109375" style="137" customWidth="1"/>
    <col min="13529" max="13529" width="6.7109375" style="137" customWidth="1"/>
    <col min="13530" max="13530" width="8" style="137" customWidth="1"/>
    <col min="13531" max="13532" width="7.7109375" style="137" customWidth="1"/>
    <col min="13533" max="13533" width="7.5703125" style="137" customWidth="1"/>
    <col min="13534" max="13534" width="11" style="137" customWidth="1"/>
    <col min="13535" max="13535" width="10.140625" style="137" customWidth="1"/>
    <col min="13536" max="13536" width="9.140625" style="137"/>
    <col min="13537" max="13537" width="13" style="137" customWidth="1"/>
    <col min="13538" max="13538" width="8.5703125" style="137" customWidth="1"/>
    <col min="13539" max="13539" width="14.5703125" style="137" customWidth="1"/>
    <col min="13540" max="13540" width="9.140625" style="137"/>
    <col min="13541" max="13542" width="12" style="137" customWidth="1"/>
    <col min="13543" max="13544" width="9.85546875" style="137" customWidth="1"/>
    <col min="13545" max="13545" width="11.7109375" style="137" customWidth="1"/>
    <col min="13546" max="13546" width="12.5703125" style="137" customWidth="1"/>
    <col min="13547" max="13547" width="10.85546875" style="137" customWidth="1"/>
    <col min="13548" max="13548" width="9.140625" style="137"/>
    <col min="13549" max="13549" width="10.85546875" style="137" customWidth="1"/>
    <col min="13550" max="13550" width="11.7109375" style="137" customWidth="1"/>
    <col min="13551" max="13551" width="10.85546875" style="137" customWidth="1"/>
    <col min="13552" max="13552" width="11.7109375" style="137" customWidth="1"/>
    <col min="13553" max="13553" width="12.7109375" style="137" customWidth="1"/>
    <col min="13554" max="13554" width="15.5703125" style="137" customWidth="1"/>
    <col min="13555" max="13555" width="14.28515625" style="137" customWidth="1"/>
    <col min="13556" max="13556" width="13.85546875" style="137" customWidth="1"/>
    <col min="13557" max="13558" width="11.85546875" style="137" customWidth="1"/>
    <col min="13559" max="13559" width="13.85546875" style="137" customWidth="1"/>
    <col min="13560" max="13562" width="9.140625" style="137"/>
    <col min="13563" max="13563" width="3.140625" style="137" customWidth="1"/>
    <col min="13564" max="13564" width="12" style="137" bestFit="1" customWidth="1"/>
    <col min="13565" max="13565" width="2" style="137" customWidth="1"/>
    <col min="13566" max="13567" width="9.140625" style="137"/>
    <col min="13568" max="13568" width="11.7109375" style="137" customWidth="1"/>
    <col min="13569" max="13778" width="9.140625" style="137"/>
    <col min="13779" max="13779" width="26.42578125" style="137" customWidth="1"/>
    <col min="13780" max="13780" width="32.140625" style="137" customWidth="1"/>
    <col min="13781" max="13781" width="30.140625" style="137" customWidth="1"/>
    <col min="13782" max="13782" width="36.5703125" style="137" customWidth="1"/>
    <col min="13783" max="13783" width="9.140625" style="137"/>
    <col min="13784" max="13784" width="7.7109375" style="137" customWidth="1"/>
    <col min="13785" max="13785" width="6.7109375" style="137" customWidth="1"/>
    <col min="13786" max="13786" width="8" style="137" customWidth="1"/>
    <col min="13787" max="13788" width="7.7109375" style="137" customWidth="1"/>
    <col min="13789" max="13789" width="7.5703125" style="137" customWidth="1"/>
    <col min="13790" max="13790" width="11" style="137" customWidth="1"/>
    <col min="13791" max="13791" width="10.140625" style="137" customWidth="1"/>
    <col min="13792" max="13792" width="9.140625" style="137"/>
    <col min="13793" max="13793" width="13" style="137" customWidth="1"/>
    <col min="13794" max="13794" width="8.5703125" style="137" customWidth="1"/>
    <col min="13795" max="13795" width="14.5703125" style="137" customWidth="1"/>
    <col min="13796" max="13796" width="9.140625" style="137"/>
    <col min="13797" max="13798" width="12" style="137" customWidth="1"/>
    <col min="13799" max="13800" width="9.85546875" style="137" customWidth="1"/>
    <col min="13801" max="13801" width="11.7109375" style="137" customWidth="1"/>
    <col min="13802" max="13802" width="12.5703125" style="137" customWidth="1"/>
    <col min="13803" max="13803" width="10.85546875" style="137" customWidth="1"/>
    <col min="13804" max="13804" width="9.140625" style="137"/>
    <col min="13805" max="13805" width="10.85546875" style="137" customWidth="1"/>
    <col min="13806" max="13806" width="11.7109375" style="137" customWidth="1"/>
    <col min="13807" max="13807" width="10.85546875" style="137" customWidth="1"/>
    <col min="13808" max="13808" width="11.7109375" style="137" customWidth="1"/>
    <col min="13809" max="13809" width="12.7109375" style="137" customWidth="1"/>
    <col min="13810" max="13810" width="15.5703125" style="137" customWidth="1"/>
    <col min="13811" max="13811" width="14.28515625" style="137" customWidth="1"/>
    <col min="13812" max="13812" width="13.85546875" style="137" customWidth="1"/>
    <col min="13813" max="13814" width="11.85546875" style="137" customWidth="1"/>
    <col min="13815" max="13815" width="13.85546875" style="137" customWidth="1"/>
    <col min="13816" max="13818" width="9.140625" style="137"/>
    <col min="13819" max="13819" width="3.140625" style="137" customWidth="1"/>
    <col min="13820" max="13820" width="12" style="137" bestFit="1" customWidth="1"/>
    <col min="13821" max="13821" width="2" style="137" customWidth="1"/>
    <col min="13822" max="13823" width="9.140625" style="137"/>
    <col min="13824" max="13824" width="11.7109375" style="137" customWidth="1"/>
    <col min="13825" max="14034" width="9.140625" style="137"/>
    <col min="14035" max="14035" width="26.42578125" style="137" customWidth="1"/>
    <col min="14036" max="14036" width="32.140625" style="137" customWidth="1"/>
    <col min="14037" max="14037" width="30.140625" style="137" customWidth="1"/>
    <col min="14038" max="14038" width="36.5703125" style="137" customWidth="1"/>
    <col min="14039" max="14039" width="9.140625" style="137"/>
    <col min="14040" max="14040" width="7.7109375" style="137" customWidth="1"/>
    <col min="14041" max="14041" width="6.7109375" style="137" customWidth="1"/>
    <col min="14042" max="14042" width="8" style="137" customWidth="1"/>
    <col min="14043" max="14044" width="7.7109375" style="137" customWidth="1"/>
    <col min="14045" max="14045" width="7.5703125" style="137" customWidth="1"/>
    <col min="14046" max="14046" width="11" style="137" customWidth="1"/>
    <col min="14047" max="14047" width="10.140625" style="137" customWidth="1"/>
    <col min="14048" max="14048" width="9.140625" style="137"/>
    <col min="14049" max="14049" width="13" style="137" customWidth="1"/>
    <col min="14050" max="14050" width="8.5703125" style="137" customWidth="1"/>
    <col min="14051" max="14051" width="14.5703125" style="137" customWidth="1"/>
    <col min="14052" max="14052" width="9.140625" style="137"/>
    <col min="14053" max="14054" width="12" style="137" customWidth="1"/>
    <col min="14055" max="14056" width="9.85546875" style="137" customWidth="1"/>
    <col min="14057" max="14057" width="11.7109375" style="137" customWidth="1"/>
    <col min="14058" max="14058" width="12.5703125" style="137" customWidth="1"/>
    <col min="14059" max="14059" width="10.85546875" style="137" customWidth="1"/>
    <col min="14060" max="14060" width="9.140625" style="137"/>
    <col min="14061" max="14061" width="10.85546875" style="137" customWidth="1"/>
    <col min="14062" max="14062" width="11.7109375" style="137" customWidth="1"/>
    <col min="14063" max="14063" width="10.85546875" style="137" customWidth="1"/>
    <col min="14064" max="14064" width="11.7109375" style="137" customWidth="1"/>
    <col min="14065" max="14065" width="12.7109375" style="137" customWidth="1"/>
    <col min="14066" max="14066" width="15.5703125" style="137" customWidth="1"/>
    <col min="14067" max="14067" width="14.28515625" style="137" customWidth="1"/>
    <col min="14068" max="14068" width="13.85546875" style="137" customWidth="1"/>
    <col min="14069" max="14070" width="11.85546875" style="137" customWidth="1"/>
    <col min="14071" max="14071" width="13.85546875" style="137" customWidth="1"/>
    <col min="14072" max="14074" width="9.140625" style="137"/>
    <col min="14075" max="14075" width="3.140625" style="137" customWidth="1"/>
    <col min="14076" max="14076" width="12" style="137" bestFit="1" customWidth="1"/>
    <col min="14077" max="14077" width="2" style="137" customWidth="1"/>
    <col min="14078" max="14079" width="9.140625" style="137"/>
    <col min="14080" max="14080" width="11.7109375" style="137" customWidth="1"/>
    <col min="14081" max="14290" width="9.140625" style="137"/>
    <col min="14291" max="14291" width="26.42578125" style="137" customWidth="1"/>
    <col min="14292" max="14292" width="32.140625" style="137" customWidth="1"/>
    <col min="14293" max="14293" width="30.140625" style="137" customWidth="1"/>
    <col min="14294" max="14294" width="36.5703125" style="137" customWidth="1"/>
    <col min="14295" max="14295" width="9.140625" style="137"/>
    <col min="14296" max="14296" width="7.7109375" style="137" customWidth="1"/>
    <col min="14297" max="14297" width="6.7109375" style="137" customWidth="1"/>
    <col min="14298" max="14298" width="8" style="137" customWidth="1"/>
    <col min="14299" max="14300" width="7.7109375" style="137" customWidth="1"/>
    <col min="14301" max="14301" width="7.5703125" style="137" customWidth="1"/>
    <col min="14302" max="14302" width="11" style="137" customWidth="1"/>
    <col min="14303" max="14303" width="10.140625" style="137" customWidth="1"/>
    <col min="14304" max="14304" width="9.140625" style="137"/>
    <col min="14305" max="14305" width="13" style="137" customWidth="1"/>
    <col min="14306" max="14306" width="8.5703125" style="137" customWidth="1"/>
    <col min="14307" max="14307" width="14.5703125" style="137" customWidth="1"/>
    <col min="14308" max="14308" width="9.140625" style="137"/>
    <col min="14309" max="14310" width="12" style="137" customWidth="1"/>
    <col min="14311" max="14312" width="9.85546875" style="137" customWidth="1"/>
    <col min="14313" max="14313" width="11.7109375" style="137" customWidth="1"/>
    <col min="14314" max="14314" width="12.5703125" style="137" customWidth="1"/>
    <col min="14315" max="14315" width="10.85546875" style="137" customWidth="1"/>
    <col min="14316" max="14316" width="9.140625" style="137"/>
    <col min="14317" max="14317" width="10.85546875" style="137" customWidth="1"/>
    <col min="14318" max="14318" width="11.7109375" style="137" customWidth="1"/>
    <col min="14319" max="14319" width="10.85546875" style="137" customWidth="1"/>
    <col min="14320" max="14320" width="11.7109375" style="137" customWidth="1"/>
    <col min="14321" max="14321" width="12.7109375" style="137" customWidth="1"/>
    <col min="14322" max="14322" width="15.5703125" style="137" customWidth="1"/>
    <col min="14323" max="14323" width="14.28515625" style="137" customWidth="1"/>
    <col min="14324" max="14324" width="13.85546875" style="137" customWidth="1"/>
    <col min="14325" max="14326" width="11.85546875" style="137" customWidth="1"/>
    <col min="14327" max="14327" width="13.85546875" style="137" customWidth="1"/>
    <col min="14328" max="14330" width="9.140625" style="137"/>
    <col min="14331" max="14331" width="3.140625" style="137" customWidth="1"/>
    <col min="14332" max="14332" width="12" style="137" bestFit="1" customWidth="1"/>
    <col min="14333" max="14333" width="2" style="137" customWidth="1"/>
    <col min="14334" max="14335" width="9.140625" style="137"/>
    <col min="14336" max="14336" width="11.7109375" style="137" customWidth="1"/>
    <col min="14337" max="14546" width="9.140625" style="137"/>
    <col min="14547" max="14547" width="26.42578125" style="137" customWidth="1"/>
    <col min="14548" max="14548" width="32.140625" style="137" customWidth="1"/>
    <col min="14549" max="14549" width="30.140625" style="137" customWidth="1"/>
    <col min="14550" max="14550" width="36.5703125" style="137" customWidth="1"/>
    <col min="14551" max="14551" width="9.140625" style="137"/>
    <col min="14552" max="14552" width="7.7109375" style="137" customWidth="1"/>
    <col min="14553" max="14553" width="6.7109375" style="137" customWidth="1"/>
    <col min="14554" max="14554" width="8" style="137" customWidth="1"/>
    <col min="14555" max="14556" width="7.7109375" style="137" customWidth="1"/>
    <col min="14557" max="14557" width="7.5703125" style="137" customWidth="1"/>
    <col min="14558" max="14558" width="11" style="137" customWidth="1"/>
    <col min="14559" max="14559" width="10.140625" style="137" customWidth="1"/>
    <col min="14560" max="14560" width="9.140625" style="137"/>
    <col min="14561" max="14561" width="13" style="137" customWidth="1"/>
    <col min="14562" max="14562" width="8.5703125" style="137" customWidth="1"/>
    <col min="14563" max="14563" width="14.5703125" style="137" customWidth="1"/>
    <col min="14564" max="14564" width="9.140625" style="137"/>
    <col min="14565" max="14566" width="12" style="137" customWidth="1"/>
    <col min="14567" max="14568" width="9.85546875" style="137" customWidth="1"/>
    <col min="14569" max="14569" width="11.7109375" style="137" customWidth="1"/>
    <col min="14570" max="14570" width="12.5703125" style="137" customWidth="1"/>
    <col min="14571" max="14571" width="10.85546875" style="137" customWidth="1"/>
    <col min="14572" max="14572" width="9.140625" style="137"/>
    <col min="14573" max="14573" width="10.85546875" style="137" customWidth="1"/>
    <col min="14574" max="14574" width="11.7109375" style="137" customWidth="1"/>
    <col min="14575" max="14575" width="10.85546875" style="137" customWidth="1"/>
    <col min="14576" max="14576" width="11.7109375" style="137" customWidth="1"/>
    <col min="14577" max="14577" width="12.7109375" style="137" customWidth="1"/>
    <col min="14578" max="14578" width="15.5703125" style="137" customWidth="1"/>
    <col min="14579" max="14579" width="14.28515625" style="137" customWidth="1"/>
    <col min="14580" max="14580" width="13.85546875" style="137" customWidth="1"/>
    <col min="14581" max="14582" width="11.85546875" style="137" customWidth="1"/>
    <col min="14583" max="14583" width="13.85546875" style="137" customWidth="1"/>
    <col min="14584" max="14586" width="9.140625" style="137"/>
    <col min="14587" max="14587" width="3.140625" style="137" customWidth="1"/>
    <col min="14588" max="14588" width="12" style="137" bestFit="1" customWidth="1"/>
    <col min="14589" max="14589" width="2" style="137" customWidth="1"/>
    <col min="14590" max="14591" width="9.140625" style="137"/>
    <col min="14592" max="14592" width="11.7109375" style="137" customWidth="1"/>
    <col min="14593" max="14802" width="9.140625" style="137"/>
    <col min="14803" max="14803" width="26.42578125" style="137" customWidth="1"/>
    <col min="14804" max="14804" width="32.140625" style="137" customWidth="1"/>
    <col min="14805" max="14805" width="30.140625" style="137" customWidth="1"/>
    <col min="14806" max="14806" width="36.5703125" style="137" customWidth="1"/>
    <col min="14807" max="14807" width="9.140625" style="137"/>
    <col min="14808" max="14808" width="7.7109375" style="137" customWidth="1"/>
    <col min="14809" max="14809" width="6.7109375" style="137" customWidth="1"/>
    <col min="14810" max="14810" width="8" style="137" customWidth="1"/>
    <col min="14811" max="14812" width="7.7109375" style="137" customWidth="1"/>
    <col min="14813" max="14813" width="7.5703125" style="137" customWidth="1"/>
    <col min="14814" max="14814" width="11" style="137" customWidth="1"/>
    <col min="14815" max="14815" width="10.140625" style="137" customWidth="1"/>
    <col min="14816" max="14816" width="9.140625" style="137"/>
    <col min="14817" max="14817" width="13" style="137" customWidth="1"/>
    <col min="14818" max="14818" width="8.5703125" style="137" customWidth="1"/>
    <col min="14819" max="14819" width="14.5703125" style="137" customWidth="1"/>
    <col min="14820" max="14820" width="9.140625" style="137"/>
    <col min="14821" max="14822" width="12" style="137" customWidth="1"/>
    <col min="14823" max="14824" width="9.85546875" style="137" customWidth="1"/>
    <col min="14825" max="14825" width="11.7109375" style="137" customWidth="1"/>
    <col min="14826" max="14826" width="12.5703125" style="137" customWidth="1"/>
    <col min="14827" max="14827" width="10.85546875" style="137" customWidth="1"/>
    <col min="14828" max="14828" width="9.140625" style="137"/>
    <col min="14829" max="14829" width="10.85546875" style="137" customWidth="1"/>
    <col min="14830" max="14830" width="11.7109375" style="137" customWidth="1"/>
    <col min="14831" max="14831" width="10.85546875" style="137" customWidth="1"/>
    <col min="14832" max="14832" width="11.7109375" style="137" customWidth="1"/>
    <col min="14833" max="14833" width="12.7109375" style="137" customWidth="1"/>
    <col min="14834" max="14834" width="15.5703125" style="137" customWidth="1"/>
    <col min="14835" max="14835" width="14.28515625" style="137" customWidth="1"/>
    <col min="14836" max="14836" width="13.85546875" style="137" customWidth="1"/>
    <col min="14837" max="14838" width="11.85546875" style="137" customWidth="1"/>
    <col min="14839" max="14839" width="13.85546875" style="137" customWidth="1"/>
    <col min="14840" max="14842" width="9.140625" style="137"/>
    <col min="14843" max="14843" width="3.140625" style="137" customWidth="1"/>
    <col min="14844" max="14844" width="12" style="137" bestFit="1" customWidth="1"/>
    <col min="14845" max="14845" width="2" style="137" customWidth="1"/>
    <col min="14846" max="14847" width="9.140625" style="137"/>
    <col min="14848" max="14848" width="11.7109375" style="137" customWidth="1"/>
    <col min="14849" max="15058" width="9.140625" style="137"/>
    <col min="15059" max="15059" width="26.42578125" style="137" customWidth="1"/>
    <col min="15060" max="15060" width="32.140625" style="137" customWidth="1"/>
    <col min="15061" max="15061" width="30.140625" style="137" customWidth="1"/>
    <col min="15062" max="15062" width="36.5703125" style="137" customWidth="1"/>
    <col min="15063" max="15063" width="9.140625" style="137"/>
    <col min="15064" max="15064" width="7.7109375" style="137" customWidth="1"/>
    <col min="15065" max="15065" width="6.7109375" style="137" customWidth="1"/>
    <col min="15066" max="15066" width="8" style="137" customWidth="1"/>
    <col min="15067" max="15068" width="7.7109375" style="137" customWidth="1"/>
    <col min="15069" max="15069" width="7.5703125" style="137" customWidth="1"/>
    <col min="15070" max="15070" width="11" style="137" customWidth="1"/>
    <col min="15071" max="15071" width="10.140625" style="137" customWidth="1"/>
    <col min="15072" max="15072" width="9.140625" style="137"/>
    <col min="15073" max="15073" width="13" style="137" customWidth="1"/>
    <col min="15074" max="15074" width="8.5703125" style="137" customWidth="1"/>
    <col min="15075" max="15075" width="14.5703125" style="137" customWidth="1"/>
    <col min="15076" max="15076" width="9.140625" style="137"/>
    <col min="15077" max="15078" width="12" style="137" customWidth="1"/>
    <col min="15079" max="15080" width="9.85546875" style="137" customWidth="1"/>
    <col min="15081" max="15081" width="11.7109375" style="137" customWidth="1"/>
    <col min="15082" max="15082" width="12.5703125" style="137" customWidth="1"/>
    <col min="15083" max="15083" width="10.85546875" style="137" customWidth="1"/>
    <col min="15084" max="15084" width="9.140625" style="137"/>
    <col min="15085" max="15085" width="10.85546875" style="137" customWidth="1"/>
    <col min="15086" max="15086" width="11.7109375" style="137" customWidth="1"/>
    <col min="15087" max="15087" width="10.85546875" style="137" customWidth="1"/>
    <col min="15088" max="15088" width="11.7109375" style="137" customWidth="1"/>
    <col min="15089" max="15089" width="12.7109375" style="137" customWidth="1"/>
    <col min="15090" max="15090" width="15.5703125" style="137" customWidth="1"/>
    <col min="15091" max="15091" width="14.28515625" style="137" customWidth="1"/>
    <col min="15092" max="15092" width="13.85546875" style="137" customWidth="1"/>
    <col min="15093" max="15094" width="11.85546875" style="137" customWidth="1"/>
    <col min="15095" max="15095" width="13.85546875" style="137" customWidth="1"/>
    <col min="15096" max="15098" width="9.140625" style="137"/>
    <col min="15099" max="15099" width="3.140625" style="137" customWidth="1"/>
    <col min="15100" max="15100" width="12" style="137" bestFit="1" customWidth="1"/>
    <col min="15101" max="15101" width="2" style="137" customWidth="1"/>
    <col min="15102" max="15103" width="9.140625" style="137"/>
    <col min="15104" max="15104" width="11.7109375" style="137" customWidth="1"/>
    <col min="15105" max="15314" width="9.140625" style="137"/>
    <col min="15315" max="15315" width="26.42578125" style="137" customWidth="1"/>
    <col min="15316" max="15316" width="32.140625" style="137" customWidth="1"/>
    <col min="15317" max="15317" width="30.140625" style="137" customWidth="1"/>
    <col min="15318" max="15318" width="36.5703125" style="137" customWidth="1"/>
    <col min="15319" max="15319" width="9.140625" style="137"/>
    <col min="15320" max="15320" width="7.7109375" style="137" customWidth="1"/>
    <col min="15321" max="15321" width="6.7109375" style="137" customWidth="1"/>
    <col min="15322" max="15322" width="8" style="137" customWidth="1"/>
    <col min="15323" max="15324" width="7.7109375" style="137" customWidth="1"/>
    <col min="15325" max="15325" width="7.5703125" style="137" customWidth="1"/>
    <col min="15326" max="15326" width="11" style="137" customWidth="1"/>
    <col min="15327" max="15327" width="10.140625" style="137" customWidth="1"/>
    <col min="15328" max="15328" width="9.140625" style="137"/>
    <col min="15329" max="15329" width="13" style="137" customWidth="1"/>
    <col min="15330" max="15330" width="8.5703125" style="137" customWidth="1"/>
    <col min="15331" max="15331" width="14.5703125" style="137" customWidth="1"/>
    <col min="15332" max="15332" width="9.140625" style="137"/>
    <col min="15333" max="15334" width="12" style="137" customWidth="1"/>
    <col min="15335" max="15336" width="9.85546875" style="137" customWidth="1"/>
    <col min="15337" max="15337" width="11.7109375" style="137" customWidth="1"/>
    <col min="15338" max="15338" width="12.5703125" style="137" customWidth="1"/>
    <col min="15339" max="15339" width="10.85546875" style="137" customWidth="1"/>
    <col min="15340" max="15340" width="9.140625" style="137"/>
    <col min="15341" max="15341" width="10.85546875" style="137" customWidth="1"/>
    <col min="15342" max="15342" width="11.7109375" style="137" customWidth="1"/>
    <col min="15343" max="15343" width="10.85546875" style="137" customWidth="1"/>
    <col min="15344" max="15344" width="11.7109375" style="137" customWidth="1"/>
    <col min="15345" max="15345" width="12.7109375" style="137" customWidth="1"/>
    <col min="15346" max="15346" width="15.5703125" style="137" customWidth="1"/>
    <col min="15347" max="15347" width="14.28515625" style="137" customWidth="1"/>
    <col min="15348" max="15348" width="13.85546875" style="137" customWidth="1"/>
    <col min="15349" max="15350" width="11.85546875" style="137" customWidth="1"/>
    <col min="15351" max="15351" width="13.85546875" style="137" customWidth="1"/>
    <col min="15352" max="15354" width="9.140625" style="137"/>
    <col min="15355" max="15355" width="3.140625" style="137" customWidth="1"/>
    <col min="15356" max="15356" width="12" style="137" bestFit="1" customWidth="1"/>
    <col min="15357" max="15357" width="2" style="137" customWidth="1"/>
    <col min="15358" max="15359" width="9.140625" style="137"/>
    <col min="15360" max="15360" width="11.7109375" style="137" customWidth="1"/>
    <col min="15361" max="15570" width="9.140625" style="137"/>
    <col min="15571" max="15571" width="26.42578125" style="137" customWidth="1"/>
    <col min="15572" max="15572" width="32.140625" style="137" customWidth="1"/>
    <col min="15573" max="15573" width="30.140625" style="137" customWidth="1"/>
    <col min="15574" max="15574" width="36.5703125" style="137" customWidth="1"/>
    <col min="15575" max="15575" width="9.140625" style="137"/>
    <col min="15576" max="15576" width="7.7109375" style="137" customWidth="1"/>
    <col min="15577" max="15577" width="6.7109375" style="137" customWidth="1"/>
    <col min="15578" max="15578" width="8" style="137" customWidth="1"/>
    <col min="15579" max="15580" width="7.7109375" style="137" customWidth="1"/>
    <col min="15581" max="15581" width="7.5703125" style="137" customWidth="1"/>
    <col min="15582" max="15582" width="11" style="137" customWidth="1"/>
    <col min="15583" max="15583" width="10.140625" style="137" customWidth="1"/>
    <col min="15584" max="15584" width="9.140625" style="137"/>
    <col min="15585" max="15585" width="13" style="137" customWidth="1"/>
    <col min="15586" max="15586" width="8.5703125" style="137" customWidth="1"/>
    <col min="15587" max="15587" width="14.5703125" style="137" customWidth="1"/>
    <col min="15588" max="15588" width="9.140625" style="137"/>
    <col min="15589" max="15590" width="12" style="137" customWidth="1"/>
    <col min="15591" max="15592" width="9.85546875" style="137" customWidth="1"/>
    <col min="15593" max="15593" width="11.7109375" style="137" customWidth="1"/>
    <col min="15594" max="15594" width="12.5703125" style="137" customWidth="1"/>
    <col min="15595" max="15595" width="10.85546875" style="137" customWidth="1"/>
    <col min="15596" max="15596" width="9.140625" style="137"/>
    <col min="15597" max="15597" width="10.85546875" style="137" customWidth="1"/>
    <col min="15598" max="15598" width="11.7109375" style="137" customWidth="1"/>
    <col min="15599" max="15599" width="10.85546875" style="137" customWidth="1"/>
    <col min="15600" max="15600" width="11.7109375" style="137" customWidth="1"/>
    <col min="15601" max="15601" width="12.7109375" style="137" customWidth="1"/>
    <col min="15602" max="15602" width="15.5703125" style="137" customWidth="1"/>
    <col min="15603" max="15603" width="14.28515625" style="137" customWidth="1"/>
    <col min="15604" max="15604" width="13.85546875" style="137" customWidth="1"/>
    <col min="15605" max="15606" width="11.85546875" style="137" customWidth="1"/>
    <col min="15607" max="15607" width="13.85546875" style="137" customWidth="1"/>
    <col min="15608" max="15610" width="9.140625" style="137"/>
    <col min="15611" max="15611" width="3.140625" style="137" customWidth="1"/>
    <col min="15612" max="15612" width="12" style="137" bestFit="1" customWidth="1"/>
    <col min="15613" max="15613" width="2" style="137" customWidth="1"/>
    <col min="15614" max="15615" width="9.140625" style="137"/>
    <col min="15616" max="15616" width="11.7109375" style="137" customWidth="1"/>
    <col min="15617" max="15826" width="9.140625" style="137"/>
    <col min="15827" max="15827" width="26.42578125" style="137" customWidth="1"/>
    <col min="15828" max="15828" width="32.140625" style="137" customWidth="1"/>
    <col min="15829" max="15829" width="30.140625" style="137" customWidth="1"/>
    <col min="15830" max="15830" width="36.5703125" style="137" customWidth="1"/>
    <col min="15831" max="15831" width="9.140625" style="137"/>
    <col min="15832" max="15832" width="7.7109375" style="137" customWidth="1"/>
    <col min="15833" max="15833" width="6.7109375" style="137" customWidth="1"/>
    <col min="15834" max="15834" width="8" style="137" customWidth="1"/>
    <col min="15835" max="15836" width="7.7109375" style="137" customWidth="1"/>
    <col min="15837" max="15837" width="7.5703125" style="137" customWidth="1"/>
    <col min="15838" max="15838" width="11" style="137" customWidth="1"/>
    <col min="15839" max="15839" width="10.140625" style="137" customWidth="1"/>
    <col min="15840" max="15840" width="9.140625" style="137"/>
    <col min="15841" max="15841" width="13" style="137" customWidth="1"/>
    <col min="15842" max="15842" width="8.5703125" style="137" customWidth="1"/>
    <col min="15843" max="15843" width="14.5703125" style="137" customWidth="1"/>
    <col min="15844" max="15844" width="9.140625" style="137"/>
    <col min="15845" max="15846" width="12" style="137" customWidth="1"/>
    <col min="15847" max="15848" width="9.85546875" style="137" customWidth="1"/>
    <col min="15849" max="15849" width="11.7109375" style="137" customWidth="1"/>
    <col min="15850" max="15850" width="12.5703125" style="137" customWidth="1"/>
    <col min="15851" max="15851" width="10.85546875" style="137" customWidth="1"/>
    <col min="15852" max="15852" width="9.140625" style="137"/>
    <col min="15853" max="15853" width="10.85546875" style="137" customWidth="1"/>
    <col min="15854" max="15854" width="11.7109375" style="137" customWidth="1"/>
    <col min="15855" max="15855" width="10.85546875" style="137" customWidth="1"/>
    <col min="15856" max="15856" width="11.7109375" style="137" customWidth="1"/>
    <col min="15857" max="15857" width="12.7109375" style="137" customWidth="1"/>
    <col min="15858" max="15858" width="15.5703125" style="137" customWidth="1"/>
    <col min="15859" max="15859" width="14.28515625" style="137" customWidth="1"/>
    <col min="15860" max="15860" width="13.85546875" style="137" customWidth="1"/>
    <col min="15861" max="15862" width="11.85546875" style="137" customWidth="1"/>
    <col min="15863" max="15863" width="13.85546875" style="137" customWidth="1"/>
    <col min="15864" max="15866" width="9.140625" style="137"/>
    <col min="15867" max="15867" width="3.140625" style="137" customWidth="1"/>
    <col min="15868" max="15868" width="12" style="137" bestFit="1" customWidth="1"/>
    <col min="15869" max="15869" width="2" style="137" customWidth="1"/>
    <col min="15870" max="15871" width="9.140625" style="137"/>
    <col min="15872" max="15872" width="11.7109375" style="137" customWidth="1"/>
    <col min="15873" max="16082" width="9.140625" style="137"/>
    <col min="16083" max="16083" width="26.42578125" style="137" customWidth="1"/>
    <col min="16084" max="16084" width="32.140625" style="137" customWidth="1"/>
    <col min="16085" max="16085" width="30.140625" style="137" customWidth="1"/>
    <col min="16086" max="16086" width="36.5703125" style="137" customWidth="1"/>
    <col min="16087" max="16087" width="9.140625" style="137"/>
    <col min="16088" max="16088" width="7.7109375" style="137" customWidth="1"/>
    <col min="16089" max="16089" width="6.7109375" style="137" customWidth="1"/>
    <col min="16090" max="16090" width="8" style="137" customWidth="1"/>
    <col min="16091" max="16092" width="7.7109375" style="137" customWidth="1"/>
    <col min="16093" max="16093" width="7.5703125" style="137" customWidth="1"/>
    <col min="16094" max="16094" width="11" style="137" customWidth="1"/>
    <col min="16095" max="16095" width="10.140625" style="137" customWidth="1"/>
    <col min="16096" max="16096" width="9.140625" style="137"/>
    <col min="16097" max="16097" width="13" style="137" customWidth="1"/>
    <col min="16098" max="16098" width="8.5703125" style="137" customWidth="1"/>
    <col min="16099" max="16099" width="14.5703125" style="137" customWidth="1"/>
    <col min="16100" max="16100" width="9.140625" style="137"/>
    <col min="16101" max="16102" width="12" style="137" customWidth="1"/>
    <col min="16103" max="16104" width="9.85546875" style="137" customWidth="1"/>
    <col min="16105" max="16105" width="11.7109375" style="137" customWidth="1"/>
    <col min="16106" max="16106" width="12.5703125" style="137" customWidth="1"/>
    <col min="16107" max="16107" width="10.85546875" style="137" customWidth="1"/>
    <col min="16108" max="16108" width="9.140625" style="137"/>
    <col min="16109" max="16109" width="10.85546875" style="137" customWidth="1"/>
    <col min="16110" max="16110" width="11.7109375" style="137" customWidth="1"/>
    <col min="16111" max="16111" width="10.85546875" style="137" customWidth="1"/>
    <col min="16112" max="16112" width="11.7109375" style="137" customWidth="1"/>
    <col min="16113" max="16113" width="12.7109375" style="137" customWidth="1"/>
    <col min="16114" max="16114" width="15.5703125" style="137" customWidth="1"/>
    <col min="16115" max="16115" width="14.28515625" style="137" customWidth="1"/>
    <col min="16116" max="16116" width="13.85546875" style="137" customWidth="1"/>
    <col min="16117" max="16118" width="11.85546875" style="137" customWidth="1"/>
    <col min="16119" max="16119" width="13.85546875" style="137" customWidth="1"/>
    <col min="16120" max="16122" width="9.140625" style="137"/>
    <col min="16123" max="16123" width="3.140625" style="137" customWidth="1"/>
    <col min="16124" max="16124" width="12" style="137" bestFit="1" customWidth="1"/>
    <col min="16125" max="16125" width="2" style="137" customWidth="1"/>
    <col min="16126" max="16127" width="9.140625" style="137"/>
    <col min="16128" max="16128" width="11.7109375" style="137" customWidth="1"/>
    <col min="16129" max="16384" width="9.140625" style="137"/>
  </cols>
  <sheetData>
    <row r="1" spans="1:228" s="188" customFormat="1" ht="31.5" customHeight="1" thickBot="1" x14ac:dyDescent="0.35">
      <c r="A1" s="4" t="s">
        <v>867</v>
      </c>
      <c r="B1" s="4"/>
      <c r="C1" s="4"/>
      <c r="D1" s="4"/>
      <c r="E1" s="4"/>
      <c r="F1" s="4"/>
      <c r="G1" s="4"/>
      <c r="H1" s="4"/>
      <c r="I1" s="4"/>
      <c r="J1" s="4"/>
      <c r="K1" s="4"/>
      <c r="L1" s="218"/>
      <c r="V1" s="195"/>
      <c r="AJ1" s="205"/>
      <c r="AK1" s="205"/>
      <c r="AL1" s="205"/>
      <c r="AM1" s="205"/>
      <c r="AN1" s="205"/>
      <c r="AO1" s="205"/>
      <c r="AR1" s="190"/>
      <c r="AS1" s="190"/>
      <c r="GC1" s="189"/>
      <c r="HT1" s="205"/>
    </row>
    <row r="2" spans="1:228" s="188" customFormat="1" ht="22.5" customHeight="1" x14ac:dyDescent="0.25">
      <c r="A2" s="217" t="s">
        <v>18</v>
      </c>
      <c r="B2" s="216" t="s">
        <v>933</v>
      </c>
      <c r="C2" s="215" t="s">
        <v>19</v>
      </c>
      <c r="D2" s="216" t="s">
        <v>510</v>
      </c>
      <c r="E2" s="296" t="s">
        <v>23</v>
      </c>
      <c r="F2" s="296"/>
      <c r="G2" s="296"/>
      <c r="H2" s="297" t="s">
        <v>36</v>
      </c>
      <c r="I2" s="297"/>
      <c r="J2" s="296" t="s">
        <v>24</v>
      </c>
      <c r="K2" s="296"/>
      <c r="L2" s="298" t="s">
        <v>512</v>
      </c>
      <c r="M2" s="299"/>
      <c r="O2" s="208" t="s">
        <v>802</v>
      </c>
      <c r="P2" s="196"/>
      <c r="V2" s="195"/>
      <c r="Z2" s="190"/>
      <c r="AA2" s="190"/>
      <c r="AB2" s="207"/>
      <c r="AE2" s="193"/>
      <c r="AJ2" s="205"/>
      <c r="AK2" s="205"/>
      <c r="AL2" s="205"/>
      <c r="AM2" s="205"/>
      <c r="AN2" s="205"/>
      <c r="AO2" s="205"/>
      <c r="AR2" s="190"/>
      <c r="AS2" s="190"/>
      <c r="DM2" s="214" t="s">
        <v>866</v>
      </c>
      <c r="DN2" s="214" t="s">
        <v>865</v>
      </c>
      <c r="DO2" s="214" t="s">
        <v>864</v>
      </c>
      <c r="DP2" s="214" t="s">
        <v>863</v>
      </c>
      <c r="DQ2" s="214" t="s">
        <v>862</v>
      </c>
      <c r="DR2" s="214" t="s">
        <v>861</v>
      </c>
      <c r="DS2" s="214" t="s">
        <v>860</v>
      </c>
      <c r="DT2" s="214" t="s">
        <v>859</v>
      </c>
      <c r="DU2" s="214" t="s">
        <v>858</v>
      </c>
      <c r="DV2" s="214" t="s">
        <v>857</v>
      </c>
      <c r="DW2" s="214" t="s">
        <v>856</v>
      </c>
      <c r="DX2" s="214" t="s">
        <v>510</v>
      </c>
      <c r="DY2" s="214" t="s">
        <v>855</v>
      </c>
      <c r="DZ2" s="214" t="s">
        <v>854</v>
      </c>
      <c r="EA2" s="214" t="s">
        <v>853</v>
      </c>
      <c r="EB2" s="189" t="s">
        <v>852</v>
      </c>
      <c r="EC2" s="189" t="s">
        <v>851</v>
      </c>
      <c r="ED2" s="189" t="s">
        <v>850</v>
      </c>
      <c r="EE2" s="189" t="s">
        <v>849</v>
      </c>
      <c r="EF2" s="189" t="s">
        <v>848</v>
      </c>
      <c r="EG2" s="189" t="s">
        <v>847</v>
      </c>
      <c r="EH2" s="189" t="s">
        <v>846</v>
      </c>
      <c r="EI2" s="189" t="s">
        <v>845</v>
      </c>
      <c r="EJ2" s="189" t="s">
        <v>844</v>
      </c>
      <c r="EK2" s="189" t="s">
        <v>843</v>
      </c>
      <c r="EL2" s="189" t="s">
        <v>842</v>
      </c>
      <c r="EM2" s="189" t="s">
        <v>95</v>
      </c>
      <c r="EN2" s="189" t="s">
        <v>841</v>
      </c>
      <c r="EO2" s="189" t="s">
        <v>840</v>
      </c>
      <c r="EP2" s="189" t="s">
        <v>839</v>
      </c>
      <c r="EQ2" s="189" t="s">
        <v>838</v>
      </c>
      <c r="ER2" s="189" t="s">
        <v>837</v>
      </c>
      <c r="ES2" s="189" t="s">
        <v>836</v>
      </c>
      <c r="ET2" s="189" t="s">
        <v>835</v>
      </c>
      <c r="EU2" s="189" t="s">
        <v>96</v>
      </c>
      <c r="EV2" s="189" t="s">
        <v>834</v>
      </c>
      <c r="EW2" s="189" t="s">
        <v>833</v>
      </c>
      <c r="EX2" s="189" t="s">
        <v>832</v>
      </c>
      <c r="EY2" s="189" t="s">
        <v>831</v>
      </c>
      <c r="EZ2" s="189" t="s">
        <v>830</v>
      </c>
      <c r="FA2" s="189" t="s">
        <v>829</v>
      </c>
      <c r="FB2" s="189" t="s">
        <v>828</v>
      </c>
      <c r="FC2" s="189" t="s">
        <v>827</v>
      </c>
      <c r="FD2" s="189" t="s">
        <v>826</v>
      </c>
      <c r="FE2" s="189" t="s">
        <v>825</v>
      </c>
      <c r="FF2" s="189" t="s">
        <v>97</v>
      </c>
      <c r="FG2" s="189" t="s">
        <v>824</v>
      </c>
      <c r="FH2" s="189" t="s">
        <v>823</v>
      </c>
      <c r="FI2" s="189" t="s">
        <v>822</v>
      </c>
      <c r="FJ2" s="189" t="s">
        <v>821</v>
      </c>
      <c r="FK2" s="189" t="s">
        <v>783</v>
      </c>
      <c r="FL2" s="189" t="s">
        <v>820</v>
      </c>
      <c r="FM2" s="189" t="s">
        <v>819</v>
      </c>
      <c r="FN2" s="189" t="s">
        <v>818</v>
      </c>
      <c r="FO2" s="189" t="s">
        <v>817</v>
      </c>
      <c r="FP2" s="189" t="s">
        <v>816</v>
      </c>
      <c r="FQ2" s="189" t="s">
        <v>815</v>
      </c>
      <c r="FR2" s="189" t="s">
        <v>770</v>
      </c>
      <c r="FS2" s="189" t="s">
        <v>814</v>
      </c>
      <c r="FT2" s="189" t="s">
        <v>813</v>
      </c>
      <c r="FU2" s="189" t="s">
        <v>812</v>
      </c>
      <c r="FV2" s="189" t="s">
        <v>811</v>
      </c>
      <c r="FW2" s="189" t="s">
        <v>810</v>
      </c>
      <c r="FX2" s="189" t="s">
        <v>809</v>
      </c>
      <c r="FY2" s="189" t="s">
        <v>581</v>
      </c>
      <c r="FZ2" s="189" t="s">
        <v>808</v>
      </c>
      <c r="GA2" s="189" t="s">
        <v>807</v>
      </c>
      <c r="GB2" s="189" t="s">
        <v>806</v>
      </c>
    </row>
    <row r="3" spans="1:228" s="188" customFormat="1" ht="22.5" customHeight="1" x14ac:dyDescent="0.25">
      <c r="A3" s="210" t="s">
        <v>3</v>
      </c>
      <c r="B3" s="11" t="s">
        <v>296</v>
      </c>
      <c r="C3" s="42" t="s">
        <v>22</v>
      </c>
      <c r="D3" s="213" t="str">
        <f>B2&amp;" "&amp;B3&amp;" 150gsm Jersey Solid"&amp;"Sheet Set"</f>
        <v>Home Goods &amp; TJX Serta 150gsm Jersey SolidSheet Set</v>
      </c>
      <c r="E3" s="284" t="s">
        <v>34</v>
      </c>
      <c r="F3" s="284"/>
      <c r="G3" s="284"/>
      <c r="H3" s="285" t="s">
        <v>75</v>
      </c>
      <c r="I3" s="286"/>
      <c r="J3" s="284" t="s">
        <v>35</v>
      </c>
      <c r="K3" s="284"/>
      <c r="L3" s="289" t="s">
        <v>805</v>
      </c>
      <c r="M3" s="290"/>
      <c r="O3" s="208" t="s">
        <v>755</v>
      </c>
      <c r="V3" s="195"/>
      <c r="Z3" s="190"/>
      <c r="AA3" s="190"/>
      <c r="AB3" s="207"/>
      <c r="AE3" s="193"/>
      <c r="AJ3" s="205"/>
      <c r="AK3" s="205"/>
      <c r="AL3" s="205"/>
      <c r="AM3" s="205"/>
      <c r="AN3" s="205"/>
      <c r="AO3" s="205"/>
      <c r="AR3" s="190"/>
      <c r="AS3" s="190"/>
      <c r="DM3" s="188" t="s">
        <v>804</v>
      </c>
      <c r="DN3" s="188" t="s">
        <v>803</v>
      </c>
      <c r="DO3" s="188" t="s">
        <v>802</v>
      </c>
      <c r="DP3" s="188" t="s">
        <v>802</v>
      </c>
      <c r="DQ3" s="188" t="s">
        <v>803</v>
      </c>
      <c r="DR3" s="188" t="s">
        <v>802</v>
      </c>
      <c r="DS3" s="188" t="s">
        <v>804</v>
      </c>
      <c r="DT3" s="188" t="s">
        <v>803</v>
      </c>
      <c r="DU3" s="188" t="s">
        <v>803</v>
      </c>
      <c r="DV3" s="188" t="s">
        <v>802</v>
      </c>
      <c r="DW3" s="188" t="s">
        <v>803</v>
      </c>
      <c r="DX3" s="188" t="s">
        <v>802</v>
      </c>
      <c r="DY3" s="188" t="s">
        <v>803</v>
      </c>
      <c r="DZ3" s="188" t="s">
        <v>803</v>
      </c>
      <c r="EA3" s="188" t="s">
        <v>802</v>
      </c>
      <c r="EB3" s="189" t="s">
        <v>801</v>
      </c>
      <c r="EC3" s="189" t="s">
        <v>722</v>
      </c>
      <c r="ED3" s="189" t="s">
        <v>800</v>
      </c>
      <c r="EE3" s="189" t="s">
        <v>799</v>
      </c>
      <c r="EF3" s="189" t="s">
        <v>565</v>
      </c>
      <c r="EG3" s="189" t="s">
        <v>566</v>
      </c>
      <c r="EH3" s="189" t="s">
        <v>798</v>
      </c>
      <c r="EI3" s="189" t="s">
        <v>567</v>
      </c>
      <c r="EJ3" s="189" t="s">
        <v>797</v>
      </c>
      <c r="EK3" s="189" t="s">
        <v>796</v>
      </c>
      <c r="EL3" s="189" t="s">
        <v>795</v>
      </c>
      <c r="EM3" s="189" t="s">
        <v>794</v>
      </c>
      <c r="EN3" s="189" t="s">
        <v>793</v>
      </c>
      <c r="EO3" s="189" t="s">
        <v>792</v>
      </c>
      <c r="EP3" s="189" t="s">
        <v>791</v>
      </c>
      <c r="EQ3" s="189" t="s">
        <v>790</v>
      </c>
      <c r="ER3" s="189" t="s">
        <v>412</v>
      </c>
      <c r="ES3" s="189" t="s">
        <v>789</v>
      </c>
      <c r="ET3" s="189" t="s">
        <v>788</v>
      </c>
      <c r="EU3" s="189" t="s">
        <v>787</v>
      </c>
      <c r="EV3" s="189" t="s">
        <v>786</v>
      </c>
      <c r="EW3" s="189" t="s">
        <v>414</v>
      </c>
      <c r="EX3" s="189" t="s">
        <v>785</v>
      </c>
      <c r="EY3" s="189" t="s">
        <v>784</v>
      </c>
      <c r="EZ3" s="189" t="s">
        <v>783</v>
      </c>
      <c r="FA3" s="189" t="s">
        <v>782</v>
      </c>
      <c r="FB3" s="189" t="s">
        <v>781</v>
      </c>
      <c r="FC3" s="189" t="s">
        <v>780</v>
      </c>
      <c r="FD3" s="189" t="s">
        <v>779</v>
      </c>
      <c r="FE3" s="189" t="s">
        <v>778</v>
      </c>
      <c r="FF3" s="189" t="s">
        <v>777</v>
      </c>
      <c r="FG3" s="189" t="s">
        <v>776</v>
      </c>
      <c r="FH3" s="189" t="s">
        <v>775</v>
      </c>
      <c r="FI3" s="189" t="s">
        <v>774</v>
      </c>
      <c r="FJ3" s="189" t="s">
        <v>773</v>
      </c>
      <c r="FK3" s="189" t="s">
        <v>772</v>
      </c>
      <c r="FL3" s="188" t="s">
        <v>771</v>
      </c>
      <c r="FM3" s="189" t="s">
        <v>770</v>
      </c>
      <c r="FN3" s="189" t="s">
        <v>769</v>
      </c>
      <c r="FO3" s="189" t="s">
        <v>768</v>
      </c>
      <c r="FP3" s="189" t="s">
        <v>568</v>
      </c>
      <c r="FQ3" s="189" t="s">
        <v>767</v>
      </c>
      <c r="FR3" s="189" t="s">
        <v>766</v>
      </c>
      <c r="FS3" s="189" t="s">
        <v>765</v>
      </c>
      <c r="FT3" s="189" t="s">
        <v>764</v>
      </c>
      <c r="FU3" s="189" t="s">
        <v>763</v>
      </c>
      <c r="FV3" s="189" t="s">
        <v>762</v>
      </c>
      <c r="FW3" s="189" t="s">
        <v>761</v>
      </c>
      <c r="FX3" s="189" t="s">
        <v>760</v>
      </c>
      <c r="FY3" s="189" t="s">
        <v>570</v>
      </c>
      <c r="FZ3" s="189" t="s">
        <v>759</v>
      </c>
    </row>
    <row r="4" spans="1:228" s="188" customFormat="1" ht="22.5" customHeight="1" x14ac:dyDescent="0.25">
      <c r="A4" s="210" t="s">
        <v>20</v>
      </c>
      <c r="B4" s="212" t="s">
        <v>758</v>
      </c>
      <c r="C4" s="42" t="s">
        <v>64</v>
      </c>
      <c r="D4" s="11" t="s">
        <v>755</v>
      </c>
      <c r="E4" s="284" t="s">
        <v>43</v>
      </c>
      <c r="F4" s="284"/>
      <c r="G4" s="284"/>
      <c r="H4" s="285" t="s">
        <v>682</v>
      </c>
      <c r="I4" s="286" t="s">
        <v>682</v>
      </c>
      <c r="J4" s="284" t="s">
        <v>44</v>
      </c>
      <c r="K4" s="284"/>
      <c r="L4" s="287" t="s">
        <v>99</v>
      </c>
      <c r="M4" s="288"/>
      <c r="O4" s="208" t="s">
        <v>724</v>
      </c>
      <c r="P4" s="211"/>
      <c r="V4" s="195"/>
      <c r="Z4" s="194"/>
      <c r="AA4" s="194"/>
      <c r="AB4" s="193"/>
      <c r="AC4" s="193"/>
      <c r="AD4" s="193"/>
      <c r="AE4" s="192"/>
      <c r="AJ4" s="205"/>
      <c r="AK4" s="205"/>
      <c r="AL4" s="205"/>
      <c r="AM4" s="205"/>
      <c r="AN4" s="205"/>
      <c r="AO4" s="205"/>
      <c r="AR4" s="190"/>
      <c r="AS4" s="190"/>
      <c r="DM4" s="188" t="s">
        <v>757</v>
      </c>
      <c r="DN4" s="188" t="s">
        <v>756</v>
      </c>
      <c r="DO4" s="188" t="s">
        <v>755</v>
      </c>
      <c r="DP4" s="188" t="s">
        <v>755</v>
      </c>
      <c r="DQ4" s="188" t="s">
        <v>756</v>
      </c>
      <c r="DR4" s="188" t="s">
        <v>755</v>
      </c>
      <c r="DS4" s="188" t="s">
        <v>757</v>
      </c>
      <c r="DT4" s="188" t="s">
        <v>756</v>
      </c>
      <c r="DU4" s="188" t="s">
        <v>756</v>
      </c>
      <c r="DV4" s="188" t="s">
        <v>755</v>
      </c>
      <c r="DW4" s="188" t="s">
        <v>756</v>
      </c>
      <c r="DX4" s="188" t="s">
        <v>755</v>
      </c>
      <c r="DY4" s="188" t="s">
        <v>756</v>
      </c>
      <c r="DZ4" s="188" t="s">
        <v>756</v>
      </c>
      <c r="EA4" s="188" t="s">
        <v>755</v>
      </c>
      <c r="EB4" s="189" t="s">
        <v>36</v>
      </c>
      <c r="EC4" s="189" t="s">
        <v>37</v>
      </c>
      <c r="EE4" s="188" t="s">
        <v>343</v>
      </c>
      <c r="EF4" s="188" t="s">
        <v>159</v>
      </c>
      <c r="EG4" s="188" t="s">
        <v>754</v>
      </c>
      <c r="EH4" s="188" t="s">
        <v>171</v>
      </c>
      <c r="EI4" s="189" t="s">
        <v>753</v>
      </c>
      <c r="EJ4" s="188" t="s">
        <v>752</v>
      </c>
      <c r="EK4" s="188" t="s">
        <v>170</v>
      </c>
      <c r="EL4" s="188" t="s">
        <v>198</v>
      </c>
      <c r="EM4" s="188" t="s">
        <v>751</v>
      </c>
      <c r="EN4" s="188" t="s">
        <v>750</v>
      </c>
      <c r="EO4" s="188" t="s">
        <v>749</v>
      </c>
      <c r="EP4" s="188" t="s">
        <v>748</v>
      </c>
      <c r="EQ4" s="188" t="s">
        <v>747</v>
      </c>
      <c r="ER4" s="188" t="s">
        <v>746</v>
      </c>
      <c r="ES4" s="188" t="s">
        <v>745</v>
      </c>
      <c r="ET4" s="188" t="s">
        <v>744</v>
      </c>
      <c r="EU4" s="188" t="s">
        <v>743</v>
      </c>
      <c r="EV4" s="188" t="s">
        <v>742</v>
      </c>
      <c r="EW4" s="188" t="s">
        <v>741</v>
      </c>
      <c r="EX4" s="188" t="s">
        <v>227</v>
      </c>
      <c r="EY4" s="188" t="s">
        <v>509</v>
      </c>
      <c r="EZ4" s="188" t="s">
        <v>740</v>
      </c>
      <c r="FA4" s="188" t="s">
        <v>739</v>
      </c>
      <c r="FB4" s="188" t="s">
        <v>738</v>
      </c>
      <c r="FC4" s="188" t="s">
        <v>263</v>
      </c>
      <c r="FD4" s="188" t="s">
        <v>114</v>
      </c>
      <c r="FE4" s="188" t="s">
        <v>737</v>
      </c>
      <c r="FF4" s="188" t="s">
        <v>271</v>
      </c>
      <c r="FG4" s="188" t="s">
        <v>736</v>
      </c>
      <c r="FH4" s="188" t="s">
        <v>735</v>
      </c>
      <c r="FI4" s="188" t="s">
        <v>734</v>
      </c>
      <c r="FJ4" s="188" t="s">
        <v>733</v>
      </c>
      <c r="FK4" s="188" t="s">
        <v>732</v>
      </c>
      <c r="FL4" s="188" t="s">
        <v>731</v>
      </c>
      <c r="FM4" s="188" t="s">
        <v>730</v>
      </c>
      <c r="FN4" s="188" t="s">
        <v>296</v>
      </c>
      <c r="FO4" s="188" t="s">
        <v>729</v>
      </c>
      <c r="FP4" s="188" t="s">
        <v>728</v>
      </c>
      <c r="FQ4" s="188" t="s">
        <v>727</v>
      </c>
      <c r="FR4" s="188" t="s">
        <v>311</v>
      </c>
      <c r="FS4" s="188" t="s">
        <v>340</v>
      </c>
    </row>
    <row r="5" spans="1:228" s="188" customFormat="1" ht="22.5" customHeight="1" x14ac:dyDescent="0.25">
      <c r="A5" s="210" t="s">
        <v>62</v>
      </c>
      <c r="B5" s="11"/>
      <c r="C5" s="42" t="s">
        <v>63</v>
      </c>
      <c r="D5" s="209">
        <f>AP36</f>
        <v>296946</v>
      </c>
      <c r="E5" s="284" t="s">
        <v>46</v>
      </c>
      <c r="F5" s="284"/>
      <c r="G5" s="284"/>
      <c r="H5" s="287" t="s">
        <v>97</v>
      </c>
      <c r="I5" s="287"/>
      <c r="J5" s="284" t="s">
        <v>47</v>
      </c>
      <c r="K5" s="284"/>
      <c r="L5" s="289" t="s">
        <v>1</v>
      </c>
      <c r="M5" s="290"/>
      <c r="O5" s="208" t="s">
        <v>719</v>
      </c>
      <c r="P5" s="47"/>
      <c r="V5" s="195"/>
      <c r="Z5" s="190"/>
      <c r="AA5" s="190"/>
      <c r="AB5" s="207"/>
      <c r="AE5" s="206"/>
      <c r="AJ5" s="205"/>
      <c r="AK5" s="205"/>
      <c r="AL5" s="205"/>
      <c r="AM5" s="205"/>
      <c r="AN5" s="205"/>
      <c r="AO5" s="205"/>
      <c r="AR5" s="190"/>
      <c r="AS5" s="190"/>
      <c r="DM5" s="188" t="s">
        <v>726</v>
      </c>
      <c r="DN5" s="188" t="s">
        <v>725</v>
      </c>
      <c r="DO5" s="188" t="s">
        <v>724</v>
      </c>
      <c r="DP5" s="188" t="s">
        <v>724</v>
      </c>
      <c r="DQ5" s="188" t="s">
        <v>725</v>
      </c>
      <c r="DR5" s="188" t="s">
        <v>724</v>
      </c>
      <c r="DS5" s="188" t="s">
        <v>726</v>
      </c>
      <c r="DT5" s="188" t="s">
        <v>725</v>
      </c>
      <c r="DU5" s="188" t="s">
        <v>725</v>
      </c>
      <c r="DV5" s="188" t="s">
        <v>724</v>
      </c>
      <c r="DW5" s="188" t="s">
        <v>725</v>
      </c>
      <c r="DX5" s="188" t="s">
        <v>724</v>
      </c>
      <c r="DY5" s="188" t="s">
        <v>725</v>
      </c>
      <c r="DZ5" s="188" t="s">
        <v>725</v>
      </c>
      <c r="EA5" s="188" t="s">
        <v>724</v>
      </c>
      <c r="EB5" s="203" t="s">
        <v>48</v>
      </c>
      <c r="EC5" s="203" t="s">
        <v>49</v>
      </c>
      <c r="ED5" s="204" t="s">
        <v>2</v>
      </c>
      <c r="EE5" s="203" t="s">
        <v>723</v>
      </c>
      <c r="EF5" s="202"/>
      <c r="EG5" s="189" t="s">
        <v>0</v>
      </c>
      <c r="EH5" s="189" t="s">
        <v>1</v>
      </c>
      <c r="EI5" s="188" t="s">
        <v>99</v>
      </c>
      <c r="EJ5" s="188" t="s">
        <v>100</v>
      </c>
      <c r="EK5" s="188" t="s">
        <v>76</v>
      </c>
      <c r="EL5" s="188" t="s">
        <v>77</v>
      </c>
    </row>
    <row r="6" spans="1:228" s="188" customFormat="1" ht="22.5" customHeight="1" thickBot="1" x14ac:dyDescent="0.35">
      <c r="A6" s="201" t="s">
        <v>66</v>
      </c>
      <c r="B6" s="199" t="s">
        <v>1</v>
      </c>
      <c r="C6" s="198" t="s">
        <v>65</v>
      </c>
      <c r="D6" s="200">
        <v>46063</v>
      </c>
      <c r="E6" s="291" t="s">
        <v>52</v>
      </c>
      <c r="F6" s="291"/>
      <c r="G6" s="291"/>
      <c r="H6" s="292" t="s">
        <v>414</v>
      </c>
      <c r="I6" s="292"/>
      <c r="J6" s="293" t="s">
        <v>53</v>
      </c>
      <c r="K6" s="293"/>
      <c r="L6" s="294" t="s">
        <v>935</v>
      </c>
      <c r="M6" s="295"/>
      <c r="O6" s="197"/>
      <c r="P6" s="196"/>
      <c r="V6" s="195"/>
      <c r="Z6" s="194"/>
      <c r="AA6" s="194"/>
      <c r="AB6" s="193"/>
      <c r="AC6" s="193"/>
      <c r="AD6" s="193"/>
      <c r="AE6" s="192"/>
      <c r="AJ6" s="191"/>
      <c r="AK6" s="191"/>
      <c r="AL6" s="191"/>
      <c r="AM6" s="191"/>
      <c r="AN6" s="191"/>
      <c r="AO6" s="191"/>
      <c r="AR6" s="190"/>
      <c r="AS6" s="190"/>
      <c r="DM6" s="188" t="s">
        <v>721</v>
      </c>
      <c r="DN6" s="188" t="s">
        <v>720</v>
      </c>
      <c r="DO6" s="188" t="s">
        <v>719</v>
      </c>
      <c r="DP6" s="188" t="s">
        <v>719</v>
      </c>
      <c r="DQ6" s="188" t="s">
        <v>720</v>
      </c>
      <c r="DR6" s="188" t="s">
        <v>719</v>
      </c>
      <c r="DS6" s="188" t="s">
        <v>721</v>
      </c>
      <c r="DT6" s="188" t="s">
        <v>720</v>
      </c>
      <c r="DU6" s="188" t="s">
        <v>720</v>
      </c>
      <c r="DV6" s="188" t="s">
        <v>719</v>
      </c>
      <c r="DW6" s="188" t="s">
        <v>720</v>
      </c>
      <c r="DX6" s="188" t="s">
        <v>719</v>
      </c>
      <c r="DY6" s="188" t="s">
        <v>720</v>
      </c>
      <c r="DZ6" s="188" t="s">
        <v>720</v>
      </c>
      <c r="EA6" s="188" t="s">
        <v>719</v>
      </c>
      <c r="EB6" s="189" t="s">
        <v>54</v>
      </c>
      <c r="EC6" s="189" t="s">
        <v>55</v>
      </c>
      <c r="ED6" s="189" t="s">
        <v>56</v>
      </c>
      <c r="EE6" s="189" t="s">
        <v>408</v>
      </c>
      <c r="EF6" s="189" t="s">
        <v>409</v>
      </c>
      <c r="EG6" s="188" t="s">
        <v>59</v>
      </c>
      <c r="EH6" s="189" t="s">
        <v>410</v>
      </c>
      <c r="EI6" s="189" t="s">
        <v>411</v>
      </c>
    </row>
    <row r="7" spans="1:228" s="185" customFormat="1" ht="20.25" customHeight="1" x14ac:dyDescent="0.2">
      <c r="A7" s="309" t="s">
        <v>718</v>
      </c>
      <c r="B7" s="279" t="s">
        <v>618</v>
      </c>
      <c r="C7" s="279" t="s">
        <v>717</v>
      </c>
      <c r="D7" s="279" t="s">
        <v>716</v>
      </c>
      <c r="E7" s="279" t="s">
        <v>621</v>
      </c>
      <c r="F7" s="283" t="s">
        <v>715</v>
      </c>
      <c r="G7" s="283" t="s">
        <v>714</v>
      </c>
      <c r="H7" s="279" t="s">
        <v>35</v>
      </c>
      <c r="I7" s="306" t="s">
        <v>713</v>
      </c>
      <c r="J7" s="280" t="s">
        <v>712</v>
      </c>
      <c r="K7" s="280"/>
      <c r="L7" s="280"/>
      <c r="M7" s="280"/>
      <c r="N7" s="280"/>
      <c r="O7" s="280"/>
      <c r="P7" s="280"/>
      <c r="Q7" s="280"/>
      <c r="R7" s="280"/>
      <c r="S7" s="280" t="s">
        <v>610</v>
      </c>
      <c r="T7" s="280"/>
      <c r="U7" s="280"/>
      <c r="V7" s="281" t="s">
        <v>637</v>
      </c>
      <c r="W7" s="300" t="s">
        <v>711</v>
      </c>
      <c r="X7" s="301"/>
      <c r="Y7" s="301"/>
      <c r="Z7" s="301"/>
      <c r="AA7" s="301"/>
      <c r="AB7" s="302"/>
      <c r="AC7" s="281" t="s">
        <v>646</v>
      </c>
      <c r="AD7" s="281" t="s">
        <v>710</v>
      </c>
      <c r="AE7" s="270" t="s">
        <v>924</v>
      </c>
      <c r="AF7" s="282" t="s">
        <v>709</v>
      </c>
      <c r="AG7" s="281" t="s">
        <v>708</v>
      </c>
      <c r="AH7" s="270" t="s">
        <v>923</v>
      </c>
      <c r="AI7" s="282" t="s">
        <v>707</v>
      </c>
      <c r="AJ7" s="262" t="s">
        <v>932</v>
      </c>
      <c r="AK7" s="262" t="s">
        <v>925</v>
      </c>
      <c r="AL7" s="262" t="s">
        <v>926</v>
      </c>
      <c r="AM7" s="262" t="s">
        <v>925</v>
      </c>
      <c r="AN7" s="262" t="s">
        <v>926</v>
      </c>
      <c r="AO7" s="281" t="s">
        <v>900</v>
      </c>
      <c r="AP7" s="281" t="s">
        <v>650</v>
      </c>
      <c r="AQ7" s="281" t="s">
        <v>706</v>
      </c>
    </row>
    <row r="8" spans="1:228" s="185" customFormat="1" ht="41.25" customHeight="1" x14ac:dyDescent="0.2">
      <c r="A8" s="309"/>
      <c r="B8" s="279"/>
      <c r="C8" s="279"/>
      <c r="D8" s="279"/>
      <c r="E8" s="279"/>
      <c r="F8" s="283"/>
      <c r="G8" s="283"/>
      <c r="H8" s="279"/>
      <c r="I8" s="307"/>
      <c r="J8" s="280" t="s">
        <v>705</v>
      </c>
      <c r="K8" s="280"/>
      <c r="L8" s="280"/>
      <c r="M8" s="279" t="s">
        <v>704</v>
      </c>
      <c r="N8" s="279" t="s">
        <v>703</v>
      </c>
      <c r="O8" s="281" t="s">
        <v>702</v>
      </c>
      <c r="P8" s="281" t="s">
        <v>701</v>
      </c>
      <c r="Q8" s="181" t="s">
        <v>700</v>
      </c>
      <c r="R8" s="281" t="s">
        <v>699</v>
      </c>
      <c r="S8" s="279" t="s">
        <v>698</v>
      </c>
      <c r="T8" s="279" t="s">
        <v>635</v>
      </c>
      <c r="U8" s="281" t="s">
        <v>697</v>
      </c>
      <c r="V8" s="281"/>
      <c r="W8" s="186" t="s">
        <v>696</v>
      </c>
      <c r="X8" s="186" t="s">
        <v>695</v>
      </c>
      <c r="Y8" s="187" t="s">
        <v>694</v>
      </c>
      <c r="Z8" s="187" t="s">
        <v>693</v>
      </c>
      <c r="AA8" s="186" t="s">
        <v>692</v>
      </c>
      <c r="AB8" s="186" t="s">
        <v>691</v>
      </c>
      <c r="AC8" s="281"/>
      <c r="AD8" s="281"/>
      <c r="AE8" s="271"/>
      <c r="AF8" s="282"/>
      <c r="AG8" s="281"/>
      <c r="AH8" s="271"/>
      <c r="AI8" s="282"/>
      <c r="AJ8" s="269" t="s">
        <v>992</v>
      </c>
      <c r="AK8" s="263" t="s">
        <v>927</v>
      </c>
      <c r="AL8" s="263" t="s">
        <v>928</v>
      </c>
      <c r="AM8" s="263" t="s">
        <v>929</v>
      </c>
      <c r="AN8" s="263" t="s">
        <v>930</v>
      </c>
      <c r="AO8" s="281"/>
      <c r="AP8" s="281"/>
      <c r="AQ8" s="281"/>
    </row>
    <row r="9" spans="1:228" s="176" customFormat="1" ht="30" customHeight="1" x14ac:dyDescent="0.2">
      <c r="A9" s="309"/>
      <c r="B9" s="279"/>
      <c r="C9" s="279"/>
      <c r="D9" s="279"/>
      <c r="E9" s="279"/>
      <c r="F9" s="283"/>
      <c r="G9" s="283"/>
      <c r="H9" s="279"/>
      <c r="I9" s="308"/>
      <c r="J9" s="183" t="s">
        <v>690</v>
      </c>
      <c r="K9" s="183" t="s">
        <v>689</v>
      </c>
      <c r="L9" s="183" t="s">
        <v>688</v>
      </c>
      <c r="M9" s="279"/>
      <c r="N9" s="279"/>
      <c r="O9" s="281"/>
      <c r="P9" s="281"/>
      <c r="Q9" s="182">
        <v>3500</v>
      </c>
      <c r="R9" s="281"/>
      <c r="S9" s="279"/>
      <c r="T9" s="279"/>
      <c r="U9" s="281"/>
      <c r="V9" s="281"/>
      <c r="W9" s="178"/>
      <c r="X9" s="178"/>
      <c r="Y9" s="178"/>
      <c r="Z9" s="180">
        <v>5.5E-2</v>
      </c>
      <c r="AA9" s="179"/>
      <c r="AB9" s="178">
        <v>0.08</v>
      </c>
      <c r="AC9" s="281"/>
      <c r="AD9" s="281"/>
      <c r="AE9" s="272"/>
      <c r="AF9" s="282"/>
      <c r="AG9" s="281"/>
      <c r="AH9" s="272"/>
      <c r="AI9" s="282"/>
      <c r="AJ9" s="263" t="s">
        <v>931</v>
      </c>
      <c r="AK9" s="263" t="s">
        <v>931</v>
      </c>
      <c r="AL9" s="263" t="s">
        <v>931</v>
      </c>
      <c r="AM9" s="263" t="s">
        <v>931</v>
      </c>
      <c r="AN9" s="263" t="s">
        <v>931</v>
      </c>
      <c r="AO9" s="281"/>
      <c r="AP9" s="281"/>
      <c r="AQ9" s="281"/>
    </row>
    <row r="10" spans="1:228" s="176" customFormat="1" ht="19.5" customHeight="1" x14ac:dyDescent="0.25">
      <c r="A10" s="303"/>
      <c r="B10" s="304"/>
      <c r="C10" s="305"/>
      <c r="D10" s="181"/>
      <c r="E10" s="181"/>
      <c r="F10" s="181"/>
      <c r="G10" s="181"/>
      <c r="H10" s="181"/>
      <c r="I10" s="184"/>
      <c r="J10" s="183"/>
      <c r="K10" s="183"/>
      <c r="L10" s="183"/>
      <c r="M10" s="181"/>
      <c r="N10" s="181"/>
      <c r="O10" s="177"/>
      <c r="P10" s="177"/>
      <c r="Q10" s="182"/>
      <c r="R10" s="177"/>
      <c r="S10" s="181"/>
      <c r="T10" s="181"/>
      <c r="U10" s="177"/>
      <c r="V10" s="177"/>
      <c r="W10" s="178"/>
      <c r="X10" s="178"/>
      <c r="Y10" s="178"/>
      <c r="Z10" s="180"/>
      <c r="AA10" s="179"/>
      <c r="AB10" s="178"/>
      <c r="AC10" s="177"/>
      <c r="AD10" s="177"/>
      <c r="AE10" s="177"/>
      <c r="AF10" s="177"/>
      <c r="AG10" s="177"/>
      <c r="AH10" s="177"/>
      <c r="AI10" s="177"/>
      <c r="AJ10" s="177"/>
      <c r="AK10" s="177"/>
      <c r="AL10" s="177"/>
      <c r="AM10" s="177"/>
      <c r="AN10" s="177"/>
      <c r="AO10" s="177"/>
      <c r="AP10" s="177"/>
      <c r="AQ10" s="177"/>
    </row>
    <row r="11" spans="1:228" s="161" customFormat="1" ht="21" customHeight="1" x14ac:dyDescent="0.2">
      <c r="A11" s="233" t="s">
        <v>898</v>
      </c>
      <c r="B11" s="234"/>
      <c r="C11" s="234"/>
      <c r="D11" s="235"/>
      <c r="E11" s="236"/>
      <c r="F11" s="174"/>
      <c r="G11" s="174"/>
      <c r="H11" s="175"/>
      <c r="I11" s="175"/>
      <c r="J11" s="174"/>
      <c r="K11" s="174"/>
      <c r="L11" s="174"/>
      <c r="M11" s="174"/>
      <c r="N11" s="174"/>
      <c r="O11" s="173"/>
      <c r="P11" s="172"/>
      <c r="Q11" s="171"/>
      <c r="R11" s="170"/>
      <c r="S11" s="169"/>
      <c r="T11" s="168"/>
      <c r="U11" s="167"/>
      <c r="V11" s="167"/>
      <c r="W11" s="166"/>
      <c r="X11" s="166"/>
      <c r="Y11" s="167"/>
      <c r="Z11" s="167"/>
      <c r="AA11" s="167"/>
      <c r="AB11" s="166"/>
      <c r="AC11" s="162"/>
      <c r="AD11" s="165"/>
      <c r="AE11" s="164"/>
      <c r="AF11" s="163"/>
      <c r="AG11" s="165"/>
      <c r="AH11" s="164"/>
      <c r="AI11" s="163"/>
      <c r="AJ11" s="162" t="s">
        <v>985</v>
      </c>
      <c r="AK11" s="162" t="s">
        <v>986</v>
      </c>
      <c r="AL11" s="162" t="s">
        <v>988</v>
      </c>
      <c r="AM11" s="162" t="s">
        <v>987</v>
      </c>
      <c r="AN11" s="162" t="s">
        <v>989</v>
      </c>
      <c r="AO11" s="162"/>
      <c r="AP11" s="162"/>
      <c r="AQ11" s="162"/>
    </row>
    <row r="12" spans="1:228" s="144" customFormat="1" ht="27" customHeight="1" x14ac:dyDescent="0.2">
      <c r="A12" s="273" t="str">
        <f>A11</f>
        <v xml:space="preserve">4 piece set -- Serta Brand 150gsm Jersey Solid Sheet Set </v>
      </c>
      <c r="B12" s="273" t="s">
        <v>990</v>
      </c>
      <c r="C12" s="273" t="s">
        <v>877</v>
      </c>
      <c r="D12" s="237" t="s">
        <v>888</v>
      </c>
      <c r="E12" s="276" t="s">
        <v>686</v>
      </c>
      <c r="F12" s="160" t="s">
        <v>947</v>
      </c>
      <c r="G12" s="160" t="s">
        <v>936</v>
      </c>
      <c r="H12" s="159"/>
      <c r="I12" s="159">
        <f>'PAK 1-7-2026'!F6</f>
        <v>7.46</v>
      </c>
      <c r="J12" s="219">
        <v>48</v>
      </c>
      <c r="K12" s="220">
        <v>25</v>
      </c>
      <c r="L12" s="219">
        <v>25</v>
      </c>
      <c r="M12" s="221">
        <v>4</v>
      </c>
      <c r="N12" s="158">
        <v>4.26</v>
      </c>
      <c r="O12" s="157">
        <f t="shared" ref="O12" si="0">J12*K12*L12/1000000</f>
        <v>0.03</v>
      </c>
      <c r="P12" s="156">
        <f>65/O12*M12</f>
        <v>8667</v>
      </c>
      <c r="Q12" s="155">
        <f t="shared" ref="Q12:Q35" si="1">$Q$9</f>
        <v>3500</v>
      </c>
      <c r="R12" s="154">
        <f t="shared" ref="R12" si="2">Q12/P12</f>
        <v>0.4</v>
      </c>
      <c r="S12" s="231" t="s">
        <v>896</v>
      </c>
      <c r="T12" s="232">
        <v>0.25</v>
      </c>
      <c r="U12" s="153">
        <f>I12*T12</f>
        <v>1.87</v>
      </c>
      <c r="V12" s="153">
        <f t="shared" ref="V12:V19" si="3">U12+R12+I12</f>
        <v>9.73</v>
      </c>
      <c r="W12" s="150"/>
      <c r="X12" s="150"/>
      <c r="Y12" s="152"/>
      <c r="Z12" s="152">
        <f t="shared" ref="Z12:Z19" si="4">AF12*$Z$9</f>
        <v>0.68</v>
      </c>
      <c r="AA12" s="151"/>
      <c r="AB12" s="150">
        <f t="shared" ref="AB12:AB19" si="5">AF12*$AB$9</f>
        <v>0.99</v>
      </c>
      <c r="AC12" s="146">
        <f t="shared" ref="AC12:AC19" si="6">SUM(W12:AB12)</f>
        <v>1.67</v>
      </c>
      <c r="AD12" s="149">
        <f t="shared" ref="AD12:AD19" si="7">AC12+V12</f>
        <v>11.4</v>
      </c>
      <c r="AE12" s="148">
        <f t="shared" ref="AE12:AE19" si="8">(AF12-AD12)/AF12</f>
        <v>7.7700000000000005E-2</v>
      </c>
      <c r="AF12" s="147">
        <v>12.36</v>
      </c>
      <c r="AG12" s="149">
        <f t="shared" ref="AG12:AG35" si="9">V12+AI12*$Z$9</f>
        <v>10.37</v>
      </c>
      <c r="AH12" s="148">
        <f t="shared" ref="AH12:AH35" si="10">(AI12-AG12)/AI12</f>
        <v>0.1099</v>
      </c>
      <c r="AI12" s="147">
        <v>11.65</v>
      </c>
      <c r="AJ12" s="222">
        <v>240</v>
      </c>
      <c r="AK12" s="222"/>
      <c r="AL12" s="222"/>
      <c r="AM12" s="222"/>
      <c r="AN12" s="222"/>
      <c r="AO12" s="222">
        <f>SUM(AJ12:AN12)</f>
        <v>240</v>
      </c>
      <c r="AP12" s="146">
        <f>AI12*AO12</f>
        <v>2796</v>
      </c>
      <c r="AQ12" s="146">
        <f>AO12*AG12</f>
        <v>2488.8000000000002</v>
      </c>
      <c r="AR12" s="145"/>
    </row>
    <row r="13" spans="1:228" s="144" customFormat="1" ht="27" customHeight="1" x14ac:dyDescent="0.2">
      <c r="A13" s="274"/>
      <c r="B13" s="274"/>
      <c r="C13" s="274"/>
      <c r="D13" s="237" t="s">
        <v>889</v>
      </c>
      <c r="E13" s="277" t="s">
        <v>686</v>
      </c>
      <c r="F13" s="160" t="s">
        <v>937</v>
      </c>
      <c r="G13" s="160" t="s">
        <v>938</v>
      </c>
      <c r="H13" s="159"/>
      <c r="I13" s="159">
        <f>'PAK 1-7-2026'!F7</f>
        <v>7.57</v>
      </c>
      <c r="J13" s="219">
        <v>48</v>
      </c>
      <c r="K13" s="220">
        <v>25</v>
      </c>
      <c r="L13" s="219">
        <v>25</v>
      </c>
      <c r="M13" s="221">
        <v>4</v>
      </c>
      <c r="N13" s="158">
        <v>4.26</v>
      </c>
      <c r="O13" s="157">
        <f t="shared" ref="O13" si="11">J13*K13*L13/1000000</f>
        <v>0.03</v>
      </c>
      <c r="P13" s="156">
        <f>65/O13*M13</f>
        <v>8667</v>
      </c>
      <c r="Q13" s="155">
        <f t="shared" si="1"/>
        <v>3500</v>
      </c>
      <c r="R13" s="154">
        <f t="shared" ref="R13:R35" si="12">Q13/P13</f>
        <v>0.4</v>
      </c>
      <c r="S13" s="231" t="s">
        <v>896</v>
      </c>
      <c r="T13" s="232">
        <v>0.25</v>
      </c>
      <c r="U13" s="153">
        <f>I13*T13</f>
        <v>1.89</v>
      </c>
      <c r="V13" s="153">
        <f t="shared" ref="V13" si="13">U13+R13+I13</f>
        <v>9.86</v>
      </c>
      <c r="W13" s="150"/>
      <c r="X13" s="150"/>
      <c r="Y13" s="152"/>
      <c r="Z13" s="152">
        <f t="shared" ref="Z13" si="14">AF13*$Z$9</f>
        <v>0.68</v>
      </c>
      <c r="AA13" s="151"/>
      <c r="AB13" s="150">
        <f t="shared" ref="AB13" si="15">AF13*$AB$9</f>
        <v>0.99</v>
      </c>
      <c r="AC13" s="146">
        <f t="shared" ref="AC13" si="16">SUM(W13:AB13)</f>
        <v>1.67</v>
      </c>
      <c r="AD13" s="149">
        <f t="shared" ref="AD13" si="17">AC13+V13</f>
        <v>11.53</v>
      </c>
      <c r="AE13" s="148">
        <f t="shared" ref="AE13" si="18">(AF13-AD13)/AF13</f>
        <v>6.7199999999999996E-2</v>
      </c>
      <c r="AF13" s="147">
        <v>12.36</v>
      </c>
      <c r="AG13" s="149">
        <f t="shared" si="9"/>
        <v>10.5</v>
      </c>
      <c r="AH13" s="148">
        <f t="shared" si="10"/>
        <v>9.8699999999999996E-2</v>
      </c>
      <c r="AI13" s="147">
        <v>11.65</v>
      </c>
      <c r="AJ13" s="222">
        <v>240</v>
      </c>
      <c r="AK13" s="222">
        <v>876</v>
      </c>
      <c r="AL13" s="222"/>
      <c r="AM13" s="222"/>
      <c r="AN13" s="222">
        <v>876</v>
      </c>
      <c r="AO13" s="222">
        <f t="shared" ref="AO13:AO35" si="19">SUM(AJ13:AN13)</f>
        <v>1992</v>
      </c>
      <c r="AP13" s="146">
        <f t="shared" ref="AP13:AP35" si="20">AI13*AO13</f>
        <v>23206.799999999999</v>
      </c>
      <c r="AQ13" s="146">
        <f t="shared" ref="AQ13:AQ35" si="21">AO13*AG13</f>
        <v>20916</v>
      </c>
      <c r="AR13" s="145"/>
    </row>
    <row r="14" spans="1:228" s="144" customFormat="1" ht="27" customHeight="1" x14ac:dyDescent="0.2">
      <c r="A14" s="274"/>
      <c r="B14" s="274"/>
      <c r="C14" s="274"/>
      <c r="D14" s="237" t="s">
        <v>890</v>
      </c>
      <c r="E14" s="277" t="s">
        <v>686</v>
      </c>
      <c r="F14" s="160" t="s">
        <v>939</v>
      </c>
      <c r="G14" s="160" t="s">
        <v>940</v>
      </c>
      <c r="H14" s="159"/>
      <c r="I14" s="159">
        <f>'PAK 1-7-2026'!F8</f>
        <v>9.42</v>
      </c>
      <c r="J14" s="219">
        <v>48</v>
      </c>
      <c r="K14" s="220">
        <v>25</v>
      </c>
      <c r="L14" s="219">
        <v>30</v>
      </c>
      <c r="M14" s="219">
        <v>4</v>
      </c>
      <c r="N14" s="158">
        <v>5.57</v>
      </c>
      <c r="O14" s="157">
        <f t="shared" ref="O14:O21" si="22">J14*K14*L14/1000000</f>
        <v>3.5999999999999997E-2</v>
      </c>
      <c r="P14" s="156">
        <f t="shared" ref="P14:P21" si="23">65/O14*M14</f>
        <v>7222</v>
      </c>
      <c r="Q14" s="155">
        <f t="shared" si="1"/>
        <v>3500</v>
      </c>
      <c r="R14" s="154">
        <f t="shared" si="12"/>
        <v>0.48</v>
      </c>
      <c r="S14" s="231" t="s">
        <v>896</v>
      </c>
      <c r="T14" s="232">
        <v>0.25</v>
      </c>
      <c r="U14" s="153">
        <f t="shared" ref="U14:U19" si="24">I14*T14</f>
        <v>2.36</v>
      </c>
      <c r="V14" s="153">
        <f t="shared" si="3"/>
        <v>12.26</v>
      </c>
      <c r="W14" s="150"/>
      <c r="X14" s="150"/>
      <c r="Y14" s="152"/>
      <c r="Z14" s="152">
        <f t="shared" si="4"/>
        <v>0.84</v>
      </c>
      <c r="AA14" s="151"/>
      <c r="AB14" s="150">
        <f t="shared" si="5"/>
        <v>1.23</v>
      </c>
      <c r="AC14" s="146">
        <f t="shared" si="6"/>
        <v>2.0699999999999998</v>
      </c>
      <c r="AD14" s="149">
        <f t="shared" si="7"/>
        <v>14.33</v>
      </c>
      <c r="AE14" s="148">
        <f t="shared" si="8"/>
        <v>6.7100000000000007E-2</v>
      </c>
      <c r="AF14" s="147">
        <v>15.36</v>
      </c>
      <c r="AG14" s="149">
        <f t="shared" si="9"/>
        <v>13.06</v>
      </c>
      <c r="AH14" s="148">
        <f t="shared" si="10"/>
        <v>9.9299999999999999E-2</v>
      </c>
      <c r="AI14" s="147">
        <v>14.5</v>
      </c>
      <c r="AJ14" s="222">
        <v>716</v>
      </c>
      <c r="AK14" s="222"/>
      <c r="AL14" s="222">
        <v>876</v>
      </c>
      <c r="AM14" s="222">
        <v>876</v>
      </c>
      <c r="AN14" s="222"/>
      <c r="AO14" s="222">
        <f t="shared" si="19"/>
        <v>2468</v>
      </c>
      <c r="AP14" s="146">
        <f t="shared" si="20"/>
        <v>35786</v>
      </c>
      <c r="AQ14" s="146">
        <f t="shared" si="21"/>
        <v>32232.080000000002</v>
      </c>
      <c r="AR14" s="145"/>
    </row>
    <row r="15" spans="1:228" s="144" customFormat="1" ht="27" customHeight="1" x14ac:dyDescent="0.2">
      <c r="A15" s="274"/>
      <c r="B15" s="274"/>
      <c r="C15" s="274"/>
      <c r="D15" s="237" t="s">
        <v>891</v>
      </c>
      <c r="E15" s="277" t="s">
        <v>686</v>
      </c>
      <c r="F15" s="160" t="s">
        <v>941</v>
      </c>
      <c r="G15" s="160" t="s">
        <v>942</v>
      </c>
      <c r="H15" s="159"/>
      <c r="I15" s="159">
        <f>'PAK 1-7-2026'!F9</f>
        <v>10.33</v>
      </c>
      <c r="J15" s="219">
        <v>48</v>
      </c>
      <c r="K15" s="220">
        <v>25</v>
      </c>
      <c r="L15" s="219">
        <v>35</v>
      </c>
      <c r="M15" s="219">
        <v>4</v>
      </c>
      <c r="N15" s="158">
        <v>6.13</v>
      </c>
      <c r="O15" s="157">
        <f t="shared" si="22"/>
        <v>4.2000000000000003E-2</v>
      </c>
      <c r="P15" s="156">
        <f t="shared" si="23"/>
        <v>6190</v>
      </c>
      <c r="Q15" s="155">
        <f t="shared" si="1"/>
        <v>3500</v>
      </c>
      <c r="R15" s="154">
        <f t="shared" si="12"/>
        <v>0.56999999999999995</v>
      </c>
      <c r="S15" s="231" t="s">
        <v>896</v>
      </c>
      <c r="T15" s="232">
        <v>0.25</v>
      </c>
      <c r="U15" s="153">
        <f t="shared" si="24"/>
        <v>2.58</v>
      </c>
      <c r="V15" s="153">
        <f t="shared" si="3"/>
        <v>13.48</v>
      </c>
      <c r="W15" s="150"/>
      <c r="X15" s="150"/>
      <c r="Y15" s="152"/>
      <c r="Z15" s="152">
        <f t="shared" si="4"/>
        <v>0.93</v>
      </c>
      <c r="AA15" s="151"/>
      <c r="AB15" s="150">
        <f t="shared" si="5"/>
        <v>1.35</v>
      </c>
      <c r="AC15" s="146">
        <f t="shared" si="6"/>
        <v>2.2799999999999998</v>
      </c>
      <c r="AD15" s="149">
        <f t="shared" si="7"/>
        <v>15.76</v>
      </c>
      <c r="AE15" s="148">
        <f t="shared" si="8"/>
        <v>6.8000000000000005E-2</v>
      </c>
      <c r="AF15" s="147">
        <v>16.91</v>
      </c>
      <c r="AG15" s="149">
        <f t="shared" si="9"/>
        <v>14.36</v>
      </c>
      <c r="AH15" s="148">
        <f t="shared" si="10"/>
        <v>9.9699999999999997E-2</v>
      </c>
      <c r="AI15" s="147">
        <v>15.95</v>
      </c>
      <c r="AJ15" s="222">
        <v>956</v>
      </c>
      <c r="AK15" s="222"/>
      <c r="AL15" s="222">
        <v>1750</v>
      </c>
      <c r="AM15" s="222">
        <v>1750</v>
      </c>
      <c r="AN15" s="222"/>
      <c r="AO15" s="222">
        <f t="shared" si="19"/>
        <v>4456</v>
      </c>
      <c r="AP15" s="146">
        <f t="shared" si="20"/>
        <v>71073.2</v>
      </c>
      <c r="AQ15" s="146">
        <f t="shared" si="21"/>
        <v>63988.160000000003</v>
      </c>
      <c r="AR15" s="145"/>
    </row>
    <row r="16" spans="1:228" s="144" customFormat="1" ht="27" customHeight="1" x14ac:dyDescent="0.2">
      <c r="A16" s="274"/>
      <c r="B16" s="274"/>
      <c r="C16" s="274"/>
      <c r="D16" s="237" t="s">
        <v>892</v>
      </c>
      <c r="E16" s="277" t="s">
        <v>686</v>
      </c>
      <c r="F16" s="160" t="s">
        <v>943</v>
      </c>
      <c r="G16" s="160" t="s">
        <v>944</v>
      </c>
      <c r="H16" s="159"/>
      <c r="I16" s="159">
        <f>'PAK 1-7-2026'!F10</f>
        <v>12.16</v>
      </c>
      <c r="J16" s="219">
        <v>48</v>
      </c>
      <c r="K16" s="220">
        <v>25</v>
      </c>
      <c r="L16" s="219">
        <v>40</v>
      </c>
      <c r="M16" s="219">
        <v>4</v>
      </c>
      <c r="N16" s="158">
        <v>7.35</v>
      </c>
      <c r="O16" s="157">
        <f t="shared" si="22"/>
        <v>4.8000000000000001E-2</v>
      </c>
      <c r="P16" s="156">
        <f t="shared" si="23"/>
        <v>5417</v>
      </c>
      <c r="Q16" s="155">
        <f t="shared" si="1"/>
        <v>3500</v>
      </c>
      <c r="R16" s="154">
        <f t="shared" si="12"/>
        <v>0.65</v>
      </c>
      <c r="S16" s="231" t="s">
        <v>896</v>
      </c>
      <c r="T16" s="232">
        <v>0.25</v>
      </c>
      <c r="U16" s="153">
        <f t="shared" si="24"/>
        <v>3.04</v>
      </c>
      <c r="V16" s="153">
        <f t="shared" si="3"/>
        <v>15.85</v>
      </c>
      <c r="W16" s="150"/>
      <c r="X16" s="150"/>
      <c r="Y16" s="152"/>
      <c r="Z16" s="152">
        <f t="shared" si="4"/>
        <v>1.1100000000000001</v>
      </c>
      <c r="AA16" s="151"/>
      <c r="AB16" s="150">
        <f t="shared" si="5"/>
        <v>1.61</v>
      </c>
      <c r="AC16" s="146">
        <f t="shared" si="6"/>
        <v>2.72</v>
      </c>
      <c r="AD16" s="149">
        <f t="shared" si="7"/>
        <v>18.57</v>
      </c>
      <c r="AE16" s="148">
        <f t="shared" si="8"/>
        <v>7.8399999999999997E-2</v>
      </c>
      <c r="AF16" s="147">
        <v>20.149999999999999</v>
      </c>
      <c r="AG16" s="149">
        <f t="shared" si="9"/>
        <v>16.899999999999999</v>
      </c>
      <c r="AH16" s="148">
        <f t="shared" si="10"/>
        <v>0.1105</v>
      </c>
      <c r="AI16" s="147">
        <v>19</v>
      </c>
      <c r="AJ16" s="222"/>
      <c r="AK16" s="222"/>
      <c r="AL16" s="222"/>
      <c r="AM16" s="222"/>
      <c r="AN16" s="222"/>
      <c r="AO16" s="222">
        <f t="shared" si="19"/>
        <v>0</v>
      </c>
      <c r="AP16" s="146">
        <f t="shared" si="20"/>
        <v>0</v>
      </c>
      <c r="AQ16" s="146">
        <f t="shared" si="21"/>
        <v>0</v>
      </c>
      <c r="AR16" s="145"/>
    </row>
    <row r="17" spans="1:44" s="144" customFormat="1" ht="27" customHeight="1" x14ac:dyDescent="0.2">
      <c r="A17" s="274"/>
      <c r="B17" s="274"/>
      <c r="C17" s="274"/>
      <c r="D17" s="237" t="s">
        <v>893</v>
      </c>
      <c r="E17" s="277" t="s">
        <v>686</v>
      </c>
      <c r="F17" s="160" t="s">
        <v>945</v>
      </c>
      <c r="G17" s="160" t="s">
        <v>946</v>
      </c>
      <c r="H17" s="159"/>
      <c r="I17" s="159">
        <f>'PAK 1-7-2026'!F11</f>
        <v>12.16</v>
      </c>
      <c r="J17" s="219">
        <v>48</v>
      </c>
      <c r="K17" s="220">
        <v>25</v>
      </c>
      <c r="L17" s="219">
        <v>40</v>
      </c>
      <c r="M17" s="219">
        <v>4</v>
      </c>
      <c r="N17" s="158">
        <v>7.35</v>
      </c>
      <c r="O17" s="157">
        <f t="shared" si="22"/>
        <v>4.8000000000000001E-2</v>
      </c>
      <c r="P17" s="156">
        <f t="shared" si="23"/>
        <v>5417</v>
      </c>
      <c r="Q17" s="155">
        <f t="shared" si="1"/>
        <v>3500</v>
      </c>
      <c r="R17" s="154">
        <f t="shared" si="12"/>
        <v>0.65</v>
      </c>
      <c r="S17" s="231" t="s">
        <v>896</v>
      </c>
      <c r="T17" s="232">
        <v>0.25</v>
      </c>
      <c r="U17" s="153">
        <f t="shared" si="24"/>
        <v>3.04</v>
      </c>
      <c r="V17" s="153">
        <f t="shared" si="3"/>
        <v>15.85</v>
      </c>
      <c r="W17" s="150"/>
      <c r="X17" s="150"/>
      <c r="Y17" s="152"/>
      <c r="Z17" s="152">
        <f t="shared" si="4"/>
        <v>1.1100000000000001</v>
      </c>
      <c r="AA17" s="151"/>
      <c r="AB17" s="150">
        <f t="shared" si="5"/>
        <v>1.61</v>
      </c>
      <c r="AC17" s="146">
        <f t="shared" si="6"/>
        <v>2.72</v>
      </c>
      <c r="AD17" s="149">
        <f t="shared" si="7"/>
        <v>18.57</v>
      </c>
      <c r="AE17" s="148">
        <f t="shared" si="8"/>
        <v>7.8399999999999997E-2</v>
      </c>
      <c r="AF17" s="147">
        <v>20.149999999999999</v>
      </c>
      <c r="AG17" s="149">
        <f t="shared" si="9"/>
        <v>16.899999999999999</v>
      </c>
      <c r="AH17" s="148">
        <f t="shared" si="10"/>
        <v>0.1105</v>
      </c>
      <c r="AI17" s="147">
        <v>19</v>
      </c>
      <c r="AJ17" s="222"/>
      <c r="AK17" s="222"/>
      <c r="AL17" s="222"/>
      <c r="AM17" s="222"/>
      <c r="AN17" s="222"/>
      <c r="AO17" s="222">
        <f t="shared" si="19"/>
        <v>0</v>
      </c>
      <c r="AP17" s="146">
        <f t="shared" si="20"/>
        <v>0</v>
      </c>
      <c r="AQ17" s="146">
        <f t="shared" si="21"/>
        <v>0</v>
      </c>
      <c r="AR17" s="145"/>
    </row>
    <row r="18" spans="1:44" s="144" customFormat="1" ht="27" customHeight="1" x14ac:dyDescent="0.2">
      <c r="A18" s="274"/>
      <c r="B18" s="274"/>
      <c r="C18" s="274"/>
      <c r="D18" s="237" t="s">
        <v>685</v>
      </c>
      <c r="E18" s="277" t="s">
        <v>686</v>
      </c>
      <c r="F18" s="160" t="s">
        <v>975</v>
      </c>
      <c r="G18" s="160" t="s">
        <v>972</v>
      </c>
      <c r="H18" s="159"/>
      <c r="I18" s="159">
        <f>'PAK 1-7-2026'!F12</f>
        <v>2.2999999999999998</v>
      </c>
      <c r="J18" s="219">
        <v>32</v>
      </c>
      <c r="K18" s="220">
        <v>25</v>
      </c>
      <c r="L18" s="219">
        <v>15</v>
      </c>
      <c r="M18" s="219">
        <v>6</v>
      </c>
      <c r="N18" s="158">
        <v>1.04</v>
      </c>
      <c r="O18" s="157">
        <f t="shared" si="22"/>
        <v>1.2E-2</v>
      </c>
      <c r="P18" s="156">
        <f t="shared" si="23"/>
        <v>32500</v>
      </c>
      <c r="Q18" s="155">
        <f t="shared" si="1"/>
        <v>3500</v>
      </c>
      <c r="R18" s="154">
        <f t="shared" si="12"/>
        <v>0.11</v>
      </c>
      <c r="S18" s="231" t="s">
        <v>896</v>
      </c>
      <c r="T18" s="232">
        <v>0.25</v>
      </c>
      <c r="U18" s="153">
        <f t="shared" si="24"/>
        <v>0.57999999999999996</v>
      </c>
      <c r="V18" s="153">
        <f t="shared" si="3"/>
        <v>2.99</v>
      </c>
      <c r="W18" s="150"/>
      <c r="X18" s="150"/>
      <c r="Y18" s="152"/>
      <c r="Z18" s="152">
        <f t="shared" si="4"/>
        <v>0.24</v>
      </c>
      <c r="AA18" s="151"/>
      <c r="AB18" s="150">
        <f t="shared" si="5"/>
        <v>0.34</v>
      </c>
      <c r="AC18" s="146">
        <f t="shared" si="6"/>
        <v>0.57999999999999996</v>
      </c>
      <c r="AD18" s="149">
        <f t="shared" si="7"/>
        <v>3.57</v>
      </c>
      <c r="AE18" s="148">
        <f t="shared" si="8"/>
        <v>0.16980000000000001</v>
      </c>
      <c r="AF18" s="147">
        <v>4.3</v>
      </c>
      <c r="AG18" s="149">
        <f t="shared" si="9"/>
        <v>3.21</v>
      </c>
      <c r="AH18" s="148">
        <f t="shared" si="10"/>
        <v>0.2074</v>
      </c>
      <c r="AI18" s="147">
        <v>4.05</v>
      </c>
      <c r="AJ18" s="222"/>
      <c r="AK18" s="222"/>
      <c r="AL18" s="222"/>
      <c r="AM18" s="222"/>
      <c r="AN18" s="222"/>
      <c r="AO18" s="222">
        <f t="shared" si="19"/>
        <v>0</v>
      </c>
      <c r="AP18" s="146">
        <f t="shared" si="20"/>
        <v>0</v>
      </c>
      <c r="AQ18" s="146">
        <f t="shared" si="21"/>
        <v>0</v>
      </c>
      <c r="AR18" s="145"/>
    </row>
    <row r="19" spans="1:44" s="144" customFormat="1" ht="27" customHeight="1" x14ac:dyDescent="0.2">
      <c r="A19" s="275"/>
      <c r="B19" s="275"/>
      <c r="C19" s="275"/>
      <c r="D19" s="237" t="s">
        <v>684</v>
      </c>
      <c r="E19" s="278" t="s">
        <v>686</v>
      </c>
      <c r="F19" s="160" t="s">
        <v>973</v>
      </c>
      <c r="G19" s="160" t="s">
        <v>974</v>
      </c>
      <c r="H19" s="159"/>
      <c r="I19" s="159">
        <f>'PAK 1-7-2026'!F13</f>
        <v>2.59</v>
      </c>
      <c r="J19" s="219">
        <v>32</v>
      </c>
      <c r="K19" s="220">
        <v>25</v>
      </c>
      <c r="L19" s="219">
        <v>20</v>
      </c>
      <c r="M19" s="219">
        <v>6</v>
      </c>
      <c r="N19" s="158">
        <v>1.21</v>
      </c>
      <c r="O19" s="157">
        <f t="shared" si="22"/>
        <v>1.6E-2</v>
      </c>
      <c r="P19" s="156">
        <f t="shared" si="23"/>
        <v>24375</v>
      </c>
      <c r="Q19" s="155">
        <f t="shared" si="1"/>
        <v>3500</v>
      </c>
      <c r="R19" s="154">
        <f t="shared" si="12"/>
        <v>0.14000000000000001</v>
      </c>
      <c r="S19" s="231" t="s">
        <v>896</v>
      </c>
      <c r="T19" s="232">
        <v>0.25</v>
      </c>
      <c r="U19" s="153">
        <f t="shared" si="24"/>
        <v>0.65</v>
      </c>
      <c r="V19" s="153">
        <f t="shared" si="3"/>
        <v>3.38</v>
      </c>
      <c r="W19" s="150"/>
      <c r="X19" s="150"/>
      <c r="Y19" s="152"/>
      <c r="Z19" s="152">
        <f t="shared" si="4"/>
        <v>0.27</v>
      </c>
      <c r="AA19" s="151"/>
      <c r="AB19" s="150">
        <f t="shared" si="5"/>
        <v>0.39</v>
      </c>
      <c r="AC19" s="146">
        <f t="shared" si="6"/>
        <v>0.66</v>
      </c>
      <c r="AD19" s="149">
        <f t="shared" si="7"/>
        <v>4.04</v>
      </c>
      <c r="AE19" s="148">
        <f t="shared" si="8"/>
        <v>0.1721</v>
      </c>
      <c r="AF19" s="147">
        <v>4.88</v>
      </c>
      <c r="AG19" s="149">
        <f t="shared" si="9"/>
        <v>3.63</v>
      </c>
      <c r="AH19" s="148">
        <f t="shared" si="10"/>
        <v>0.2109</v>
      </c>
      <c r="AI19" s="147">
        <v>4.5999999999999996</v>
      </c>
      <c r="AJ19" s="222"/>
      <c r="AK19" s="222"/>
      <c r="AL19" s="222"/>
      <c r="AM19" s="222"/>
      <c r="AN19" s="222"/>
      <c r="AO19" s="222">
        <f t="shared" si="19"/>
        <v>0</v>
      </c>
      <c r="AP19" s="146">
        <f t="shared" si="20"/>
        <v>0</v>
      </c>
      <c r="AQ19" s="146">
        <f t="shared" si="21"/>
        <v>0</v>
      </c>
      <c r="AR19" s="145"/>
    </row>
    <row r="20" spans="1:44" s="144" customFormat="1" ht="27" customHeight="1" x14ac:dyDescent="0.2">
      <c r="A20" s="273" t="str">
        <f>A12</f>
        <v xml:space="preserve">4 piece set -- Serta Brand 150gsm Jersey Solid Sheet Set </v>
      </c>
      <c r="B20" s="273" t="s">
        <v>990</v>
      </c>
      <c r="C20" s="273" t="s">
        <v>877</v>
      </c>
      <c r="D20" s="237" t="s">
        <v>888</v>
      </c>
      <c r="E20" s="276" t="s">
        <v>687</v>
      </c>
      <c r="F20" s="160" t="s">
        <v>959</v>
      </c>
      <c r="G20" s="160" t="s">
        <v>948</v>
      </c>
      <c r="H20" s="159"/>
      <c r="I20" s="159">
        <f>I12</f>
        <v>7.46</v>
      </c>
      <c r="J20" s="219">
        <v>48</v>
      </c>
      <c r="K20" s="220">
        <v>25</v>
      </c>
      <c r="L20" s="219">
        <v>25</v>
      </c>
      <c r="M20" s="221">
        <v>4</v>
      </c>
      <c r="N20" s="158">
        <v>4.26</v>
      </c>
      <c r="O20" s="157">
        <f t="shared" si="22"/>
        <v>0.03</v>
      </c>
      <c r="P20" s="156">
        <f t="shared" si="23"/>
        <v>8667</v>
      </c>
      <c r="Q20" s="155">
        <f t="shared" si="1"/>
        <v>3500</v>
      </c>
      <c r="R20" s="154">
        <f t="shared" si="12"/>
        <v>0.4</v>
      </c>
      <c r="S20" s="231" t="s">
        <v>896</v>
      </c>
      <c r="T20" s="232">
        <v>0.25</v>
      </c>
      <c r="U20" s="153">
        <f t="shared" ref="U20:U27" si="25">I20*T20</f>
        <v>1.87</v>
      </c>
      <c r="V20" s="153">
        <f t="shared" ref="V20:V27" si="26">U20+R20+I20</f>
        <v>9.73</v>
      </c>
      <c r="W20" s="150"/>
      <c r="X20" s="150"/>
      <c r="Y20" s="152"/>
      <c r="Z20" s="152">
        <f t="shared" ref="Z20:Z27" si="27">AF20*$Z$9</f>
        <v>0.68</v>
      </c>
      <c r="AA20" s="151"/>
      <c r="AB20" s="150">
        <f t="shared" ref="AB20:AB27" si="28">AF20*$AB$9</f>
        <v>0.99</v>
      </c>
      <c r="AC20" s="146">
        <f t="shared" ref="AC20:AC27" si="29">SUM(W20:AB20)</f>
        <v>1.67</v>
      </c>
      <c r="AD20" s="149">
        <f t="shared" ref="AD20:AD27" si="30">AC20+V20</f>
        <v>11.4</v>
      </c>
      <c r="AE20" s="148">
        <f t="shared" ref="AE20:AE27" si="31">(AF20-AD20)/AF20</f>
        <v>7.7700000000000005E-2</v>
      </c>
      <c r="AF20" s="147">
        <v>12.36</v>
      </c>
      <c r="AG20" s="149">
        <f t="shared" si="9"/>
        <v>10.37</v>
      </c>
      <c r="AH20" s="148">
        <f t="shared" si="10"/>
        <v>0.1099</v>
      </c>
      <c r="AI20" s="147">
        <v>11.65</v>
      </c>
      <c r="AJ20" s="222">
        <v>240</v>
      </c>
      <c r="AK20" s="222"/>
      <c r="AL20" s="222"/>
      <c r="AM20" s="222"/>
      <c r="AN20" s="222"/>
      <c r="AO20" s="222">
        <f t="shared" si="19"/>
        <v>240</v>
      </c>
      <c r="AP20" s="146">
        <f t="shared" si="20"/>
        <v>2796</v>
      </c>
      <c r="AQ20" s="146">
        <f t="shared" si="21"/>
        <v>2488.8000000000002</v>
      </c>
      <c r="AR20" s="145"/>
    </row>
    <row r="21" spans="1:44" s="144" customFormat="1" ht="27" customHeight="1" x14ac:dyDescent="0.2">
      <c r="A21" s="274"/>
      <c r="B21" s="274"/>
      <c r="C21" s="274"/>
      <c r="D21" s="237" t="s">
        <v>889</v>
      </c>
      <c r="E21" s="277"/>
      <c r="F21" s="160" t="s">
        <v>949</v>
      </c>
      <c r="G21" s="160" t="s">
        <v>950</v>
      </c>
      <c r="H21" s="159"/>
      <c r="I21" s="159">
        <f t="shared" ref="I21:I35" si="32">I13</f>
        <v>7.57</v>
      </c>
      <c r="J21" s="219">
        <v>48</v>
      </c>
      <c r="K21" s="220">
        <v>25</v>
      </c>
      <c r="L21" s="219">
        <v>25</v>
      </c>
      <c r="M21" s="221">
        <v>4</v>
      </c>
      <c r="N21" s="158">
        <v>4.26</v>
      </c>
      <c r="O21" s="157">
        <f t="shared" si="22"/>
        <v>0.03</v>
      </c>
      <c r="P21" s="156">
        <f t="shared" si="23"/>
        <v>8667</v>
      </c>
      <c r="Q21" s="155">
        <f t="shared" si="1"/>
        <v>3500</v>
      </c>
      <c r="R21" s="154">
        <f t="shared" si="12"/>
        <v>0.4</v>
      </c>
      <c r="S21" s="231" t="s">
        <v>896</v>
      </c>
      <c r="T21" s="232">
        <v>0.25</v>
      </c>
      <c r="U21" s="153">
        <f>I21*T21</f>
        <v>1.89</v>
      </c>
      <c r="V21" s="153">
        <f t="shared" si="26"/>
        <v>9.86</v>
      </c>
      <c r="W21" s="150"/>
      <c r="X21" s="150"/>
      <c r="Y21" s="152"/>
      <c r="Z21" s="152">
        <f t="shared" si="27"/>
        <v>0.68</v>
      </c>
      <c r="AA21" s="151"/>
      <c r="AB21" s="150">
        <f t="shared" si="28"/>
        <v>0.99</v>
      </c>
      <c r="AC21" s="146">
        <f t="shared" si="29"/>
        <v>1.67</v>
      </c>
      <c r="AD21" s="149">
        <f t="shared" si="30"/>
        <v>11.53</v>
      </c>
      <c r="AE21" s="148">
        <f t="shared" si="31"/>
        <v>6.7199999999999996E-2</v>
      </c>
      <c r="AF21" s="147">
        <v>12.36</v>
      </c>
      <c r="AG21" s="149">
        <f t="shared" si="9"/>
        <v>10.5</v>
      </c>
      <c r="AH21" s="148">
        <f t="shared" si="10"/>
        <v>9.8699999999999996E-2</v>
      </c>
      <c r="AI21" s="147">
        <v>11.65</v>
      </c>
      <c r="AJ21" s="222">
        <v>240</v>
      </c>
      <c r="AK21" s="222">
        <v>438</v>
      </c>
      <c r="AL21" s="222"/>
      <c r="AM21" s="222"/>
      <c r="AN21" s="222">
        <v>438</v>
      </c>
      <c r="AO21" s="222">
        <f t="shared" si="19"/>
        <v>1116</v>
      </c>
      <c r="AP21" s="146">
        <f t="shared" si="20"/>
        <v>13001.4</v>
      </c>
      <c r="AQ21" s="146">
        <f t="shared" si="21"/>
        <v>11718</v>
      </c>
      <c r="AR21" s="145"/>
    </row>
    <row r="22" spans="1:44" s="144" customFormat="1" ht="27" customHeight="1" x14ac:dyDescent="0.2">
      <c r="A22" s="274"/>
      <c r="B22" s="274"/>
      <c r="C22" s="274"/>
      <c r="D22" s="237" t="s">
        <v>890</v>
      </c>
      <c r="E22" s="277"/>
      <c r="F22" s="160" t="s">
        <v>951</v>
      </c>
      <c r="G22" s="160" t="s">
        <v>952</v>
      </c>
      <c r="H22" s="159"/>
      <c r="I22" s="159">
        <f t="shared" si="32"/>
        <v>9.42</v>
      </c>
      <c r="J22" s="219">
        <v>48</v>
      </c>
      <c r="K22" s="220">
        <v>25</v>
      </c>
      <c r="L22" s="219">
        <v>30</v>
      </c>
      <c r="M22" s="219">
        <v>4</v>
      </c>
      <c r="N22" s="158">
        <v>5.57</v>
      </c>
      <c r="O22" s="157">
        <f t="shared" ref="O22:O35" si="33">J22*K22*L22/1000000</f>
        <v>3.5999999999999997E-2</v>
      </c>
      <c r="P22" s="156">
        <f t="shared" ref="P22:P35" si="34">65/O22*M22</f>
        <v>7222</v>
      </c>
      <c r="Q22" s="155">
        <f t="shared" si="1"/>
        <v>3500</v>
      </c>
      <c r="R22" s="154">
        <f t="shared" si="12"/>
        <v>0.48</v>
      </c>
      <c r="S22" s="231" t="s">
        <v>896</v>
      </c>
      <c r="T22" s="232">
        <v>0.25</v>
      </c>
      <c r="U22" s="153">
        <f t="shared" si="25"/>
        <v>2.36</v>
      </c>
      <c r="V22" s="153">
        <f t="shared" si="26"/>
        <v>12.26</v>
      </c>
      <c r="W22" s="150"/>
      <c r="X22" s="150"/>
      <c r="Y22" s="152"/>
      <c r="Z22" s="152">
        <f t="shared" si="27"/>
        <v>0.84</v>
      </c>
      <c r="AA22" s="151"/>
      <c r="AB22" s="150">
        <f t="shared" si="28"/>
        <v>1.23</v>
      </c>
      <c r="AC22" s="146">
        <f t="shared" si="29"/>
        <v>2.0699999999999998</v>
      </c>
      <c r="AD22" s="149">
        <f t="shared" si="30"/>
        <v>14.33</v>
      </c>
      <c r="AE22" s="148">
        <f t="shared" si="31"/>
        <v>6.7100000000000007E-2</v>
      </c>
      <c r="AF22" s="147">
        <v>15.36</v>
      </c>
      <c r="AG22" s="149">
        <f t="shared" si="9"/>
        <v>13.06</v>
      </c>
      <c r="AH22" s="148">
        <f t="shared" si="10"/>
        <v>9.9299999999999999E-2</v>
      </c>
      <c r="AI22" s="147">
        <v>14.5</v>
      </c>
      <c r="AJ22" s="222">
        <v>716</v>
      </c>
      <c r="AK22" s="222"/>
      <c r="AL22" s="222">
        <v>438</v>
      </c>
      <c r="AM22" s="222">
        <v>438</v>
      </c>
      <c r="AN22" s="222"/>
      <c r="AO22" s="222">
        <f t="shared" si="19"/>
        <v>1592</v>
      </c>
      <c r="AP22" s="146">
        <f t="shared" si="20"/>
        <v>23084</v>
      </c>
      <c r="AQ22" s="146">
        <f t="shared" si="21"/>
        <v>20791.52</v>
      </c>
      <c r="AR22" s="145"/>
    </row>
    <row r="23" spans="1:44" s="144" customFormat="1" ht="27" customHeight="1" x14ac:dyDescent="0.2">
      <c r="A23" s="274"/>
      <c r="B23" s="274"/>
      <c r="C23" s="274"/>
      <c r="D23" s="237" t="s">
        <v>891</v>
      </c>
      <c r="E23" s="277"/>
      <c r="F23" s="160" t="s">
        <v>953</v>
      </c>
      <c r="G23" s="160" t="s">
        <v>954</v>
      </c>
      <c r="H23" s="159"/>
      <c r="I23" s="159">
        <f t="shared" si="32"/>
        <v>10.33</v>
      </c>
      <c r="J23" s="219">
        <v>48</v>
      </c>
      <c r="K23" s="220">
        <v>25</v>
      </c>
      <c r="L23" s="219">
        <v>35</v>
      </c>
      <c r="M23" s="219">
        <v>4</v>
      </c>
      <c r="N23" s="158">
        <v>6.13</v>
      </c>
      <c r="O23" s="157">
        <f t="shared" si="33"/>
        <v>4.2000000000000003E-2</v>
      </c>
      <c r="P23" s="156">
        <f t="shared" si="34"/>
        <v>6190</v>
      </c>
      <c r="Q23" s="155">
        <f t="shared" si="1"/>
        <v>3500</v>
      </c>
      <c r="R23" s="154">
        <f t="shared" si="12"/>
        <v>0.56999999999999995</v>
      </c>
      <c r="S23" s="231" t="s">
        <v>896</v>
      </c>
      <c r="T23" s="232">
        <v>0.25</v>
      </c>
      <c r="U23" s="153">
        <f t="shared" si="25"/>
        <v>2.58</v>
      </c>
      <c r="V23" s="153">
        <f t="shared" si="26"/>
        <v>13.48</v>
      </c>
      <c r="W23" s="150"/>
      <c r="X23" s="150"/>
      <c r="Y23" s="152"/>
      <c r="Z23" s="152">
        <f t="shared" si="27"/>
        <v>0.93</v>
      </c>
      <c r="AA23" s="151"/>
      <c r="AB23" s="150">
        <f t="shared" si="28"/>
        <v>1.35</v>
      </c>
      <c r="AC23" s="146">
        <f t="shared" si="29"/>
        <v>2.2799999999999998</v>
      </c>
      <c r="AD23" s="149">
        <f t="shared" si="30"/>
        <v>15.76</v>
      </c>
      <c r="AE23" s="148">
        <f t="shared" si="31"/>
        <v>6.8000000000000005E-2</v>
      </c>
      <c r="AF23" s="147">
        <v>16.91</v>
      </c>
      <c r="AG23" s="149">
        <f t="shared" si="9"/>
        <v>14.36</v>
      </c>
      <c r="AH23" s="148">
        <f t="shared" si="10"/>
        <v>9.9699999999999997E-2</v>
      </c>
      <c r="AI23" s="147">
        <v>15.95</v>
      </c>
      <c r="AJ23" s="222">
        <v>956</v>
      </c>
      <c r="AK23" s="222"/>
      <c r="AL23" s="222">
        <v>875</v>
      </c>
      <c r="AM23" s="222">
        <v>875</v>
      </c>
      <c r="AN23" s="222"/>
      <c r="AO23" s="222">
        <f t="shared" si="19"/>
        <v>2706</v>
      </c>
      <c r="AP23" s="146">
        <f t="shared" si="20"/>
        <v>43160.7</v>
      </c>
      <c r="AQ23" s="146">
        <f t="shared" si="21"/>
        <v>38858.160000000003</v>
      </c>
      <c r="AR23" s="145"/>
    </row>
    <row r="24" spans="1:44" s="144" customFormat="1" ht="27" customHeight="1" x14ac:dyDescent="0.2">
      <c r="A24" s="274"/>
      <c r="B24" s="274"/>
      <c r="C24" s="274"/>
      <c r="D24" s="237" t="s">
        <v>892</v>
      </c>
      <c r="E24" s="277"/>
      <c r="F24" s="160" t="s">
        <v>955</v>
      </c>
      <c r="G24" s="160" t="s">
        <v>956</v>
      </c>
      <c r="H24" s="159"/>
      <c r="I24" s="159">
        <f t="shared" si="32"/>
        <v>12.16</v>
      </c>
      <c r="J24" s="219">
        <v>48</v>
      </c>
      <c r="K24" s="220">
        <v>25</v>
      </c>
      <c r="L24" s="219">
        <v>40</v>
      </c>
      <c r="M24" s="219">
        <v>4</v>
      </c>
      <c r="N24" s="158">
        <v>7.35</v>
      </c>
      <c r="O24" s="157">
        <f t="shared" si="33"/>
        <v>4.8000000000000001E-2</v>
      </c>
      <c r="P24" s="156">
        <f t="shared" si="34"/>
        <v>5417</v>
      </c>
      <c r="Q24" s="155">
        <f t="shared" si="1"/>
        <v>3500</v>
      </c>
      <c r="R24" s="154">
        <f t="shared" si="12"/>
        <v>0.65</v>
      </c>
      <c r="S24" s="231" t="s">
        <v>896</v>
      </c>
      <c r="T24" s="232">
        <v>0.25</v>
      </c>
      <c r="U24" s="153">
        <f t="shared" si="25"/>
        <v>3.04</v>
      </c>
      <c r="V24" s="153">
        <f t="shared" si="26"/>
        <v>15.85</v>
      </c>
      <c r="W24" s="150"/>
      <c r="X24" s="150"/>
      <c r="Y24" s="152"/>
      <c r="Z24" s="152">
        <f t="shared" si="27"/>
        <v>1.1100000000000001</v>
      </c>
      <c r="AA24" s="151"/>
      <c r="AB24" s="150">
        <f t="shared" si="28"/>
        <v>1.61</v>
      </c>
      <c r="AC24" s="146">
        <f t="shared" si="29"/>
        <v>2.72</v>
      </c>
      <c r="AD24" s="149">
        <f t="shared" si="30"/>
        <v>18.57</v>
      </c>
      <c r="AE24" s="148">
        <f t="shared" si="31"/>
        <v>7.8399999999999997E-2</v>
      </c>
      <c r="AF24" s="147">
        <v>20.149999999999999</v>
      </c>
      <c r="AG24" s="149">
        <f t="shared" si="9"/>
        <v>16.899999999999999</v>
      </c>
      <c r="AH24" s="148">
        <f t="shared" si="10"/>
        <v>0.1105</v>
      </c>
      <c r="AI24" s="147">
        <v>19</v>
      </c>
      <c r="AJ24" s="222"/>
      <c r="AK24" s="222"/>
      <c r="AL24" s="222"/>
      <c r="AM24" s="222"/>
      <c r="AN24" s="222"/>
      <c r="AO24" s="222">
        <f t="shared" si="19"/>
        <v>0</v>
      </c>
      <c r="AP24" s="146">
        <f t="shared" si="20"/>
        <v>0</v>
      </c>
      <c r="AQ24" s="146">
        <f t="shared" si="21"/>
        <v>0</v>
      </c>
      <c r="AR24" s="145"/>
    </row>
    <row r="25" spans="1:44" s="144" customFormat="1" ht="27" customHeight="1" x14ac:dyDescent="0.2">
      <c r="A25" s="274"/>
      <c r="B25" s="274"/>
      <c r="C25" s="274"/>
      <c r="D25" s="237" t="s">
        <v>893</v>
      </c>
      <c r="E25" s="277"/>
      <c r="F25" s="160" t="s">
        <v>957</v>
      </c>
      <c r="G25" s="160" t="s">
        <v>958</v>
      </c>
      <c r="H25" s="159"/>
      <c r="I25" s="159">
        <f t="shared" si="32"/>
        <v>12.16</v>
      </c>
      <c r="J25" s="219">
        <v>48</v>
      </c>
      <c r="K25" s="220">
        <v>25</v>
      </c>
      <c r="L25" s="219">
        <v>40</v>
      </c>
      <c r="M25" s="219">
        <v>4</v>
      </c>
      <c r="N25" s="158">
        <v>7.35</v>
      </c>
      <c r="O25" s="157">
        <f t="shared" si="33"/>
        <v>4.8000000000000001E-2</v>
      </c>
      <c r="P25" s="156">
        <f t="shared" si="34"/>
        <v>5417</v>
      </c>
      <c r="Q25" s="155">
        <f t="shared" si="1"/>
        <v>3500</v>
      </c>
      <c r="R25" s="154">
        <f t="shared" si="12"/>
        <v>0.65</v>
      </c>
      <c r="S25" s="231" t="s">
        <v>896</v>
      </c>
      <c r="T25" s="232">
        <v>0.25</v>
      </c>
      <c r="U25" s="153">
        <f t="shared" si="25"/>
        <v>3.04</v>
      </c>
      <c r="V25" s="153">
        <f t="shared" si="26"/>
        <v>15.85</v>
      </c>
      <c r="W25" s="150"/>
      <c r="X25" s="150"/>
      <c r="Y25" s="152"/>
      <c r="Z25" s="152">
        <f t="shared" si="27"/>
        <v>1.1100000000000001</v>
      </c>
      <c r="AA25" s="151"/>
      <c r="AB25" s="150">
        <f t="shared" si="28"/>
        <v>1.61</v>
      </c>
      <c r="AC25" s="146">
        <f t="shared" si="29"/>
        <v>2.72</v>
      </c>
      <c r="AD25" s="149">
        <f t="shared" si="30"/>
        <v>18.57</v>
      </c>
      <c r="AE25" s="148">
        <f t="shared" si="31"/>
        <v>7.8399999999999997E-2</v>
      </c>
      <c r="AF25" s="147">
        <v>20.149999999999999</v>
      </c>
      <c r="AG25" s="149">
        <f t="shared" si="9"/>
        <v>16.899999999999999</v>
      </c>
      <c r="AH25" s="148">
        <f t="shared" si="10"/>
        <v>0.1105</v>
      </c>
      <c r="AI25" s="147">
        <v>19</v>
      </c>
      <c r="AJ25" s="222"/>
      <c r="AK25" s="222"/>
      <c r="AL25" s="222"/>
      <c r="AM25" s="222"/>
      <c r="AN25" s="222"/>
      <c r="AO25" s="222">
        <f t="shared" si="19"/>
        <v>0</v>
      </c>
      <c r="AP25" s="146">
        <f t="shared" si="20"/>
        <v>0</v>
      </c>
      <c r="AQ25" s="146">
        <f t="shared" si="21"/>
        <v>0</v>
      </c>
      <c r="AR25" s="145"/>
    </row>
    <row r="26" spans="1:44" s="144" customFormat="1" ht="27" customHeight="1" x14ac:dyDescent="0.2">
      <c r="A26" s="274"/>
      <c r="B26" s="274"/>
      <c r="C26" s="274"/>
      <c r="D26" s="237" t="s">
        <v>685</v>
      </c>
      <c r="E26" s="277"/>
      <c r="F26" s="160" t="s">
        <v>976</v>
      </c>
      <c r="G26" s="160" t="s">
        <v>977</v>
      </c>
      <c r="H26" s="159"/>
      <c r="I26" s="159">
        <f t="shared" si="32"/>
        <v>2.2999999999999998</v>
      </c>
      <c r="J26" s="219">
        <v>32</v>
      </c>
      <c r="K26" s="220">
        <v>25</v>
      </c>
      <c r="L26" s="219">
        <v>15</v>
      </c>
      <c r="M26" s="219">
        <v>6</v>
      </c>
      <c r="N26" s="158">
        <v>1.04</v>
      </c>
      <c r="O26" s="157">
        <f t="shared" si="33"/>
        <v>1.2E-2</v>
      </c>
      <c r="P26" s="156">
        <f t="shared" si="34"/>
        <v>32500</v>
      </c>
      <c r="Q26" s="155">
        <f t="shared" si="1"/>
        <v>3500</v>
      </c>
      <c r="R26" s="154">
        <f t="shared" si="12"/>
        <v>0.11</v>
      </c>
      <c r="S26" s="231" t="s">
        <v>896</v>
      </c>
      <c r="T26" s="232">
        <v>0.25</v>
      </c>
      <c r="U26" s="153">
        <f t="shared" si="25"/>
        <v>0.57999999999999996</v>
      </c>
      <c r="V26" s="153">
        <f t="shared" si="26"/>
        <v>2.99</v>
      </c>
      <c r="W26" s="150"/>
      <c r="X26" s="150"/>
      <c r="Y26" s="152"/>
      <c r="Z26" s="152">
        <f t="shared" si="27"/>
        <v>0.24</v>
      </c>
      <c r="AA26" s="151"/>
      <c r="AB26" s="150">
        <f t="shared" si="28"/>
        <v>0.34</v>
      </c>
      <c r="AC26" s="146">
        <f t="shared" si="29"/>
        <v>0.57999999999999996</v>
      </c>
      <c r="AD26" s="149">
        <f t="shared" si="30"/>
        <v>3.57</v>
      </c>
      <c r="AE26" s="148">
        <f t="shared" si="31"/>
        <v>0.16980000000000001</v>
      </c>
      <c r="AF26" s="147">
        <v>4.3</v>
      </c>
      <c r="AG26" s="149">
        <f t="shared" si="9"/>
        <v>3.21</v>
      </c>
      <c r="AH26" s="148">
        <f t="shared" si="10"/>
        <v>0.2074</v>
      </c>
      <c r="AI26" s="147">
        <v>4.05</v>
      </c>
      <c r="AJ26" s="222"/>
      <c r="AK26" s="222"/>
      <c r="AL26" s="222"/>
      <c r="AM26" s="222"/>
      <c r="AN26" s="222"/>
      <c r="AO26" s="222">
        <f t="shared" si="19"/>
        <v>0</v>
      </c>
      <c r="AP26" s="146">
        <f t="shared" si="20"/>
        <v>0</v>
      </c>
      <c r="AQ26" s="146">
        <f t="shared" si="21"/>
        <v>0</v>
      </c>
      <c r="AR26" s="145"/>
    </row>
    <row r="27" spans="1:44" s="144" customFormat="1" ht="27" customHeight="1" x14ac:dyDescent="0.2">
      <c r="A27" s="275"/>
      <c r="B27" s="275"/>
      <c r="C27" s="275"/>
      <c r="D27" s="237" t="s">
        <v>684</v>
      </c>
      <c r="E27" s="278"/>
      <c r="F27" s="160" t="s">
        <v>978</v>
      </c>
      <c r="G27" s="160" t="s">
        <v>979</v>
      </c>
      <c r="H27" s="159"/>
      <c r="I27" s="159">
        <f t="shared" si="32"/>
        <v>2.59</v>
      </c>
      <c r="J27" s="219">
        <v>32</v>
      </c>
      <c r="K27" s="220">
        <v>25</v>
      </c>
      <c r="L27" s="219">
        <v>20</v>
      </c>
      <c r="M27" s="219">
        <v>6</v>
      </c>
      <c r="N27" s="158">
        <v>1.21</v>
      </c>
      <c r="O27" s="157">
        <f t="shared" si="33"/>
        <v>1.6E-2</v>
      </c>
      <c r="P27" s="156">
        <f t="shared" si="34"/>
        <v>24375</v>
      </c>
      <c r="Q27" s="155">
        <f t="shared" si="1"/>
        <v>3500</v>
      </c>
      <c r="R27" s="154">
        <f t="shared" si="12"/>
        <v>0.14000000000000001</v>
      </c>
      <c r="S27" s="231" t="s">
        <v>896</v>
      </c>
      <c r="T27" s="232">
        <v>0.25</v>
      </c>
      <c r="U27" s="153">
        <f t="shared" si="25"/>
        <v>0.65</v>
      </c>
      <c r="V27" s="153">
        <f t="shared" si="26"/>
        <v>3.38</v>
      </c>
      <c r="W27" s="150"/>
      <c r="X27" s="150"/>
      <c r="Y27" s="152"/>
      <c r="Z27" s="152">
        <f t="shared" si="27"/>
        <v>0.27</v>
      </c>
      <c r="AA27" s="151"/>
      <c r="AB27" s="150">
        <f t="shared" si="28"/>
        <v>0.39</v>
      </c>
      <c r="AC27" s="146">
        <f t="shared" si="29"/>
        <v>0.66</v>
      </c>
      <c r="AD27" s="149">
        <f t="shared" si="30"/>
        <v>4.04</v>
      </c>
      <c r="AE27" s="148">
        <f t="shared" si="31"/>
        <v>0.1721</v>
      </c>
      <c r="AF27" s="147">
        <v>4.88</v>
      </c>
      <c r="AG27" s="149">
        <f t="shared" si="9"/>
        <v>3.63</v>
      </c>
      <c r="AH27" s="148">
        <f t="shared" si="10"/>
        <v>0.2109</v>
      </c>
      <c r="AI27" s="147">
        <v>4.5999999999999996</v>
      </c>
      <c r="AJ27" s="222"/>
      <c r="AK27" s="222"/>
      <c r="AL27" s="222"/>
      <c r="AM27" s="222"/>
      <c r="AN27" s="222"/>
      <c r="AO27" s="222">
        <f t="shared" si="19"/>
        <v>0</v>
      </c>
      <c r="AP27" s="146">
        <f t="shared" si="20"/>
        <v>0</v>
      </c>
      <c r="AQ27" s="146">
        <f t="shared" si="21"/>
        <v>0</v>
      </c>
      <c r="AR27" s="145"/>
    </row>
    <row r="28" spans="1:44" s="144" customFormat="1" ht="27" customHeight="1" x14ac:dyDescent="0.2">
      <c r="A28" s="273" t="str">
        <f>A20</f>
        <v xml:space="preserve">4 piece set -- Serta Brand 150gsm Jersey Solid Sheet Set </v>
      </c>
      <c r="B28" s="273" t="s">
        <v>990</v>
      </c>
      <c r="C28" s="273" t="s">
        <v>877</v>
      </c>
      <c r="D28" s="237" t="s">
        <v>888</v>
      </c>
      <c r="E28" s="276" t="s">
        <v>899</v>
      </c>
      <c r="F28" s="160" t="s">
        <v>971</v>
      </c>
      <c r="G28" s="160" t="s">
        <v>960</v>
      </c>
      <c r="H28" s="159"/>
      <c r="I28" s="159">
        <f>I20</f>
        <v>7.46</v>
      </c>
      <c r="J28" s="219">
        <v>48</v>
      </c>
      <c r="K28" s="220">
        <v>25</v>
      </c>
      <c r="L28" s="219">
        <v>25</v>
      </c>
      <c r="M28" s="221">
        <v>4</v>
      </c>
      <c r="N28" s="158">
        <v>4.26</v>
      </c>
      <c r="O28" s="157">
        <f t="shared" si="33"/>
        <v>0.03</v>
      </c>
      <c r="P28" s="156">
        <f t="shared" si="34"/>
        <v>8667</v>
      </c>
      <c r="Q28" s="155">
        <f t="shared" si="1"/>
        <v>3500</v>
      </c>
      <c r="R28" s="154">
        <f t="shared" si="12"/>
        <v>0.4</v>
      </c>
      <c r="S28" s="231" t="s">
        <v>896</v>
      </c>
      <c r="T28" s="232">
        <v>0.25</v>
      </c>
      <c r="U28" s="153">
        <f t="shared" ref="U28:U35" si="35">I28*T28</f>
        <v>1.87</v>
      </c>
      <c r="V28" s="153">
        <f t="shared" ref="V28:V35" si="36">U28+R28+I28</f>
        <v>9.73</v>
      </c>
      <c r="W28" s="150"/>
      <c r="X28" s="150"/>
      <c r="Y28" s="152"/>
      <c r="Z28" s="152">
        <f t="shared" ref="Z28:Z35" si="37">AF28*$Z$9</f>
        <v>0.68</v>
      </c>
      <c r="AA28" s="151"/>
      <c r="AB28" s="150">
        <f t="shared" ref="AB28:AB35" si="38">AF28*$AB$9</f>
        <v>0.99</v>
      </c>
      <c r="AC28" s="146">
        <f t="shared" ref="AC28:AC35" si="39">SUM(W28:AB28)</f>
        <v>1.67</v>
      </c>
      <c r="AD28" s="149">
        <f t="shared" ref="AD28:AD35" si="40">AC28+V28</f>
        <v>11.4</v>
      </c>
      <c r="AE28" s="148">
        <f t="shared" ref="AE28:AE35" si="41">(AF28-AD28)/AF28</f>
        <v>7.7700000000000005E-2</v>
      </c>
      <c r="AF28" s="147">
        <v>12.36</v>
      </c>
      <c r="AG28" s="149">
        <f t="shared" si="9"/>
        <v>10.37</v>
      </c>
      <c r="AH28" s="148">
        <f t="shared" si="10"/>
        <v>0.1099</v>
      </c>
      <c r="AI28" s="147">
        <v>11.65</v>
      </c>
      <c r="AJ28" s="222">
        <v>240</v>
      </c>
      <c r="AK28" s="222"/>
      <c r="AL28" s="222"/>
      <c r="AM28" s="222"/>
      <c r="AN28" s="222"/>
      <c r="AO28" s="222">
        <f t="shared" si="19"/>
        <v>240</v>
      </c>
      <c r="AP28" s="146">
        <f t="shared" si="20"/>
        <v>2796</v>
      </c>
      <c r="AQ28" s="146">
        <f t="shared" si="21"/>
        <v>2488.8000000000002</v>
      </c>
      <c r="AR28" s="145"/>
    </row>
    <row r="29" spans="1:44" s="144" customFormat="1" ht="27" customHeight="1" x14ac:dyDescent="0.2">
      <c r="A29" s="274"/>
      <c r="B29" s="274"/>
      <c r="C29" s="274"/>
      <c r="D29" s="237" t="s">
        <v>889</v>
      </c>
      <c r="E29" s="277"/>
      <c r="F29" s="160" t="s">
        <v>961</v>
      </c>
      <c r="G29" s="160" t="s">
        <v>962</v>
      </c>
      <c r="H29" s="159"/>
      <c r="I29" s="159">
        <f t="shared" si="32"/>
        <v>7.57</v>
      </c>
      <c r="J29" s="219">
        <v>48</v>
      </c>
      <c r="K29" s="220">
        <v>25</v>
      </c>
      <c r="L29" s="219">
        <v>25</v>
      </c>
      <c r="M29" s="221">
        <v>4</v>
      </c>
      <c r="N29" s="158">
        <v>4.26</v>
      </c>
      <c r="O29" s="157">
        <f t="shared" si="33"/>
        <v>0.03</v>
      </c>
      <c r="P29" s="156">
        <f t="shared" si="34"/>
        <v>8667</v>
      </c>
      <c r="Q29" s="155">
        <f t="shared" si="1"/>
        <v>3500</v>
      </c>
      <c r="R29" s="154">
        <f t="shared" si="12"/>
        <v>0.4</v>
      </c>
      <c r="S29" s="231" t="s">
        <v>896</v>
      </c>
      <c r="T29" s="232">
        <v>0.25</v>
      </c>
      <c r="U29" s="153">
        <f>I29*T29</f>
        <v>1.89</v>
      </c>
      <c r="V29" s="153">
        <f t="shared" si="36"/>
        <v>9.86</v>
      </c>
      <c r="W29" s="150"/>
      <c r="X29" s="150"/>
      <c r="Y29" s="152"/>
      <c r="Z29" s="152">
        <f t="shared" si="37"/>
        <v>0.68</v>
      </c>
      <c r="AA29" s="151"/>
      <c r="AB29" s="150">
        <f t="shared" si="38"/>
        <v>0.99</v>
      </c>
      <c r="AC29" s="146">
        <f t="shared" si="39"/>
        <v>1.67</v>
      </c>
      <c r="AD29" s="149">
        <f t="shared" si="40"/>
        <v>11.53</v>
      </c>
      <c r="AE29" s="148">
        <f t="shared" si="41"/>
        <v>6.7199999999999996E-2</v>
      </c>
      <c r="AF29" s="147">
        <v>12.36</v>
      </c>
      <c r="AG29" s="149">
        <f t="shared" si="9"/>
        <v>10.5</v>
      </c>
      <c r="AH29" s="148">
        <f t="shared" si="10"/>
        <v>9.8699999999999996E-2</v>
      </c>
      <c r="AI29" s="147">
        <v>11.65</v>
      </c>
      <c r="AJ29" s="222">
        <v>240</v>
      </c>
      <c r="AK29" s="222">
        <v>438</v>
      </c>
      <c r="AL29" s="222"/>
      <c r="AM29" s="222"/>
      <c r="AN29" s="222">
        <v>438</v>
      </c>
      <c r="AO29" s="222">
        <f t="shared" si="19"/>
        <v>1116</v>
      </c>
      <c r="AP29" s="146">
        <f t="shared" si="20"/>
        <v>13001.4</v>
      </c>
      <c r="AQ29" s="146">
        <f t="shared" si="21"/>
        <v>11718</v>
      </c>
      <c r="AR29" s="145"/>
    </row>
    <row r="30" spans="1:44" s="144" customFormat="1" ht="27" customHeight="1" x14ac:dyDescent="0.2">
      <c r="A30" s="274"/>
      <c r="B30" s="274"/>
      <c r="C30" s="274"/>
      <c r="D30" s="237" t="s">
        <v>890</v>
      </c>
      <c r="E30" s="277"/>
      <c r="F30" s="160" t="s">
        <v>963</v>
      </c>
      <c r="G30" s="160" t="s">
        <v>964</v>
      </c>
      <c r="H30" s="159"/>
      <c r="I30" s="159">
        <f t="shared" si="32"/>
        <v>9.42</v>
      </c>
      <c r="J30" s="219">
        <v>48</v>
      </c>
      <c r="K30" s="220">
        <v>25</v>
      </c>
      <c r="L30" s="219">
        <v>30</v>
      </c>
      <c r="M30" s="219">
        <v>4</v>
      </c>
      <c r="N30" s="158">
        <v>5.57</v>
      </c>
      <c r="O30" s="157">
        <f t="shared" si="33"/>
        <v>3.5999999999999997E-2</v>
      </c>
      <c r="P30" s="156">
        <f t="shared" si="34"/>
        <v>7222</v>
      </c>
      <c r="Q30" s="155">
        <f t="shared" si="1"/>
        <v>3500</v>
      </c>
      <c r="R30" s="154">
        <f t="shared" si="12"/>
        <v>0.48</v>
      </c>
      <c r="S30" s="231" t="s">
        <v>896</v>
      </c>
      <c r="T30" s="232">
        <v>0.25</v>
      </c>
      <c r="U30" s="153">
        <f t="shared" si="35"/>
        <v>2.36</v>
      </c>
      <c r="V30" s="153">
        <f t="shared" si="36"/>
        <v>12.26</v>
      </c>
      <c r="W30" s="150"/>
      <c r="X30" s="150"/>
      <c r="Y30" s="152"/>
      <c r="Z30" s="152">
        <f t="shared" si="37"/>
        <v>0.84</v>
      </c>
      <c r="AA30" s="151"/>
      <c r="AB30" s="150">
        <f t="shared" si="38"/>
        <v>1.23</v>
      </c>
      <c r="AC30" s="146">
        <f t="shared" si="39"/>
        <v>2.0699999999999998</v>
      </c>
      <c r="AD30" s="149">
        <f t="shared" si="40"/>
        <v>14.33</v>
      </c>
      <c r="AE30" s="148">
        <f t="shared" si="41"/>
        <v>6.7100000000000007E-2</v>
      </c>
      <c r="AF30" s="147">
        <v>15.36</v>
      </c>
      <c r="AG30" s="149">
        <f t="shared" si="9"/>
        <v>13.06</v>
      </c>
      <c r="AH30" s="148">
        <f t="shared" si="10"/>
        <v>9.9299999999999999E-2</v>
      </c>
      <c r="AI30" s="147">
        <v>14.5</v>
      </c>
      <c r="AJ30" s="222">
        <v>716</v>
      </c>
      <c r="AK30" s="222"/>
      <c r="AL30" s="222">
        <v>438</v>
      </c>
      <c r="AM30" s="222">
        <v>438</v>
      </c>
      <c r="AN30" s="222"/>
      <c r="AO30" s="222">
        <f t="shared" si="19"/>
        <v>1592</v>
      </c>
      <c r="AP30" s="146">
        <f t="shared" si="20"/>
        <v>23084</v>
      </c>
      <c r="AQ30" s="146">
        <f t="shared" si="21"/>
        <v>20791.52</v>
      </c>
      <c r="AR30" s="145"/>
    </row>
    <row r="31" spans="1:44" s="144" customFormat="1" ht="27" customHeight="1" x14ac:dyDescent="0.2">
      <c r="A31" s="274"/>
      <c r="B31" s="274"/>
      <c r="C31" s="274"/>
      <c r="D31" s="237" t="s">
        <v>891</v>
      </c>
      <c r="E31" s="277"/>
      <c r="F31" s="160" t="s">
        <v>965</v>
      </c>
      <c r="G31" s="160" t="s">
        <v>966</v>
      </c>
      <c r="H31" s="159"/>
      <c r="I31" s="159">
        <f t="shared" si="32"/>
        <v>10.33</v>
      </c>
      <c r="J31" s="219">
        <v>48</v>
      </c>
      <c r="K31" s="220">
        <v>25</v>
      </c>
      <c r="L31" s="219">
        <v>35</v>
      </c>
      <c r="M31" s="219">
        <v>4</v>
      </c>
      <c r="N31" s="158">
        <v>6.13</v>
      </c>
      <c r="O31" s="157">
        <f t="shared" si="33"/>
        <v>4.2000000000000003E-2</v>
      </c>
      <c r="P31" s="156">
        <f t="shared" si="34"/>
        <v>6190</v>
      </c>
      <c r="Q31" s="155">
        <f t="shared" si="1"/>
        <v>3500</v>
      </c>
      <c r="R31" s="154">
        <f t="shared" si="12"/>
        <v>0.56999999999999995</v>
      </c>
      <c r="S31" s="231" t="s">
        <v>896</v>
      </c>
      <c r="T31" s="232">
        <v>0.25</v>
      </c>
      <c r="U31" s="153">
        <f t="shared" si="35"/>
        <v>2.58</v>
      </c>
      <c r="V31" s="153">
        <f t="shared" si="36"/>
        <v>13.48</v>
      </c>
      <c r="W31" s="150"/>
      <c r="X31" s="150"/>
      <c r="Y31" s="152"/>
      <c r="Z31" s="152">
        <f t="shared" si="37"/>
        <v>0.93</v>
      </c>
      <c r="AA31" s="151"/>
      <c r="AB31" s="150">
        <f t="shared" si="38"/>
        <v>1.35</v>
      </c>
      <c r="AC31" s="146">
        <f t="shared" si="39"/>
        <v>2.2799999999999998</v>
      </c>
      <c r="AD31" s="149">
        <f t="shared" si="40"/>
        <v>15.76</v>
      </c>
      <c r="AE31" s="148">
        <f t="shared" si="41"/>
        <v>6.8000000000000005E-2</v>
      </c>
      <c r="AF31" s="147">
        <v>16.91</v>
      </c>
      <c r="AG31" s="149">
        <f t="shared" si="9"/>
        <v>14.36</v>
      </c>
      <c r="AH31" s="148">
        <f t="shared" si="10"/>
        <v>9.9699999999999997E-2</v>
      </c>
      <c r="AI31" s="147">
        <v>15.95</v>
      </c>
      <c r="AJ31" s="222">
        <v>956</v>
      </c>
      <c r="AK31" s="222"/>
      <c r="AL31" s="222">
        <v>875</v>
      </c>
      <c r="AM31" s="222">
        <v>875</v>
      </c>
      <c r="AN31" s="222"/>
      <c r="AO31" s="222">
        <f t="shared" si="19"/>
        <v>2706</v>
      </c>
      <c r="AP31" s="146">
        <f t="shared" si="20"/>
        <v>43160.7</v>
      </c>
      <c r="AQ31" s="146">
        <f t="shared" si="21"/>
        <v>38858.160000000003</v>
      </c>
      <c r="AR31" s="145"/>
    </row>
    <row r="32" spans="1:44" s="144" customFormat="1" ht="27" customHeight="1" x14ac:dyDescent="0.2">
      <c r="A32" s="274"/>
      <c r="B32" s="274"/>
      <c r="C32" s="274"/>
      <c r="D32" s="237" t="s">
        <v>892</v>
      </c>
      <c r="E32" s="277"/>
      <c r="F32" s="160" t="s">
        <v>967</v>
      </c>
      <c r="G32" s="160" t="s">
        <v>968</v>
      </c>
      <c r="H32" s="159"/>
      <c r="I32" s="159">
        <f t="shared" si="32"/>
        <v>12.16</v>
      </c>
      <c r="J32" s="219">
        <v>48</v>
      </c>
      <c r="K32" s="220">
        <v>25</v>
      </c>
      <c r="L32" s="219">
        <v>40</v>
      </c>
      <c r="M32" s="219">
        <v>4</v>
      </c>
      <c r="N32" s="158">
        <v>7.35</v>
      </c>
      <c r="O32" s="157">
        <f t="shared" si="33"/>
        <v>4.8000000000000001E-2</v>
      </c>
      <c r="P32" s="156">
        <f t="shared" si="34"/>
        <v>5417</v>
      </c>
      <c r="Q32" s="155">
        <f t="shared" si="1"/>
        <v>3500</v>
      </c>
      <c r="R32" s="154">
        <f t="shared" si="12"/>
        <v>0.65</v>
      </c>
      <c r="S32" s="231" t="s">
        <v>896</v>
      </c>
      <c r="T32" s="232">
        <v>0.25</v>
      </c>
      <c r="U32" s="153">
        <f t="shared" si="35"/>
        <v>3.04</v>
      </c>
      <c r="V32" s="153">
        <f t="shared" si="36"/>
        <v>15.85</v>
      </c>
      <c r="W32" s="150"/>
      <c r="X32" s="150"/>
      <c r="Y32" s="152"/>
      <c r="Z32" s="152">
        <f t="shared" si="37"/>
        <v>1.1100000000000001</v>
      </c>
      <c r="AA32" s="151"/>
      <c r="AB32" s="150">
        <f t="shared" si="38"/>
        <v>1.61</v>
      </c>
      <c r="AC32" s="146">
        <f t="shared" si="39"/>
        <v>2.72</v>
      </c>
      <c r="AD32" s="149">
        <f t="shared" si="40"/>
        <v>18.57</v>
      </c>
      <c r="AE32" s="148">
        <f t="shared" si="41"/>
        <v>7.8399999999999997E-2</v>
      </c>
      <c r="AF32" s="147">
        <v>20.149999999999999</v>
      </c>
      <c r="AG32" s="149">
        <f t="shared" si="9"/>
        <v>16.899999999999999</v>
      </c>
      <c r="AH32" s="148">
        <f t="shared" si="10"/>
        <v>0.1105</v>
      </c>
      <c r="AI32" s="147">
        <v>19</v>
      </c>
      <c r="AJ32" s="222"/>
      <c r="AK32" s="222"/>
      <c r="AL32" s="222"/>
      <c r="AM32" s="222"/>
      <c r="AN32" s="222"/>
      <c r="AO32" s="222">
        <f t="shared" si="19"/>
        <v>0</v>
      </c>
      <c r="AP32" s="146">
        <f t="shared" si="20"/>
        <v>0</v>
      </c>
      <c r="AQ32" s="146">
        <f t="shared" si="21"/>
        <v>0</v>
      </c>
      <c r="AR32" s="145"/>
    </row>
    <row r="33" spans="1:44" s="144" customFormat="1" ht="27" customHeight="1" x14ac:dyDescent="0.2">
      <c r="A33" s="274"/>
      <c r="B33" s="274"/>
      <c r="C33" s="274"/>
      <c r="D33" s="237" t="s">
        <v>893</v>
      </c>
      <c r="E33" s="277"/>
      <c r="F33" s="160" t="s">
        <v>969</v>
      </c>
      <c r="G33" s="160" t="s">
        <v>970</v>
      </c>
      <c r="H33" s="159"/>
      <c r="I33" s="159">
        <f t="shared" si="32"/>
        <v>12.16</v>
      </c>
      <c r="J33" s="219">
        <v>48</v>
      </c>
      <c r="K33" s="220">
        <v>25</v>
      </c>
      <c r="L33" s="219">
        <v>40</v>
      </c>
      <c r="M33" s="219">
        <v>4</v>
      </c>
      <c r="N33" s="158">
        <v>7.35</v>
      </c>
      <c r="O33" s="157">
        <f t="shared" si="33"/>
        <v>4.8000000000000001E-2</v>
      </c>
      <c r="P33" s="156">
        <f t="shared" si="34"/>
        <v>5417</v>
      </c>
      <c r="Q33" s="155">
        <f t="shared" si="1"/>
        <v>3500</v>
      </c>
      <c r="R33" s="154">
        <f t="shared" si="12"/>
        <v>0.65</v>
      </c>
      <c r="S33" s="231" t="s">
        <v>896</v>
      </c>
      <c r="T33" s="232">
        <v>0.25</v>
      </c>
      <c r="U33" s="153">
        <f t="shared" si="35"/>
        <v>3.04</v>
      </c>
      <c r="V33" s="153">
        <f t="shared" si="36"/>
        <v>15.85</v>
      </c>
      <c r="W33" s="150"/>
      <c r="X33" s="150"/>
      <c r="Y33" s="152"/>
      <c r="Z33" s="152">
        <f t="shared" si="37"/>
        <v>1.1100000000000001</v>
      </c>
      <c r="AA33" s="151"/>
      <c r="AB33" s="150">
        <f t="shared" si="38"/>
        <v>1.61</v>
      </c>
      <c r="AC33" s="146">
        <f t="shared" si="39"/>
        <v>2.72</v>
      </c>
      <c r="AD33" s="149">
        <f t="shared" si="40"/>
        <v>18.57</v>
      </c>
      <c r="AE33" s="148">
        <f t="shared" si="41"/>
        <v>7.8399999999999997E-2</v>
      </c>
      <c r="AF33" s="147">
        <v>20.149999999999999</v>
      </c>
      <c r="AG33" s="149">
        <f t="shared" si="9"/>
        <v>16.899999999999999</v>
      </c>
      <c r="AH33" s="148">
        <f t="shared" si="10"/>
        <v>0.1105</v>
      </c>
      <c r="AI33" s="147">
        <v>19</v>
      </c>
      <c r="AJ33" s="222"/>
      <c r="AK33" s="222"/>
      <c r="AL33" s="222"/>
      <c r="AM33" s="222"/>
      <c r="AN33" s="222"/>
      <c r="AO33" s="222">
        <f t="shared" si="19"/>
        <v>0</v>
      </c>
      <c r="AP33" s="146">
        <f t="shared" si="20"/>
        <v>0</v>
      </c>
      <c r="AQ33" s="146">
        <f t="shared" si="21"/>
        <v>0</v>
      </c>
      <c r="AR33" s="145"/>
    </row>
    <row r="34" spans="1:44" s="144" customFormat="1" ht="27" customHeight="1" x14ac:dyDescent="0.2">
      <c r="A34" s="274"/>
      <c r="B34" s="274"/>
      <c r="C34" s="274"/>
      <c r="D34" s="237" t="s">
        <v>685</v>
      </c>
      <c r="E34" s="277"/>
      <c r="F34" s="160" t="s">
        <v>980</v>
      </c>
      <c r="G34" s="160" t="s">
        <v>981</v>
      </c>
      <c r="H34" s="159"/>
      <c r="I34" s="159">
        <f t="shared" si="32"/>
        <v>2.2999999999999998</v>
      </c>
      <c r="J34" s="219">
        <v>32</v>
      </c>
      <c r="K34" s="220">
        <v>25</v>
      </c>
      <c r="L34" s="219">
        <v>15</v>
      </c>
      <c r="M34" s="219">
        <v>6</v>
      </c>
      <c r="N34" s="158">
        <v>1.04</v>
      </c>
      <c r="O34" s="157">
        <f t="shared" si="33"/>
        <v>1.2E-2</v>
      </c>
      <c r="P34" s="156">
        <f t="shared" si="34"/>
        <v>32500</v>
      </c>
      <c r="Q34" s="155">
        <f t="shared" si="1"/>
        <v>3500</v>
      </c>
      <c r="R34" s="154">
        <f t="shared" si="12"/>
        <v>0.11</v>
      </c>
      <c r="S34" s="231" t="s">
        <v>896</v>
      </c>
      <c r="T34" s="232">
        <v>0.25</v>
      </c>
      <c r="U34" s="153">
        <f t="shared" si="35"/>
        <v>0.57999999999999996</v>
      </c>
      <c r="V34" s="153">
        <f t="shared" si="36"/>
        <v>2.99</v>
      </c>
      <c r="W34" s="150"/>
      <c r="X34" s="150"/>
      <c r="Y34" s="152"/>
      <c r="Z34" s="152">
        <f t="shared" si="37"/>
        <v>0.24</v>
      </c>
      <c r="AA34" s="151"/>
      <c r="AB34" s="150">
        <f t="shared" si="38"/>
        <v>0.34</v>
      </c>
      <c r="AC34" s="146">
        <f t="shared" si="39"/>
        <v>0.57999999999999996</v>
      </c>
      <c r="AD34" s="149">
        <f t="shared" si="40"/>
        <v>3.57</v>
      </c>
      <c r="AE34" s="148">
        <f t="shared" si="41"/>
        <v>0.16980000000000001</v>
      </c>
      <c r="AF34" s="147">
        <v>4.3</v>
      </c>
      <c r="AG34" s="149">
        <f t="shared" si="9"/>
        <v>3.21</v>
      </c>
      <c r="AH34" s="148">
        <f t="shared" si="10"/>
        <v>0.2074</v>
      </c>
      <c r="AI34" s="147">
        <v>4.05</v>
      </c>
      <c r="AJ34" s="222"/>
      <c r="AK34" s="222"/>
      <c r="AL34" s="222"/>
      <c r="AM34" s="222"/>
      <c r="AN34" s="222"/>
      <c r="AO34" s="222">
        <f t="shared" si="19"/>
        <v>0</v>
      </c>
      <c r="AP34" s="146">
        <f t="shared" si="20"/>
        <v>0</v>
      </c>
      <c r="AQ34" s="146">
        <f t="shared" si="21"/>
        <v>0</v>
      </c>
      <c r="AR34" s="145"/>
    </row>
    <row r="35" spans="1:44" s="144" customFormat="1" ht="27" customHeight="1" x14ac:dyDescent="0.2">
      <c r="A35" s="275"/>
      <c r="B35" s="275"/>
      <c r="C35" s="275"/>
      <c r="D35" s="237" t="s">
        <v>684</v>
      </c>
      <c r="E35" s="278"/>
      <c r="F35" s="160" t="s">
        <v>982</v>
      </c>
      <c r="G35" s="160" t="s">
        <v>983</v>
      </c>
      <c r="H35" s="159"/>
      <c r="I35" s="159">
        <f t="shared" si="32"/>
        <v>2.59</v>
      </c>
      <c r="J35" s="219">
        <v>32</v>
      </c>
      <c r="K35" s="220">
        <v>25</v>
      </c>
      <c r="L35" s="219">
        <v>20</v>
      </c>
      <c r="M35" s="219">
        <v>6</v>
      </c>
      <c r="N35" s="158">
        <v>1.21</v>
      </c>
      <c r="O35" s="157">
        <f t="shared" si="33"/>
        <v>1.6E-2</v>
      </c>
      <c r="P35" s="156">
        <f t="shared" si="34"/>
        <v>24375</v>
      </c>
      <c r="Q35" s="155">
        <f t="shared" si="1"/>
        <v>3500</v>
      </c>
      <c r="R35" s="154">
        <f t="shared" si="12"/>
        <v>0.14000000000000001</v>
      </c>
      <c r="S35" s="231" t="s">
        <v>896</v>
      </c>
      <c r="T35" s="232">
        <v>0.25</v>
      </c>
      <c r="U35" s="153">
        <f t="shared" si="35"/>
        <v>0.65</v>
      </c>
      <c r="V35" s="153">
        <f t="shared" si="36"/>
        <v>3.38</v>
      </c>
      <c r="W35" s="150"/>
      <c r="X35" s="150"/>
      <c r="Y35" s="152"/>
      <c r="Z35" s="152">
        <f t="shared" si="37"/>
        <v>0.27</v>
      </c>
      <c r="AA35" s="151"/>
      <c r="AB35" s="150">
        <f t="shared" si="38"/>
        <v>0.39</v>
      </c>
      <c r="AC35" s="146">
        <f t="shared" si="39"/>
        <v>0.66</v>
      </c>
      <c r="AD35" s="149">
        <f t="shared" si="40"/>
        <v>4.04</v>
      </c>
      <c r="AE35" s="148">
        <f t="shared" si="41"/>
        <v>0.1721</v>
      </c>
      <c r="AF35" s="147">
        <v>4.88</v>
      </c>
      <c r="AG35" s="149">
        <f t="shared" si="9"/>
        <v>3.63</v>
      </c>
      <c r="AH35" s="148">
        <f t="shared" si="10"/>
        <v>0.2109</v>
      </c>
      <c r="AI35" s="147">
        <v>4.5999999999999996</v>
      </c>
      <c r="AJ35" s="222"/>
      <c r="AK35" s="222"/>
      <c r="AL35" s="222"/>
      <c r="AM35" s="222"/>
      <c r="AN35" s="222"/>
      <c r="AO35" s="222">
        <f t="shared" si="19"/>
        <v>0</v>
      </c>
      <c r="AP35" s="146">
        <f t="shared" si="20"/>
        <v>0</v>
      </c>
      <c r="AQ35" s="146">
        <f t="shared" si="21"/>
        <v>0</v>
      </c>
      <c r="AR35" s="145"/>
    </row>
    <row r="36" spans="1:44" x14ac:dyDescent="0.2">
      <c r="AJ36" s="141">
        <f>SUM(AJ12:AJ35)</f>
        <v>6456</v>
      </c>
      <c r="AK36" s="141">
        <f t="shared" ref="AK36:AO36" si="42">SUM(AK12:AK35)</f>
        <v>1752</v>
      </c>
      <c r="AL36" s="141">
        <f t="shared" si="42"/>
        <v>5252</v>
      </c>
      <c r="AM36" s="141">
        <f t="shared" si="42"/>
        <v>5252</v>
      </c>
      <c r="AN36" s="141">
        <f t="shared" si="42"/>
        <v>1752</v>
      </c>
      <c r="AO36" s="141">
        <f t="shared" si="42"/>
        <v>20464</v>
      </c>
      <c r="AP36" s="143">
        <f>SUM(AP12:AP35)</f>
        <v>296946.2</v>
      </c>
      <c r="AQ36" s="143">
        <f>SUM(AQ12:AQ35)</f>
        <v>267338</v>
      </c>
      <c r="AR36" s="142">
        <f>(AP36-AQ36)/AP36</f>
        <v>0.1</v>
      </c>
    </row>
    <row r="37" spans="1:44" x14ac:dyDescent="0.2">
      <c r="A37" s="265" t="s">
        <v>869</v>
      </c>
    </row>
    <row r="38" spans="1:44" x14ac:dyDescent="0.2">
      <c r="A38" s="266" t="s">
        <v>870</v>
      </c>
    </row>
    <row r="39" spans="1:44" x14ac:dyDescent="0.2">
      <c r="A39" s="266" t="s">
        <v>935</v>
      </c>
    </row>
    <row r="40" spans="1:44" ht="15" x14ac:dyDescent="0.25">
      <c r="A40" s="267" t="s">
        <v>993</v>
      </c>
    </row>
  </sheetData>
  <mergeCells count="65">
    <mergeCell ref="AO7:AO9"/>
    <mergeCell ref="W7:AB7"/>
    <mergeCell ref="V7:V9"/>
    <mergeCell ref="A10:C10"/>
    <mergeCell ref="C12:C19"/>
    <mergeCell ref="B12:B19"/>
    <mergeCell ref="S8:S9"/>
    <mergeCell ref="T8:T9"/>
    <mergeCell ref="U8:U9"/>
    <mergeCell ref="J8:L8"/>
    <mergeCell ref="N8:N9"/>
    <mergeCell ref="I7:I9"/>
    <mergeCell ref="O8:O9"/>
    <mergeCell ref="A7:A9"/>
    <mergeCell ref="B7:B9"/>
    <mergeCell ref="C7:C9"/>
    <mergeCell ref="E2:G2"/>
    <mergeCell ref="H2:I2"/>
    <mergeCell ref="J2:K2"/>
    <mergeCell ref="L2:M2"/>
    <mergeCell ref="E3:G3"/>
    <mergeCell ref="H3:I3"/>
    <mergeCell ref="J3:K3"/>
    <mergeCell ref="L3:M3"/>
    <mergeCell ref="E6:G6"/>
    <mergeCell ref="H6:I6"/>
    <mergeCell ref="J6:K6"/>
    <mergeCell ref="L6:M6"/>
    <mergeCell ref="J5:K5"/>
    <mergeCell ref="E4:G4"/>
    <mergeCell ref="H4:I4"/>
    <mergeCell ref="J4:K4"/>
    <mergeCell ref="L4:M4"/>
    <mergeCell ref="E5:G5"/>
    <mergeCell ref="H5:I5"/>
    <mergeCell ref="L5:M5"/>
    <mergeCell ref="AQ7:AQ9"/>
    <mergeCell ref="AP7:AP9"/>
    <mergeCell ref="AI7:AI9"/>
    <mergeCell ref="AG7:AG9"/>
    <mergeCell ref="E7:E9"/>
    <mergeCell ref="H7:H9"/>
    <mergeCell ref="F7:F9"/>
    <mergeCell ref="G7:G9"/>
    <mergeCell ref="M8:M9"/>
    <mergeCell ref="AH7:AH9"/>
    <mergeCell ref="P8:P9"/>
    <mergeCell ref="R8:R9"/>
    <mergeCell ref="AF7:AF9"/>
    <mergeCell ref="S7:U7"/>
    <mergeCell ref="AC7:AC9"/>
    <mergeCell ref="AD7:AD9"/>
    <mergeCell ref="AE7:AE9"/>
    <mergeCell ref="B28:B35"/>
    <mergeCell ref="C28:C35"/>
    <mergeCell ref="E28:E35"/>
    <mergeCell ref="A20:A27"/>
    <mergeCell ref="B20:B27"/>
    <mergeCell ref="D7:D9"/>
    <mergeCell ref="J7:R7"/>
    <mergeCell ref="C20:C27"/>
    <mergeCell ref="E20:E27"/>
    <mergeCell ref="A12:A19"/>
    <mergeCell ref="E12:E19"/>
    <mergeCell ref="A28:A35"/>
  </mergeCells>
  <phoneticPr fontId="25" type="noConversion"/>
  <dataValidations count="11">
    <dataValidation type="list" allowBlank="1" showInputMessage="1" showErrorMessage="1" sqref="WVN3:WVO3 JB3:JC3 SX3:SY3 ACT3:ACU3 AMP3:AMQ3 AWL3:AWM3 BGH3:BGI3 BQD3:BQE3 BZZ3:CAA3 CJV3:CJW3 CTR3:CTS3 DDN3:DDO3 DNJ3:DNK3 DXF3:DXG3 EHB3:EHC3 EQX3:EQY3 FAT3:FAU3 FKP3:FKQ3 FUL3:FUM3 GEH3:GEI3 GOD3:GOE3 GXZ3:GYA3 HHV3:HHW3 HRR3:HRS3 IBN3:IBO3 ILJ3:ILK3 IVF3:IVG3 JFB3:JFC3 JOX3:JOY3 JYT3:JYU3 KIP3:KIQ3 KSL3:KSM3 LCH3:LCI3 LMD3:LME3 LVZ3:LWA3 MFV3:MFW3 MPR3:MPS3 MZN3:MZO3 NJJ3:NJK3 NTF3:NTG3 ODB3:ODC3 OMX3:OMY3 OWT3:OWU3 PGP3:PGQ3 PQL3:PQM3 QAH3:QAI3 QKD3:QKE3 QTZ3:QUA3 RDV3:RDW3 RNR3:RNS3 RXN3:RXO3 SHJ3:SHK3 SRF3:SRG3 TBB3:TBC3 TKX3:TKY3 TUT3:TUU3 UEP3:UEQ3 UOL3:UOM3 UYH3:UYI3 VID3:VIE3 VRZ3:VSA3 WBV3:WBW3 WLR3:WLS3" xr:uid="{00000000-0002-0000-0200-000000000000}">
      <formula1>$EB$5:$EE$5</formula1>
    </dataValidation>
    <dataValidation type="list" allowBlank="1" showInputMessage="1" showErrorMessage="1" sqref="WVN4:WVO4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xr:uid="{00000000-0002-0000-0200-000001000000}">
      <formula1>$EB$6:$EI$6</formula1>
    </dataValidation>
    <dataValidation type="list" allowBlank="1" showInputMessage="1" showErrorMessage="1" sqref="L4:M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xr:uid="{00000000-0002-0000-0200-000002000000}">
      <formula1>$EI$5:$EJ$5</formula1>
    </dataValidation>
    <dataValidation type="list" allowBlank="1" showInputMessage="1" showErrorMessage="1" sqref="L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B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xr:uid="{00000000-0002-0000-0200-000003000000}">
      <formula1>$EG$5:$EH$5</formula1>
    </dataValidation>
    <dataValidation type="list" allowBlank="1" showInputMessage="1" showErrorMessage="1" sqref="H2:I2 JB2:JC2 SX2:SY2 ACT2:ACU2 AMP2:AMQ2 AWL2:AWM2 BGH2:BGI2 BQD2:BQE2 BZZ2:CAA2 CJV2:CJW2 CTR2:CTS2 DDN2:DDO2 DNJ2:DNK2 DXF2:DXG2 EHB2:EHC2 EQX2:EQY2 FAT2:FAU2 FKP2:FKQ2 FUL2:FUM2 GEH2:GEI2 GOD2:GOE2 GXZ2:GYA2 HHV2:HHW2 HRR2:HRS2 IBN2:IBO2 ILJ2:ILK2 IVF2:IVG2 JFB2:JFC2 JOX2:JOY2 JYT2:JYU2 KIP2:KIQ2 KSL2:KSM2 LCH2:LCI2 LMD2:LME2 LVZ2:LWA2 MFV2:MFW2 MPR2:MPS2 MZN2:MZO2 NJJ2:NJK2 NTF2:NTG2 ODB2:ODC2 OMX2:OMY2 OWT2:OWU2 PGP2:PGQ2 PQL2:PQM2 QAH2:QAI2 QKD2:QKE2 QTZ2:QUA2 RDV2:RDW2 RNR2:RNS2 RXN2:RXO2 SHJ2:SHK2 SRF2:SRG2 TBB2:TBC2 TKX2:TKY2 TUT2:TUU2 UEP2:UEQ2 UOL2:UOM2 UYH2:UYI2 VID2:VIE2 VRZ2:VSA2 WBV2:WBW2 WLR2:WLS2 WVN2:WVO2" xr:uid="{00000000-0002-0000-0200-000004000000}">
      <formula1>$EB$4:$EC$4</formula1>
    </dataValidation>
    <dataValidation type="list" allowBlank="1" showInputMessage="1" showErrorMessage="1" sqref="H5:I5 JB5:JC5 SX5:SY5 ACT5:ACU5 AMP5:AMQ5 AWL5:AWM5 BGH5:BGI5 BQD5:BQE5 BZZ5:CAA5 CJV5:CJW5 CTR5:CTS5 DDN5:DDO5 DNJ5:DNK5 DXF5:DXG5 EHB5:EHC5 EQX5:EQY5 FAT5:FAU5 FKP5:FKQ5 FUL5:FUM5 GEH5:GEI5 GOD5:GOE5 GXZ5:GYA5 HHV5:HHW5 HRR5:HRS5 IBN5:IBO5 ILJ5:ILK5 IVF5:IVG5 JFB5:JFC5 JOX5:JOY5 JYT5:JYU5 KIP5:KIQ5 KSL5:KSM5 LCH5:LCI5 LMD5:LME5 LVZ5:LWA5 MFV5:MFW5 MPR5:MPS5 MZN5:MZO5 NJJ5:NJK5 NTF5:NTG5 ODB5:ODC5 OMX5:OMY5 OWT5:OWU5 PGP5:PGQ5 PQL5:PQM5 QAH5:QAI5 QKD5:QKE5 QTZ5:QUA5 RDV5:RDW5 RNR5:RNS5 RXN5:RXO5 SHJ5:SHK5 SRF5:SRG5 TBB5:TBC5 TKX5:TKY5 TUT5:TUU5 UEP5:UEQ5 UOL5:UOM5 UYH5:UYI5 VID5:VIE5 VRZ5:VSA5 WBV5:WBW5 WLR5:WLS5 WVN5:WVO5" xr:uid="{00000000-0002-0000-0200-000005000000}">
      <formula1>$EB$2:$GB$2</formula1>
    </dataValidation>
    <dataValidation type="list" allowBlank="1" showInputMessage="1" showErrorMessage="1" sqref="D4 WVK4 WLO4 WBS4 VRW4 VIA4 UYE4 UOI4 UEM4 TUQ4 TKU4 TAY4 SRC4 SHG4 RXK4 RNO4 RDS4 QTW4 QKA4 QAE4 PQI4 PGM4 OWQ4 OMU4 OCY4 NTC4 NJG4 MZK4 MPO4 MFS4 LVW4 LMA4 LCE4 KSI4 KIM4 JYQ4 JOU4 JEY4 IVC4 ILG4 IBK4 HRO4 HHS4 GXW4 GOA4 GEE4 FUI4 FKM4 FAQ4 EQU4 EGY4 DXC4 DNG4 DDK4 CTO4 CJS4 BZW4 BQA4 BGE4 AWI4 AMM4 ACQ4 SU4 IY4" xr:uid="{00000000-0002-0000-0200-000006000000}">
      <formula1>$O$2:$O$5</formula1>
    </dataValidation>
    <dataValidation type="list" allowBlank="1" showInputMessage="1" showErrorMessage="1" sqref="B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xr:uid="{00000000-0002-0000-0200-000007000000}">
      <formula1>$EK$5:$EL$5</formula1>
    </dataValidation>
    <dataValidation type="list" allowBlank="1" showInputMessage="1" showErrorMessage="1" sqref="B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xr:uid="{00000000-0002-0000-0200-000008000000}">
      <formula1>$EE$4:$FS$4</formula1>
    </dataValidation>
    <dataValidation type="list" allowBlank="1" showInputMessage="1" showErrorMessage="1" sqref="H6:I6 JB6:JC6 SX6:SY6 ACT6:ACU6 AMP6:AMQ6 AWL6:AWM6 BGH6:BGI6 BQD6:BQE6 BZZ6:CAA6 CJV6:CJW6 CTR6:CTS6 DDN6:DDO6 DNJ6:DNK6 DXF6:DXG6 EHB6:EHC6 EQX6:EQY6 FAT6:FAU6 FKP6:FKQ6 FUL6:FUM6 GEH6:GEI6 GOD6:GOE6 GXZ6:GYA6 HHV6:HHW6 HRR6:HRS6 IBN6:IBO6 ILJ6:ILK6 IVF6:IVG6 JFB6:JFC6 JOX6:JOY6 JYT6:JYU6 KIP6:KIQ6 KSL6:KSM6 LCH6:LCI6 LMD6:LME6 LVZ6:LWA6 MFV6:MFW6 MPR6:MPS6 MZN6:MZO6 NJJ6:NJK6 NTF6:NTG6 ODB6:ODC6 OMX6:OMY6 OWT6:OWU6 PGP6:PGQ6 PQL6:PQM6 QAH6:QAI6 QKD6:QKE6 QTZ6:QUA6 RDV6:RDW6 RNR6:RNS6 RXN6:RXO6 SHJ6:SHK6 SRF6:SRG6 TBB6:TBC6 TKX6:TKY6 TUT6:TUU6 UEP6:UEQ6 UOL6:UOM6 UYH6:UYI6 VID6:VIE6 VRZ6:VSA6 WBV6:WBW6 WLR6:WLS6 WVN6:WVO6" xr:uid="{00000000-0002-0000-0200-000009000000}">
      <formula1>$EB$3:$FZ$3</formula1>
    </dataValidation>
    <dataValidation type="list" allowBlank="1" showInputMessage="1" showErrorMessage="1" sqref="D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xr:uid="{00000000-0002-0000-0200-00000A000000}">
      <formula1>$DM$2:$EA$2</formula1>
    </dataValidation>
  </dataValidation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921E2C4-6A05-4756-94A1-1B36125A4705}">
          <x14:formula1>
            <xm:f>Data!$G$2:$G$10</xm:f>
          </x14:formula1>
          <xm:sqref>H3</xm:sqref>
        </x14:dataValidation>
        <x14:dataValidation type="list" allowBlank="1" showInputMessage="1" showErrorMessage="1" xr:uid="{9270488E-0EBE-4259-B838-0599BEB9350B}">
          <x14:formula1>
            <xm:f>Data!$H$2:$H$9</xm:f>
          </x14:formula1>
          <xm:sqref>H4:I4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7490A-2BFC-4568-A417-7A8DF19CFA47}">
  <dimension ref="A1:P13"/>
  <sheetViews>
    <sheetView workbookViewId="0">
      <selection activeCell="G26" sqref="G26"/>
    </sheetView>
  </sheetViews>
  <sheetFormatPr defaultRowHeight="15" x14ac:dyDescent="0.25"/>
  <cols>
    <col min="1" max="2" width="15.42578125" customWidth="1"/>
    <col min="3" max="3" width="29.140625" customWidth="1"/>
    <col min="4" max="4" width="15.28515625" customWidth="1"/>
    <col min="5" max="5" width="38.28515625" customWidth="1"/>
    <col min="6" max="7" width="28.85546875" customWidth="1"/>
    <col min="8" max="8" width="17.140625" customWidth="1"/>
  </cols>
  <sheetData>
    <row r="1" spans="1:16" x14ac:dyDescent="0.25">
      <c r="A1" s="238"/>
      <c r="B1" s="238"/>
      <c r="C1" s="238"/>
      <c r="D1" s="239" t="s">
        <v>901</v>
      </c>
      <c r="E1" s="238"/>
      <c r="F1" s="239"/>
      <c r="G1" s="239"/>
      <c r="H1" s="239"/>
      <c r="I1" s="238"/>
      <c r="J1" s="239"/>
      <c r="K1" s="238"/>
      <c r="L1" s="238"/>
      <c r="M1" s="238"/>
      <c r="N1" s="238"/>
      <c r="O1" s="238"/>
      <c r="P1" s="238"/>
    </row>
    <row r="2" spans="1:16" x14ac:dyDescent="0.25">
      <c r="A2" s="240" t="s">
        <v>18</v>
      </c>
      <c r="B2" s="240" t="s">
        <v>21</v>
      </c>
      <c r="C2" s="241"/>
      <c r="D2" s="240"/>
      <c r="E2" s="242">
        <v>46029</v>
      </c>
      <c r="F2" s="342" t="s">
        <v>934</v>
      </c>
      <c r="G2" s="342"/>
      <c r="H2" s="244"/>
      <c r="I2" s="321"/>
      <c r="J2" s="322"/>
      <c r="K2" s="322"/>
      <c r="L2" s="322"/>
      <c r="M2" s="322"/>
      <c r="N2" s="322"/>
      <c r="O2" s="322"/>
      <c r="P2" s="323"/>
    </row>
    <row r="3" spans="1:16" x14ac:dyDescent="0.25">
      <c r="A3" s="245" t="s">
        <v>902</v>
      </c>
      <c r="B3" s="240"/>
      <c r="C3" s="245"/>
      <c r="D3" s="240"/>
      <c r="E3" s="245" t="s">
        <v>414</v>
      </c>
      <c r="F3" s="246"/>
      <c r="G3" s="246"/>
      <c r="H3" s="247"/>
      <c r="I3" s="321" t="s">
        <v>609</v>
      </c>
      <c r="J3" s="322"/>
      <c r="K3" s="322"/>
      <c r="L3" s="322"/>
      <c r="M3" s="322"/>
      <c r="N3" s="322"/>
      <c r="O3" s="322"/>
      <c r="P3" s="323"/>
    </row>
    <row r="4" spans="1:16" ht="57" x14ac:dyDescent="0.25">
      <c r="A4" s="248" t="s">
        <v>903</v>
      </c>
      <c r="B4" s="248" t="s">
        <v>618</v>
      </c>
      <c r="C4" s="248" t="s">
        <v>904</v>
      </c>
      <c r="D4" s="248" t="s">
        <v>905</v>
      </c>
      <c r="E4" s="248" t="s">
        <v>906</v>
      </c>
      <c r="F4" s="324" t="s">
        <v>907</v>
      </c>
      <c r="G4" s="325"/>
      <c r="H4" s="249" t="s">
        <v>908</v>
      </c>
      <c r="I4" s="326" t="s">
        <v>705</v>
      </c>
      <c r="J4" s="327"/>
      <c r="K4" s="328"/>
      <c r="L4" s="248" t="s">
        <v>909</v>
      </c>
      <c r="M4" s="248" t="s">
        <v>910</v>
      </c>
      <c r="N4" s="248" t="s">
        <v>911</v>
      </c>
      <c r="O4" s="248" t="s">
        <v>912</v>
      </c>
      <c r="P4" s="248" t="s">
        <v>699</v>
      </c>
    </row>
    <row r="5" spans="1:16" ht="42.75" x14ac:dyDescent="0.25">
      <c r="A5" s="250" t="s">
        <v>21</v>
      </c>
      <c r="B5" s="251" t="s">
        <v>21</v>
      </c>
      <c r="C5" s="251"/>
      <c r="D5" s="251"/>
      <c r="E5" s="251"/>
      <c r="F5" s="252" t="s">
        <v>913</v>
      </c>
      <c r="G5" s="252" t="s">
        <v>914</v>
      </c>
      <c r="H5" s="243"/>
      <c r="I5" s="243" t="s">
        <v>690</v>
      </c>
      <c r="J5" s="243" t="s">
        <v>689</v>
      </c>
      <c r="K5" s="243" t="s">
        <v>688</v>
      </c>
      <c r="L5" s="243"/>
      <c r="M5" s="243"/>
      <c r="N5" s="243"/>
      <c r="O5" s="243"/>
      <c r="P5" s="243"/>
    </row>
    <row r="6" spans="1:16" x14ac:dyDescent="0.25">
      <c r="A6" s="329"/>
      <c r="B6" s="330" t="s">
        <v>915</v>
      </c>
      <c r="C6" s="331" t="s">
        <v>916</v>
      </c>
      <c r="D6" s="331" t="s">
        <v>917</v>
      </c>
      <c r="E6" s="254" t="s">
        <v>888</v>
      </c>
      <c r="F6" s="255">
        <v>7.46</v>
      </c>
      <c r="G6" s="255">
        <v>8.35</v>
      </c>
      <c r="H6" s="332" t="s">
        <v>918</v>
      </c>
      <c r="I6" s="256">
        <v>58</v>
      </c>
      <c r="J6" s="256">
        <v>25</v>
      </c>
      <c r="K6" s="256">
        <v>24</v>
      </c>
      <c r="L6" s="253">
        <v>4</v>
      </c>
      <c r="M6" s="257">
        <f>(I6*J6*K6)/1000000</f>
        <v>3.4799999999999998E-2</v>
      </c>
      <c r="N6" s="258">
        <f>L6*66/M6</f>
        <v>7586</v>
      </c>
      <c r="O6" s="259"/>
      <c r="P6" s="260">
        <f>O6/N6</f>
        <v>0</v>
      </c>
    </row>
    <row r="7" spans="1:16" x14ac:dyDescent="0.25">
      <c r="A7" s="329"/>
      <c r="B7" s="330"/>
      <c r="C7" s="331"/>
      <c r="D7" s="331"/>
      <c r="E7" s="254" t="s">
        <v>889</v>
      </c>
      <c r="F7" s="255">
        <v>7.57</v>
      </c>
      <c r="G7" s="255">
        <v>8.48</v>
      </c>
      <c r="H7" s="333"/>
      <c r="I7" s="256">
        <v>58</v>
      </c>
      <c r="J7" s="256">
        <v>25</v>
      </c>
      <c r="K7" s="256">
        <v>24</v>
      </c>
      <c r="L7" s="253">
        <v>4</v>
      </c>
      <c r="M7" s="257">
        <f>(I7*J7*K7)/1000000</f>
        <v>3.4799999999999998E-2</v>
      </c>
      <c r="N7" s="258">
        <f>L7*66/M7</f>
        <v>7586</v>
      </c>
      <c r="O7" s="259"/>
      <c r="P7" s="260">
        <f>O7/N7</f>
        <v>0</v>
      </c>
    </row>
    <row r="8" spans="1:16" x14ac:dyDescent="0.25">
      <c r="A8" s="329"/>
      <c r="B8" s="330"/>
      <c r="C8" s="331"/>
      <c r="D8" s="331"/>
      <c r="E8" s="254" t="s">
        <v>890</v>
      </c>
      <c r="F8" s="255">
        <v>9.42</v>
      </c>
      <c r="G8" s="255">
        <v>10.83</v>
      </c>
      <c r="H8" s="333"/>
      <c r="I8" s="256">
        <v>58</v>
      </c>
      <c r="J8" s="256">
        <v>25</v>
      </c>
      <c r="K8" s="256">
        <v>32</v>
      </c>
      <c r="L8" s="253">
        <v>4</v>
      </c>
      <c r="M8" s="257">
        <f>(I8*J8*K8)/1000000</f>
        <v>4.6399999999999997E-2</v>
      </c>
      <c r="N8" s="258">
        <f>L8*66/M8</f>
        <v>5690</v>
      </c>
      <c r="O8" s="259"/>
      <c r="P8" s="260">
        <f>O8/N8</f>
        <v>0</v>
      </c>
    </row>
    <row r="9" spans="1:16" x14ac:dyDescent="0.25">
      <c r="A9" s="329"/>
      <c r="B9" s="330"/>
      <c r="C9" s="331"/>
      <c r="D9" s="331"/>
      <c r="E9" s="254" t="s">
        <v>891</v>
      </c>
      <c r="F9" s="255">
        <v>10.33</v>
      </c>
      <c r="G9" s="255">
        <v>11.88</v>
      </c>
      <c r="H9" s="333"/>
      <c r="I9" s="256">
        <v>58</v>
      </c>
      <c r="J9" s="256">
        <v>25</v>
      </c>
      <c r="K9" s="256">
        <v>34</v>
      </c>
      <c r="L9" s="253">
        <v>4</v>
      </c>
      <c r="M9" s="257">
        <f>(I9*J9*K9)/1000000</f>
        <v>4.9299999999999997E-2</v>
      </c>
      <c r="N9" s="258">
        <f>L9*66/M9</f>
        <v>5355</v>
      </c>
      <c r="O9" s="259"/>
      <c r="P9" s="260">
        <f>O9/N9</f>
        <v>0</v>
      </c>
    </row>
    <row r="10" spans="1:16" x14ac:dyDescent="0.25">
      <c r="A10" s="329"/>
      <c r="B10" s="330"/>
      <c r="C10" s="331"/>
      <c r="D10" s="331"/>
      <c r="E10" s="254" t="s">
        <v>892</v>
      </c>
      <c r="F10" s="255">
        <v>12.16</v>
      </c>
      <c r="G10" s="255">
        <v>13.99</v>
      </c>
      <c r="H10" s="333"/>
      <c r="I10" s="256">
        <v>58</v>
      </c>
      <c r="J10" s="256">
        <v>25</v>
      </c>
      <c r="K10" s="256">
        <v>38</v>
      </c>
      <c r="L10" s="253">
        <v>4</v>
      </c>
      <c r="M10" s="257">
        <f t="shared" ref="M10:M13" si="0">(I10*J10*K10)/1000000</f>
        <v>5.5100000000000003E-2</v>
      </c>
      <c r="N10" s="258">
        <f t="shared" ref="N10:N13" si="1">L10*66/M10</f>
        <v>4791</v>
      </c>
      <c r="O10" s="259"/>
      <c r="P10" s="260">
        <f t="shared" ref="P10:P13" si="2">O10/N10</f>
        <v>0</v>
      </c>
    </row>
    <row r="11" spans="1:16" ht="28.5" x14ac:dyDescent="0.25">
      <c r="A11" s="329"/>
      <c r="B11" s="330"/>
      <c r="C11" s="331"/>
      <c r="D11" s="331"/>
      <c r="E11" s="254" t="s">
        <v>893</v>
      </c>
      <c r="F11" s="255">
        <v>12.16</v>
      </c>
      <c r="G11" s="255">
        <v>13.99</v>
      </c>
      <c r="H11" s="333"/>
      <c r="I11" s="256">
        <v>58</v>
      </c>
      <c r="J11" s="256">
        <v>25</v>
      </c>
      <c r="K11" s="256">
        <v>38</v>
      </c>
      <c r="L11" s="253">
        <v>4</v>
      </c>
      <c r="M11" s="257">
        <f t="shared" si="0"/>
        <v>5.5100000000000003E-2</v>
      </c>
      <c r="N11" s="258">
        <f t="shared" si="1"/>
        <v>4791</v>
      </c>
      <c r="O11" s="259"/>
      <c r="P11" s="260">
        <f t="shared" si="2"/>
        <v>0</v>
      </c>
    </row>
    <row r="12" spans="1:16" x14ac:dyDescent="0.25">
      <c r="A12" s="335"/>
      <c r="B12" s="337" t="s">
        <v>919</v>
      </c>
      <c r="C12" s="339" t="s">
        <v>920</v>
      </c>
      <c r="D12" s="341" t="s">
        <v>921</v>
      </c>
      <c r="E12" s="261" t="s">
        <v>685</v>
      </c>
      <c r="F12" s="255">
        <v>2.2999999999999998</v>
      </c>
      <c r="G12" s="255" t="s">
        <v>922</v>
      </c>
      <c r="H12" s="333"/>
      <c r="I12" s="256">
        <v>30</v>
      </c>
      <c r="J12" s="256">
        <v>25</v>
      </c>
      <c r="K12" s="256">
        <v>16</v>
      </c>
      <c r="L12" s="253">
        <v>6</v>
      </c>
      <c r="M12" s="257">
        <f t="shared" si="0"/>
        <v>1.2E-2</v>
      </c>
      <c r="N12" s="258">
        <f t="shared" si="1"/>
        <v>33000</v>
      </c>
      <c r="O12" s="259"/>
      <c r="P12" s="260">
        <f t="shared" si="2"/>
        <v>0</v>
      </c>
    </row>
    <row r="13" spans="1:16" x14ac:dyDescent="0.25">
      <c r="A13" s="336"/>
      <c r="B13" s="338"/>
      <c r="C13" s="340"/>
      <c r="D13" s="340"/>
      <c r="E13" s="261" t="s">
        <v>684</v>
      </c>
      <c r="F13" s="255">
        <v>2.59</v>
      </c>
      <c r="G13" s="255" t="s">
        <v>922</v>
      </c>
      <c r="H13" s="334"/>
      <c r="I13" s="256">
        <v>30</v>
      </c>
      <c r="J13" s="256">
        <v>25</v>
      </c>
      <c r="K13" s="256">
        <v>18</v>
      </c>
      <c r="L13" s="253">
        <v>6</v>
      </c>
      <c r="M13" s="257">
        <f t="shared" si="0"/>
        <v>1.35E-2</v>
      </c>
      <c r="N13" s="258">
        <f t="shared" si="1"/>
        <v>29333</v>
      </c>
      <c r="O13" s="259"/>
      <c r="P13" s="260">
        <f t="shared" si="2"/>
        <v>0</v>
      </c>
    </row>
  </sheetData>
  <mergeCells count="14">
    <mergeCell ref="I2:P2"/>
    <mergeCell ref="I3:P3"/>
    <mergeCell ref="F4:G4"/>
    <mergeCell ref="I4:K4"/>
    <mergeCell ref="A6:A11"/>
    <mergeCell ref="B6:B11"/>
    <mergeCell ref="C6:C11"/>
    <mergeCell ref="D6:D11"/>
    <mergeCell ref="H6:H13"/>
    <mergeCell ref="A12:A13"/>
    <mergeCell ref="B12:B13"/>
    <mergeCell ref="C12:C13"/>
    <mergeCell ref="D12:D13"/>
    <mergeCell ref="F2:G2"/>
  </mergeCells>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296"/>
  <sheetViews>
    <sheetView topLeftCell="B1" workbookViewId="0">
      <selection activeCell="G2" sqref="G2"/>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659</v>
      </c>
      <c r="G2" s="3" t="s">
        <v>871</v>
      </c>
      <c r="I2" s="3"/>
      <c r="K2" s="3" t="s">
        <v>420</v>
      </c>
    </row>
    <row r="3" spans="1:11" x14ac:dyDescent="0.25">
      <c r="A3" s="40" t="s">
        <v>115</v>
      </c>
      <c r="B3" s="40" t="s">
        <v>80</v>
      </c>
      <c r="C3" s="40" t="s">
        <v>121</v>
      </c>
      <c r="D3" t="s">
        <v>161</v>
      </c>
      <c r="E3" t="s">
        <v>157</v>
      </c>
      <c r="F3" s="3" t="s">
        <v>660</v>
      </c>
      <c r="G3" s="3" t="s">
        <v>872</v>
      </c>
      <c r="H3" t="s">
        <v>564</v>
      </c>
      <c r="I3" t="s">
        <v>479</v>
      </c>
      <c r="J3" t="s">
        <v>574</v>
      </c>
      <c r="K3" t="s">
        <v>591</v>
      </c>
    </row>
    <row r="4" spans="1:11" x14ac:dyDescent="0.25">
      <c r="A4" s="40" t="s">
        <v>514</v>
      </c>
      <c r="B4" s="40" t="s">
        <v>514</v>
      </c>
      <c r="C4" s="40" t="s">
        <v>121</v>
      </c>
      <c r="D4" t="s">
        <v>158</v>
      </c>
      <c r="E4" t="s">
        <v>156</v>
      </c>
      <c r="F4" s="3" t="s">
        <v>661</v>
      </c>
      <c r="G4" t="s">
        <v>98</v>
      </c>
      <c r="H4" t="s">
        <v>565</v>
      </c>
      <c r="I4" t="s">
        <v>480</v>
      </c>
      <c r="J4" t="s">
        <v>477</v>
      </c>
      <c r="K4" t="s">
        <v>416</v>
      </c>
    </row>
    <row r="5" spans="1:11" x14ac:dyDescent="0.25">
      <c r="A5" s="40" t="s">
        <v>122</v>
      </c>
      <c r="B5" s="40" t="s">
        <v>81</v>
      </c>
      <c r="C5" s="40" t="s">
        <v>107</v>
      </c>
      <c r="D5" s="3" t="s">
        <v>162</v>
      </c>
      <c r="E5" t="s">
        <v>463</v>
      </c>
      <c r="F5" s="3" t="s">
        <v>662</v>
      </c>
      <c r="G5" t="s">
        <v>582</v>
      </c>
      <c r="H5" t="s">
        <v>566</v>
      </c>
      <c r="I5" t="s">
        <v>588</v>
      </c>
      <c r="J5" t="s">
        <v>575</v>
      </c>
      <c r="K5" t="s">
        <v>499</v>
      </c>
    </row>
    <row r="6" spans="1:11" x14ac:dyDescent="0.25">
      <c r="A6" s="40" t="s">
        <v>515</v>
      </c>
      <c r="B6" s="40" t="s">
        <v>516</v>
      </c>
      <c r="C6" s="40" t="s">
        <v>517</v>
      </c>
      <c r="D6" s="3" t="s">
        <v>163</v>
      </c>
      <c r="E6" t="s">
        <v>509</v>
      </c>
      <c r="F6" s="3" t="s">
        <v>663</v>
      </c>
      <c r="G6" t="s">
        <v>583</v>
      </c>
      <c r="H6" t="s">
        <v>567</v>
      </c>
      <c r="I6" t="s">
        <v>481</v>
      </c>
      <c r="J6" t="s">
        <v>576</v>
      </c>
      <c r="K6" t="s">
        <v>415</v>
      </c>
    </row>
    <row r="7" spans="1:11" x14ac:dyDescent="0.25">
      <c r="A7" s="40" t="s">
        <v>123</v>
      </c>
      <c r="B7" s="40" t="s">
        <v>82</v>
      </c>
      <c r="C7" s="40" t="s">
        <v>82</v>
      </c>
      <c r="D7" t="s">
        <v>164</v>
      </c>
      <c r="E7" t="s">
        <v>155</v>
      </c>
      <c r="F7" s="3" t="s">
        <v>664</v>
      </c>
      <c r="G7" t="s">
        <v>584</v>
      </c>
      <c r="H7" t="s">
        <v>412</v>
      </c>
      <c r="I7" t="s">
        <v>482</v>
      </c>
      <c r="J7" t="s">
        <v>577</v>
      </c>
      <c r="K7" t="s">
        <v>592</v>
      </c>
    </row>
    <row r="8" spans="1:11" x14ac:dyDescent="0.25">
      <c r="A8" s="40" t="s">
        <v>518</v>
      </c>
      <c r="B8" s="40" t="s">
        <v>519</v>
      </c>
      <c r="C8" s="40" t="s">
        <v>520</v>
      </c>
      <c r="D8" t="s">
        <v>341</v>
      </c>
      <c r="E8" t="s">
        <v>154</v>
      </c>
      <c r="F8" s="3" t="s">
        <v>665</v>
      </c>
      <c r="G8" s="3" t="s">
        <v>585</v>
      </c>
      <c r="H8" t="s">
        <v>413</v>
      </c>
      <c r="I8" t="s">
        <v>483</v>
      </c>
      <c r="J8" t="s">
        <v>476</v>
      </c>
      <c r="K8" t="s">
        <v>593</v>
      </c>
    </row>
    <row r="9" spans="1:11" x14ac:dyDescent="0.25">
      <c r="A9" s="40" t="s">
        <v>521</v>
      </c>
      <c r="B9" s="40" t="s">
        <v>522</v>
      </c>
      <c r="C9" s="40" t="s">
        <v>523</v>
      </c>
      <c r="D9" t="s">
        <v>165</v>
      </c>
      <c r="E9" t="s">
        <v>153</v>
      </c>
      <c r="F9" s="3" t="s">
        <v>666</v>
      </c>
      <c r="G9" t="s">
        <v>586</v>
      </c>
      <c r="H9" t="s">
        <v>414</v>
      </c>
      <c r="I9" t="s">
        <v>589</v>
      </c>
      <c r="J9" t="s">
        <v>474</v>
      </c>
      <c r="K9" t="s">
        <v>594</v>
      </c>
    </row>
    <row r="10" spans="1:11" x14ac:dyDescent="0.25">
      <c r="A10" s="40" t="s">
        <v>524</v>
      </c>
      <c r="B10" s="40" t="s">
        <v>525</v>
      </c>
      <c r="C10" s="40" t="s">
        <v>526</v>
      </c>
      <c r="D10" t="s">
        <v>342</v>
      </c>
      <c r="E10" t="s">
        <v>152</v>
      </c>
      <c r="F10" s="3" t="s">
        <v>667</v>
      </c>
      <c r="G10" t="s">
        <v>587</v>
      </c>
      <c r="H10" t="s">
        <v>568</v>
      </c>
      <c r="I10" t="s">
        <v>590</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595</v>
      </c>
    </row>
    <row r="13" spans="1:11" x14ac:dyDescent="0.25">
      <c r="A13" s="40" t="s">
        <v>529</v>
      </c>
      <c r="B13" s="40" t="s">
        <v>530</v>
      </c>
      <c r="C13" s="40" t="s">
        <v>110</v>
      </c>
      <c r="D13" t="s">
        <v>343</v>
      </c>
      <c r="E13" t="s">
        <v>485</v>
      </c>
      <c r="J13" t="s">
        <v>470</v>
      </c>
      <c r="K13" t="s">
        <v>596</v>
      </c>
    </row>
    <row r="14" spans="1:11" x14ac:dyDescent="0.25">
      <c r="A14" s="40" t="s">
        <v>125</v>
      </c>
      <c r="B14" s="40" t="s">
        <v>84</v>
      </c>
      <c r="C14" s="40" t="s">
        <v>110</v>
      </c>
      <c r="D14" t="s">
        <v>159</v>
      </c>
      <c r="E14" t="s">
        <v>486</v>
      </c>
      <c r="J14" t="s">
        <v>472</v>
      </c>
      <c r="K14" t="s">
        <v>597</v>
      </c>
    </row>
    <row r="15" spans="1:11" x14ac:dyDescent="0.25">
      <c r="A15" s="40" t="s">
        <v>531</v>
      </c>
      <c r="B15" s="40" t="s">
        <v>532</v>
      </c>
      <c r="C15" s="40" t="s">
        <v>533</v>
      </c>
      <c r="D15" t="s">
        <v>344</v>
      </c>
      <c r="E15" t="s">
        <v>487</v>
      </c>
      <c r="J15" t="s">
        <v>60</v>
      </c>
      <c r="K15" t="s">
        <v>598</v>
      </c>
    </row>
    <row r="16" spans="1:11" x14ac:dyDescent="0.25">
      <c r="A16" s="40" t="s">
        <v>126</v>
      </c>
      <c r="B16" s="40" t="s">
        <v>85</v>
      </c>
      <c r="C16" s="40" t="s">
        <v>111</v>
      </c>
      <c r="D16" t="s">
        <v>345</v>
      </c>
      <c r="E16" t="s">
        <v>149</v>
      </c>
      <c r="J16" t="s">
        <v>471</v>
      </c>
      <c r="K16" t="s">
        <v>599</v>
      </c>
    </row>
    <row r="17" spans="1:11" x14ac:dyDescent="0.25">
      <c r="A17" s="40" t="s">
        <v>534</v>
      </c>
      <c r="B17" s="40" t="s">
        <v>535</v>
      </c>
      <c r="C17" s="40" t="s">
        <v>534</v>
      </c>
      <c r="D17" t="s">
        <v>168</v>
      </c>
      <c r="E17" t="s">
        <v>460</v>
      </c>
      <c r="J17" t="s">
        <v>579</v>
      </c>
      <c r="K17" t="s">
        <v>600</v>
      </c>
    </row>
    <row r="18" spans="1:11" x14ac:dyDescent="0.25">
      <c r="A18" s="40" t="s">
        <v>127</v>
      </c>
      <c r="B18" s="40" t="s">
        <v>86</v>
      </c>
      <c r="C18" s="40" t="s">
        <v>112</v>
      </c>
      <c r="D18" t="s">
        <v>421</v>
      </c>
      <c r="E18" t="s">
        <v>148</v>
      </c>
      <c r="J18" t="s">
        <v>580</v>
      </c>
      <c r="K18" t="s">
        <v>601</v>
      </c>
    </row>
    <row r="19" spans="1:11" x14ac:dyDescent="0.25">
      <c r="A19" s="40" t="s">
        <v>495</v>
      </c>
      <c r="B19" s="40" t="s">
        <v>496</v>
      </c>
      <c r="C19" s="40" t="s">
        <v>112</v>
      </c>
      <c r="D19" t="s">
        <v>169</v>
      </c>
      <c r="E19" t="s">
        <v>488</v>
      </c>
      <c r="K19" t="s">
        <v>602</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603</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4000000}"/>
  <phoneticPr fontId="25"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topLeftCell="C1" workbookViewId="0">
      <selection activeCell="K25" sqref="K25"/>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604</v>
      </c>
      <c r="F3" s="3" t="s">
        <v>36</v>
      </c>
      <c r="G3" t="s">
        <v>571</v>
      </c>
      <c r="H3" s="3" t="s">
        <v>55</v>
      </c>
      <c r="I3" s="3" t="s">
        <v>96</v>
      </c>
      <c r="J3" s="3" t="s">
        <v>76</v>
      </c>
      <c r="K3" s="3" t="s">
        <v>1</v>
      </c>
      <c r="L3" t="s">
        <v>504</v>
      </c>
      <c r="M3" s="3" t="s">
        <v>672</v>
      </c>
      <c r="N3" s="3"/>
      <c r="O3" s="3"/>
      <c r="P3" s="3" t="s">
        <v>100</v>
      </c>
      <c r="Q3" s="3" t="s">
        <v>1</v>
      </c>
      <c r="R3" t="s">
        <v>6</v>
      </c>
      <c r="S3" s="41" t="s">
        <v>102</v>
      </c>
      <c r="T3" s="3" t="s">
        <v>1</v>
      </c>
    </row>
    <row r="4" spans="1:20" x14ac:dyDescent="0.25">
      <c r="B4">
        <v>2026</v>
      </c>
      <c r="C4" s="3" t="s">
        <v>70</v>
      </c>
      <c r="D4" s="3"/>
      <c r="E4" t="s">
        <v>605</v>
      </c>
      <c r="F4" s="3"/>
      <c r="G4" t="s">
        <v>572</v>
      </c>
      <c r="H4" s="3" t="s">
        <v>682</v>
      </c>
      <c r="I4" s="3" t="s">
        <v>97</v>
      </c>
      <c r="J4" s="3" t="s">
        <v>77</v>
      </c>
      <c r="K4" s="3"/>
      <c r="L4" t="s">
        <v>506</v>
      </c>
      <c r="M4" s="3" t="s">
        <v>673</v>
      </c>
      <c r="N4" s="3"/>
      <c r="O4" s="3"/>
      <c r="P4" s="3"/>
      <c r="Q4" s="3"/>
      <c r="R4" t="s">
        <v>7</v>
      </c>
      <c r="S4" s="3" t="s">
        <v>103</v>
      </c>
    </row>
    <row r="5" spans="1:20" x14ac:dyDescent="0.25">
      <c r="B5">
        <v>2027</v>
      </c>
      <c r="C5" s="3" t="s">
        <v>68</v>
      </c>
      <c r="D5" s="3"/>
      <c r="E5" t="s">
        <v>606</v>
      </c>
      <c r="F5" s="3"/>
      <c r="G5" t="s">
        <v>2</v>
      </c>
      <c r="H5" s="3" t="s">
        <v>408</v>
      </c>
      <c r="I5" t="s">
        <v>581</v>
      </c>
      <c r="K5" s="3"/>
      <c r="L5" t="s">
        <v>505</v>
      </c>
      <c r="M5" s="3" t="s">
        <v>674</v>
      </c>
      <c r="N5" s="3"/>
      <c r="O5" s="3"/>
      <c r="P5" s="3"/>
      <c r="Q5" s="3"/>
      <c r="R5" t="s">
        <v>8</v>
      </c>
      <c r="S5" s="3" t="s">
        <v>105</v>
      </c>
    </row>
    <row r="6" spans="1:20" x14ac:dyDescent="0.25">
      <c r="C6" s="3" t="s">
        <v>67</v>
      </c>
      <c r="E6" t="s">
        <v>607</v>
      </c>
      <c r="G6" t="s">
        <v>73</v>
      </c>
      <c r="H6" s="3" t="s">
        <v>409</v>
      </c>
      <c r="L6" t="s">
        <v>508</v>
      </c>
      <c r="M6" s="3" t="s">
        <v>675</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5000000}"/>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Item</vt:lpstr>
      <vt:lpstr>Internal Commitment</vt:lpstr>
      <vt:lpstr>PAK 1-7-2026</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2026-04-03T02:48:40Z</dcterms:modified>
</cp:coreProperties>
</file>