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Logistic\2026\储运部（中国）\文件类\出运资料\出口\Direct Import\WMDI\WMDI 订舱\"/>
    </mc:Choice>
  </mc:AlternateContent>
  <xr:revisionPtr revIDLastSave="0" documentId="13_ncr:1_{1E3FF6BB-86FC-4484-BD55-47AFC74B9E9D}" xr6:coauthVersionLast="47" xr6:coauthVersionMax="47" xr10:uidLastSave="{00000000-0000-0000-0000-000000000000}"/>
  <bookViews>
    <workbookView xWindow="-120" yWindow="-120" windowWidth="29040" windowHeight="15840" xr2:uid="{6413AE37-8BA5-4B7D-850C-9F0DCCB890B3}"/>
  </bookViews>
  <sheets>
    <sheet name="装箱方案-3.19" sheetId="8" r:id="rId1"/>
  </sheets>
  <definedNames>
    <definedName name="_xlnm.Print_Area" localSheetId="0">'装箱方案-3.19'!$A$1:$U$49</definedName>
    <definedName name="_xlnm.Print_Titles" localSheetId="0">'装箱方案-3.19'!$1:$3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8" l="1"/>
  <c r="I32" i="8"/>
  <c r="I30" i="8"/>
  <c r="I29" i="8"/>
  <c r="I26" i="8"/>
  <c r="I25" i="8"/>
  <c r="E11" i="8"/>
  <c r="T11" i="8" s="1"/>
  <c r="E10" i="8"/>
  <c r="R10" i="8" s="1"/>
  <c r="I45" i="8"/>
  <c r="I46" i="8" s="1"/>
  <c r="E44" i="8"/>
  <c r="T44" i="8" s="1"/>
  <c r="E43" i="8"/>
  <c r="D43" i="8" s="1"/>
  <c r="I42" i="8"/>
  <c r="E41" i="8"/>
  <c r="D41" i="8" s="1"/>
  <c r="E40" i="8"/>
  <c r="T40" i="8" s="1"/>
  <c r="E39" i="8"/>
  <c r="R39" i="8" s="1"/>
  <c r="E38" i="8"/>
  <c r="D38" i="8" s="1"/>
  <c r="T10" i="8" l="1"/>
  <c r="T39" i="8"/>
  <c r="D40" i="8"/>
  <c r="I11" i="8"/>
  <c r="D39" i="8"/>
  <c r="O11" i="8"/>
  <c r="P11" i="8" s="1"/>
  <c r="R11" i="8"/>
  <c r="O38" i="8"/>
  <c r="P38" i="8" s="1"/>
  <c r="R38" i="8"/>
  <c r="I10" i="8"/>
  <c r="E45" i="8"/>
  <c r="O10" i="8"/>
  <c r="P10" i="8" s="1"/>
  <c r="T38" i="8"/>
  <c r="T43" i="8"/>
  <c r="T45" i="8" s="1"/>
  <c r="O44" i="8"/>
  <c r="P44" i="8" s="1"/>
  <c r="D44" i="8"/>
  <c r="O41" i="8"/>
  <c r="P41" i="8" s="1"/>
  <c r="O40" i="8"/>
  <c r="P40" i="8" s="1"/>
  <c r="R41" i="8"/>
  <c r="T41" i="8"/>
  <c r="O39" i="8"/>
  <c r="P39" i="8" s="1"/>
  <c r="R40" i="8"/>
  <c r="E42" i="8"/>
  <c r="O43" i="8"/>
  <c r="P43" i="8" s="1"/>
  <c r="R44" i="8"/>
  <c r="R43" i="8"/>
  <c r="E46" i="8" l="1"/>
  <c r="R45" i="8"/>
  <c r="R46" i="8" s="1"/>
  <c r="T42" i="8"/>
  <c r="T46" i="8" s="1"/>
  <c r="P42" i="8"/>
  <c r="R42" i="8"/>
  <c r="P45" i="8"/>
  <c r="O45" i="8"/>
  <c r="O46" i="8" s="1"/>
  <c r="O42" i="8"/>
  <c r="P46" i="8" l="1"/>
  <c r="E13" i="8"/>
  <c r="T13" i="8" s="1"/>
  <c r="E12" i="8"/>
  <c r="E16" i="8"/>
  <c r="I16" i="8" s="1"/>
  <c r="E36" i="8"/>
  <c r="E8" i="8"/>
  <c r="R8" i="8" s="1"/>
  <c r="E7" i="8"/>
  <c r="T7" i="8" s="1"/>
  <c r="E5" i="8"/>
  <c r="I5" i="8" s="1"/>
  <c r="E4" i="8"/>
  <c r="T4" i="8" s="1"/>
  <c r="E37" i="8" l="1"/>
  <c r="E47" i="8" s="1"/>
  <c r="I36" i="8"/>
  <c r="I12" i="8"/>
  <c r="E14" i="8"/>
  <c r="T36" i="8"/>
  <c r="T37" i="8" s="1"/>
  <c r="T47" i="8" s="1"/>
  <c r="E17" i="8"/>
  <c r="O5" i="8"/>
  <c r="P5" i="8" s="1"/>
  <c r="R5" i="8"/>
  <c r="T5" i="8"/>
  <c r="T6" i="8" s="1"/>
  <c r="R16" i="8"/>
  <c r="O16" i="8"/>
  <c r="P16" i="8" s="1"/>
  <c r="R12" i="8"/>
  <c r="T12" i="8"/>
  <c r="T14" i="8" s="1"/>
  <c r="T16" i="8"/>
  <c r="I4" i="8"/>
  <c r="I6" i="8" s="1"/>
  <c r="O4" i="8"/>
  <c r="I7" i="8"/>
  <c r="R4" i="8"/>
  <c r="O7" i="8"/>
  <c r="P7" i="8" s="1"/>
  <c r="O36" i="8"/>
  <c r="P36" i="8" s="1"/>
  <c r="O13" i="8"/>
  <c r="P13" i="8" s="1"/>
  <c r="T8" i="8"/>
  <c r="T9" i="8" s="1"/>
  <c r="R7" i="8"/>
  <c r="R9" i="8" s="1"/>
  <c r="E9" i="8"/>
  <c r="R36" i="8"/>
  <c r="R37" i="8" s="1"/>
  <c r="R47" i="8" s="1"/>
  <c r="O12" i="8"/>
  <c r="R13" i="8"/>
  <c r="I8" i="8"/>
  <c r="O8" i="8"/>
  <c r="P8" i="8" s="1"/>
  <c r="I13" i="8"/>
  <c r="E6" i="8"/>
  <c r="I17" i="8" l="1"/>
  <c r="I37" i="8"/>
  <c r="I47" i="8" s="1"/>
  <c r="O17" i="8"/>
  <c r="O37" i="8"/>
  <c r="O47" i="8" s="1"/>
  <c r="T15" i="8"/>
  <c r="R14" i="8"/>
  <c r="E15" i="8"/>
  <c r="T17" i="8"/>
  <c r="P12" i="8"/>
  <c r="P14" i="8" s="1"/>
  <c r="O14" i="8"/>
  <c r="R17" i="8"/>
  <c r="I14" i="8"/>
  <c r="R6" i="8"/>
  <c r="O6" i="8"/>
  <c r="P4" i="8"/>
  <c r="P6" i="8" s="1"/>
  <c r="P9" i="8"/>
  <c r="O9" i="8"/>
  <c r="I9" i="8"/>
  <c r="R25" i="8"/>
  <c r="I34" i="8"/>
  <c r="E34" i="8"/>
  <c r="T33" i="8"/>
  <c r="R33" i="8"/>
  <c r="O33" i="8"/>
  <c r="P33" i="8" s="1"/>
  <c r="T32" i="8"/>
  <c r="R32" i="8"/>
  <c r="O32" i="8"/>
  <c r="P32" i="8" s="1"/>
  <c r="R15" i="8" l="1"/>
  <c r="O15" i="8"/>
  <c r="P15" i="8"/>
  <c r="P17" i="8"/>
  <c r="P37" i="8"/>
  <c r="P47" i="8" s="1"/>
  <c r="I15" i="8"/>
  <c r="O34" i="8"/>
  <c r="R34" i="8"/>
  <c r="T34" i="8"/>
  <c r="P34" i="8"/>
  <c r="I31" i="8"/>
  <c r="I35" i="8" s="1"/>
  <c r="E31" i="8"/>
  <c r="E35" i="8" s="1"/>
  <c r="T30" i="8"/>
  <c r="R30" i="8"/>
  <c r="O30" i="8"/>
  <c r="P30" i="8" s="1"/>
  <c r="T29" i="8"/>
  <c r="R29" i="8"/>
  <c r="O29" i="8"/>
  <c r="P29" i="8" s="1"/>
  <c r="O31" i="8" l="1"/>
  <c r="O35" i="8" s="1"/>
  <c r="P31" i="8"/>
  <c r="P35" i="8" s="1"/>
  <c r="T31" i="8"/>
  <c r="T35" i="8" s="1"/>
  <c r="R31" i="8"/>
  <c r="R35" i="8" s="1"/>
  <c r="I27" i="8"/>
  <c r="E27" i="8"/>
  <c r="T26" i="8"/>
  <c r="R26" i="8"/>
  <c r="O26" i="8"/>
  <c r="P26" i="8" s="1"/>
  <c r="T25" i="8"/>
  <c r="O25" i="8"/>
  <c r="P25" i="8" s="1"/>
  <c r="P27" i="8" l="1"/>
  <c r="T27" i="8"/>
  <c r="O27" i="8"/>
  <c r="R27" i="8"/>
  <c r="E20" i="8"/>
  <c r="T19" i="8"/>
  <c r="R19" i="8"/>
  <c r="O19" i="8"/>
  <c r="P19" i="8" s="1"/>
  <c r="I19" i="8"/>
  <c r="R18" i="8" l="1"/>
  <c r="R20" i="8" s="1"/>
  <c r="T18" i="8"/>
  <c r="T20" i="8" s="1"/>
  <c r="D18" i="8"/>
  <c r="B19" i="8" s="1"/>
  <c r="D19" i="8" s="1"/>
  <c r="I18" i="8"/>
  <c r="I20" i="8" s="1"/>
  <c r="O18" i="8"/>
  <c r="P18" i="8" s="1"/>
  <c r="P20" i="8" l="1"/>
  <c r="O20" i="8"/>
  <c r="E24" i="8" l="1"/>
  <c r="E28" i="8" s="1"/>
  <c r="E48" i="8" s="1"/>
  <c r="Q24" i="8" l="1"/>
  <c r="T23" i="8"/>
  <c r="R23" i="8"/>
  <c r="O23" i="8"/>
  <c r="P23" i="8" s="1"/>
  <c r="I23" i="8"/>
  <c r="T22" i="8"/>
  <c r="R22" i="8"/>
  <c r="O22" i="8"/>
  <c r="P22" i="8" s="1"/>
  <c r="I22" i="8"/>
  <c r="T21" i="8"/>
  <c r="R21" i="8"/>
  <c r="O21" i="8"/>
  <c r="P21" i="8" s="1"/>
  <c r="I21" i="8"/>
  <c r="T24" i="8" l="1"/>
  <c r="T28" i="8" s="1"/>
  <c r="T48" i="8" s="1"/>
  <c r="I24" i="8"/>
  <c r="I28" i="8" s="1"/>
  <c r="I48" i="8" s="1"/>
  <c r="R24" i="8"/>
  <c r="R28" i="8" s="1"/>
  <c r="R48" i="8" s="1"/>
  <c r="P24" i="8"/>
  <c r="P28" i="8" s="1"/>
  <c r="P48" i="8" s="1"/>
  <c r="O24" i="8"/>
  <c r="O28" i="8" s="1"/>
  <c r="O48" i="8" s="1"/>
</calcChain>
</file>

<file path=xl/sharedStrings.xml><?xml version="1.0" encoding="utf-8"?>
<sst xmlns="http://schemas.openxmlformats.org/spreadsheetml/2006/main" count="177" uniqueCount="105">
  <si>
    <t>厂方箱号</t>
  </si>
  <si>
    <t>箱数</t>
  </si>
  <si>
    <t>款号</t>
  </si>
  <si>
    <t>每箱小计</t>
  </si>
  <si>
    <t>合计数量</t>
  </si>
  <si>
    <t>纸箱规格</t>
  </si>
  <si>
    <r>
      <t>体积小计</t>
    </r>
    <r>
      <rPr>
        <b/>
        <sz val="9"/>
        <rFont val="Times New Roman"/>
        <family val="1"/>
      </rPr>
      <t xml:space="preserve"> CBM</t>
    </r>
  </si>
  <si>
    <t>每箱毛重</t>
  </si>
  <si>
    <t>每箱净重</t>
  </si>
  <si>
    <t>净重小计(KG)</t>
  </si>
  <si>
    <t>装柜时间</t>
  </si>
  <si>
    <t>CTN NO.</t>
  </si>
  <si>
    <t>CTNS</t>
  </si>
  <si>
    <t>STYLE NO.</t>
  </si>
  <si>
    <t>CTN QTY</t>
  </si>
  <si>
    <t>TTL QTY</t>
  </si>
  <si>
    <t>MEASUREMENT</t>
  </si>
  <si>
    <t>G.W</t>
  </si>
  <si>
    <t xml:space="preserve"> N.W</t>
  </si>
  <si>
    <t>*</t>
  </si>
  <si>
    <t>SUB: 1*40HQ</t>
    <phoneticPr fontId="14" type="noConversion"/>
  </si>
  <si>
    <t>-</t>
    <phoneticPr fontId="14" type="noConversion"/>
  </si>
  <si>
    <t>1-</t>
    <phoneticPr fontId="14" type="noConversion"/>
  </si>
  <si>
    <t xml:space="preserve">SUB: </t>
    <phoneticPr fontId="14" type="noConversion"/>
  </si>
  <si>
    <t>MS8544409622-65</t>
  </si>
  <si>
    <t>MS8544409622-64</t>
  </si>
  <si>
    <t>MS1501030822-11</t>
  </si>
  <si>
    <t>MS1501030822-10</t>
  </si>
  <si>
    <t>MS5601030822-01</t>
  </si>
  <si>
    <t>MS5601030822-02</t>
  </si>
  <si>
    <t>MS5601030822-03</t>
  </si>
  <si>
    <t>MS5601030822-04</t>
  </si>
  <si>
    <t>BH5644409622-42</t>
    <phoneticPr fontId="14" type="noConversion"/>
  </si>
  <si>
    <t>BH5644409622-44</t>
    <phoneticPr fontId="14" type="noConversion"/>
  </si>
  <si>
    <t xml:space="preserve"> BH5644409622-41</t>
    <phoneticPr fontId="14" type="noConversion"/>
  </si>
  <si>
    <t>MS8544409622-15</t>
  </si>
  <si>
    <t xml:space="preserve">MS8544409622-16 </t>
  </si>
  <si>
    <t>-</t>
  </si>
  <si>
    <t>MS8544409622-23</t>
  </si>
  <si>
    <t>682348820</t>
  </si>
  <si>
    <r>
      <t>Q</t>
    </r>
    <r>
      <rPr>
        <b/>
        <sz val="10"/>
        <rFont val="宋体"/>
        <family val="3"/>
        <charset val="134"/>
      </rPr>
      <t>胖被</t>
    </r>
  </si>
  <si>
    <t>MS8544409622-24</t>
  </si>
  <si>
    <t>682348935</t>
  </si>
  <si>
    <r>
      <t>K</t>
    </r>
    <r>
      <rPr>
        <b/>
        <sz val="10"/>
        <rFont val="宋体"/>
        <family val="3"/>
        <charset val="134"/>
      </rPr>
      <t>胖被</t>
    </r>
  </si>
  <si>
    <t>MS8544409622-48</t>
  </si>
  <si>
    <t>MS8544409622-49</t>
  </si>
  <si>
    <t>MS8544409622-07</t>
  </si>
  <si>
    <t>MS8544409622-08</t>
  </si>
  <si>
    <t>MS5644409622-05</t>
  </si>
  <si>
    <t>MS5644409622-06</t>
  </si>
  <si>
    <t>装箱安排 4.30 耀欣+佳丽+宏都+凯瑞+水中花-RIDGEVILLE 4X40HQ-</t>
    <phoneticPr fontId="14" type="noConversion"/>
  </si>
  <si>
    <r>
      <t xml:space="preserve">WMDI-260227-6
</t>
    </r>
    <r>
      <rPr>
        <b/>
        <sz val="10"/>
        <rFont val="宋体"/>
        <family val="2"/>
        <charset val="134"/>
      </rPr>
      <t>建德耀欣</t>
    </r>
    <r>
      <rPr>
        <b/>
        <sz val="10"/>
        <rFont val="Arial"/>
        <family val="2"/>
      </rPr>
      <t xml:space="preserve">
0979413206</t>
    </r>
    <phoneticPr fontId="14" type="noConversion"/>
  </si>
  <si>
    <r>
      <t xml:space="preserve">WMDI-260228-6
</t>
    </r>
    <r>
      <rPr>
        <b/>
        <sz val="10"/>
        <rFont val="宋体"/>
        <family val="2"/>
        <charset val="134"/>
      </rPr>
      <t>建德耀欣</t>
    </r>
    <r>
      <rPr>
        <b/>
        <sz val="10"/>
        <rFont val="Arial"/>
        <family val="2"/>
      </rPr>
      <t xml:space="preserve">
0979412091</t>
    </r>
    <phoneticPr fontId="14" type="noConversion"/>
  </si>
  <si>
    <r>
      <t xml:space="preserve">WMDI-260229-6
</t>
    </r>
    <r>
      <rPr>
        <b/>
        <sz val="10"/>
        <rFont val="宋体"/>
        <family val="2"/>
        <charset val="134"/>
      </rPr>
      <t>建德耀欣</t>
    </r>
    <r>
      <rPr>
        <b/>
        <sz val="10"/>
        <rFont val="Arial"/>
        <family val="2"/>
      </rPr>
      <t xml:space="preserve">
0973457047</t>
    </r>
    <phoneticPr fontId="14" type="noConversion"/>
  </si>
  <si>
    <r>
      <t xml:space="preserve">WMDI-260212-7
</t>
    </r>
    <r>
      <rPr>
        <b/>
        <sz val="10"/>
        <color theme="1"/>
        <rFont val="宋体"/>
        <family val="3"/>
        <charset val="134"/>
      </rPr>
      <t>如皋佳丽</t>
    </r>
    <r>
      <rPr>
        <b/>
        <sz val="10"/>
        <color theme="1"/>
        <rFont val="Arial"/>
        <family val="3"/>
      </rPr>
      <t xml:space="preserve">
0972899627</t>
    </r>
    <phoneticPr fontId="14" type="noConversion"/>
  </si>
  <si>
    <r>
      <t xml:space="preserve">WMDI-260232-7
</t>
    </r>
    <r>
      <rPr>
        <b/>
        <sz val="10"/>
        <rFont val="宋体"/>
        <family val="2"/>
        <charset val="134"/>
      </rPr>
      <t>浙江宏都</t>
    </r>
    <r>
      <rPr>
        <b/>
        <sz val="10"/>
        <rFont val="Arial"/>
        <family val="2"/>
      </rPr>
      <t xml:space="preserve">
0979413674</t>
    </r>
    <phoneticPr fontId="14" type="noConversion"/>
  </si>
  <si>
    <r>
      <t xml:space="preserve">WMDI-260225-6
</t>
    </r>
    <r>
      <rPr>
        <b/>
        <sz val="10"/>
        <rFont val="宋体"/>
        <family val="2"/>
        <charset val="134"/>
      </rPr>
      <t xml:space="preserve">江苏凯瑞
</t>
    </r>
    <r>
      <rPr>
        <b/>
        <sz val="10"/>
        <rFont val="Arial"/>
        <family val="2"/>
      </rPr>
      <t>0979412117</t>
    </r>
    <phoneticPr fontId="14" type="noConversion"/>
  </si>
  <si>
    <r>
      <t xml:space="preserve">WMDI-260226-7
</t>
    </r>
    <r>
      <rPr>
        <b/>
        <sz val="10"/>
        <rFont val="宋体"/>
        <family val="2"/>
        <charset val="134"/>
      </rPr>
      <t xml:space="preserve">江苏凯瑞
</t>
    </r>
    <r>
      <rPr>
        <b/>
        <sz val="10"/>
        <rFont val="Arial"/>
        <family val="2"/>
      </rPr>
      <t>0979413398</t>
    </r>
    <phoneticPr fontId="14" type="noConversion"/>
  </si>
  <si>
    <r>
      <t xml:space="preserve">WMDI-260234-6
</t>
    </r>
    <r>
      <rPr>
        <b/>
        <sz val="10"/>
        <rFont val="宋体"/>
        <family val="2"/>
        <charset val="134"/>
      </rPr>
      <t xml:space="preserve">江苏凯瑞
</t>
    </r>
    <r>
      <rPr>
        <b/>
        <sz val="10"/>
        <rFont val="Arial"/>
        <family val="2"/>
      </rPr>
      <t>0973456959</t>
    </r>
    <phoneticPr fontId="14" type="noConversion"/>
  </si>
  <si>
    <t>MS1501030822-01</t>
  </si>
  <si>
    <t>MS1501030822-02</t>
  </si>
  <si>
    <t>MS1501030822-05</t>
  </si>
  <si>
    <t>MS1501030822-06</t>
  </si>
  <si>
    <t>MS8544409622-19</t>
  </si>
  <si>
    <t>MS8544409622-20</t>
  </si>
  <si>
    <r>
      <t xml:space="preserve">WMDI-260231-7
</t>
    </r>
    <r>
      <rPr>
        <b/>
        <sz val="10"/>
        <rFont val="宋体"/>
        <family val="2"/>
        <charset val="134"/>
      </rPr>
      <t>水中花</t>
    </r>
    <r>
      <rPr>
        <b/>
        <sz val="10"/>
        <rFont val="Arial"/>
        <family val="2"/>
      </rPr>
      <t xml:space="preserve">
0979405974</t>
    </r>
    <phoneticPr fontId="14" type="noConversion"/>
  </si>
  <si>
    <r>
      <t xml:space="preserve">WMDI-260233-7
</t>
    </r>
    <r>
      <rPr>
        <b/>
        <sz val="10"/>
        <rFont val="宋体"/>
        <family val="2"/>
        <charset val="134"/>
      </rPr>
      <t>水中花</t>
    </r>
    <r>
      <rPr>
        <b/>
        <sz val="10"/>
        <rFont val="Arial"/>
        <family val="2"/>
      </rPr>
      <t xml:space="preserve">
0979413063</t>
    </r>
    <phoneticPr fontId="14" type="noConversion"/>
  </si>
  <si>
    <t>SUB: 4*40HQ</t>
    <phoneticPr fontId="14" type="noConversion"/>
  </si>
  <si>
    <t>BOOKING</t>
    <phoneticPr fontId="14" type="noConversion"/>
  </si>
  <si>
    <t>A</t>
    <phoneticPr fontId="14" type="noConversion"/>
  </si>
  <si>
    <t>B</t>
    <phoneticPr fontId="14" type="noConversion"/>
  </si>
  <si>
    <t>C</t>
    <phoneticPr fontId="14" type="noConversion"/>
  </si>
  <si>
    <t>D</t>
    <phoneticPr fontId="14" type="noConversion"/>
  </si>
  <si>
    <t>E</t>
    <phoneticPr fontId="14" type="noConversion"/>
  </si>
  <si>
    <t>F</t>
    <phoneticPr fontId="14" type="noConversion"/>
  </si>
  <si>
    <t>G</t>
    <phoneticPr fontId="14" type="noConversion"/>
  </si>
  <si>
    <t>H</t>
    <phoneticPr fontId="14" type="noConversion"/>
  </si>
  <si>
    <t>I</t>
    <phoneticPr fontId="14" type="noConversion"/>
  </si>
  <si>
    <t>J</t>
    <phoneticPr fontId="14" type="noConversion"/>
  </si>
  <si>
    <t>K</t>
    <phoneticPr fontId="14" type="noConversion"/>
  </si>
  <si>
    <t>L</t>
    <phoneticPr fontId="14" type="noConversion"/>
  </si>
  <si>
    <t>PO number</t>
    <phoneticPr fontId="14" type="noConversion"/>
  </si>
  <si>
    <t>0979413206</t>
    <phoneticPr fontId="14" type="noConversion"/>
  </si>
  <si>
    <t>0979412091</t>
    <phoneticPr fontId="14" type="noConversion"/>
  </si>
  <si>
    <t>0973457047</t>
    <phoneticPr fontId="14" type="noConversion"/>
  </si>
  <si>
    <t>0979413674</t>
    <phoneticPr fontId="14" type="noConversion"/>
  </si>
  <si>
    <t>0972899627</t>
    <phoneticPr fontId="14" type="noConversion"/>
  </si>
  <si>
    <t>0979412117</t>
    <phoneticPr fontId="14" type="noConversion"/>
  </si>
  <si>
    <t>0979413398</t>
    <phoneticPr fontId="14" type="noConversion"/>
  </si>
  <si>
    <t>0973456959</t>
    <phoneticPr fontId="14" type="noConversion"/>
  </si>
  <si>
    <t>0979405974</t>
    <phoneticPr fontId="14" type="noConversion"/>
  </si>
  <si>
    <t>0979413063</t>
    <phoneticPr fontId="14" type="noConversion"/>
  </si>
  <si>
    <t>Final Destination</t>
    <phoneticPr fontId="14" type="noConversion"/>
  </si>
  <si>
    <t>RIDGEVILLE</t>
    <phoneticPr fontId="14" type="noConversion"/>
  </si>
  <si>
    <t>ITEM ID</t>
    <phoneticPr fontId="14" type="noConversion"/>
  </si>
  <si>
    <t>Volume booked</t>
    <phoneticPr fontId="14" type="noConversion"/>
  </si>
  <si>
    <t>Weight booked</t>
    <phoneticPr fontId="14" type="noConversion"/>
  </si>
  <si>
    <t>Container Count</t>
    <phoneticPr fontId="14" type="noConversion"/>
  </si>
  <si>
    <t>Container Size</t>
    <phoneticPr fontId="14" type="noConversion"/>
  </si>
  <si>
    <t>40H'S</t>
    <phoneticPr fontId="14" type="noConversion"/>
  </si>
  <si>
    <t>Special Instructions/Equipment Request</t>
    <phoneticPr fontId="14" type="noConversion"/>
  </si>
  <si>
    <t>Description of Packages  and  Goods</t>
    <phoneticPr fontId="14" type="noConversion"/>
  </si>
  <si>
    <t>The PO # 0979413206 SHIP TOGETHER WITH 0979412091, 0973457047, 0979413674, 0972899627, 0979412117, 0979413398, 0973456959,0979405974,0979413063, TOTAL BY 4*40HQ.</t>
    <phoneticPr fontId="14" type="noConversion"/>
  </si>
  <si>
    <t>MS 11PC BNB NAVY FLORAL</t>
    <phoneticPr fontId="14" type="noConversion"/>
  </si>
  <si>
    <t>MS 11PC BNB NAVY SEERSUCKER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</si>
</sst>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.000"/>
    <numFmt numFmtId="179" formatCode="0.000_ "/>
    <numFmt numFmtId="180" formatCode="0_ "/>
    <numFmt numFmtId="181" formatCode="0.0"/>
  </numFmts>
  <fonts count="42" x14ac:knownFonts="1">
    <font>
      <sz val="12"/>
      <name val="宋体"/>
      <charset val="134"/>
    </font>
    <font>
      <sz val="12"/>
      <color indexed="10"/>
      <name val="宋体"/>
      <family val="3"/>
      <charset val="134"/>
    </font>
    <font>
      <b/>
      <i/>
      <sz val="22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8"/>
      <color indexed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2"/>
      <name val="Arial"/>
      <family val="2"/>
    </font>
    <font>
      <b/>
      <sz val="12"/>
      <name val="Arial"/>
      <family val="2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宋体"/>
      <family val="2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3"/>
    </font>
    <font>
      <b/>
      <sz val="10"/>
      <name val="宋体"/>
      <family val="3"/>
      <charset val="134"/>
    </font>
    <font>
      <b/>
      <sz val="9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0" borderId="0"/>
    <xf numFmtId="0" fontId="19" fillId="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5" fillId="8" borderId="9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8" fillId="0" borderId="0" xfId="0" applyFont="1">
      <alignment vertical="center"/>
    </xf>
    <xf numFmtId="0" fontId="29" fillId="9" borderId="10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31" fillId="0" borderId="0" xfId="0" applyFont="1" applyAlignment="1"/>
    <xf numFmtId="0" fontId="5" fillId="0" borderId="12" xfId="19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5" fillId="12" borderId="12" xfId="0" applyNumberFormat="1" applyFont="1" applyFill="1" applyBorder="1" applyAlignment="1">
      <alignment horizontal="center" vertical="center"/>
    </xf>
    <xf numFmtId="177" fontId="5" fillId="11" borderId="12" xfId="20" applyNumberFormat="1" applyFont="1" applyFill="1" applyBorder="1" applyAlignment="1">
      <alignment horizontal="center" vertical="center"/>
    </xf>
    <xf numFmtId="179" fontId="5" fillId="12" borderId="1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7" fontId="5" fillId="0" borderId="12" xfId="20" applyNumberFormat="1" applyFont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79" fontId="5" fillId="0" borderId="12" xfId="0" applyNumberFormat="1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2" xfId="19" applyFont="1" applyFill="1" applyBorder="1" applyAlignment="1">
      <alignment horizontal="center" vertical="center"/>
    </xf>
    <xf numFmtId="177" fontId="5" fillId="13" borderId="12" xfId="0" applyNumberFormat="1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177" fontId="5" fillId="13" borderId="12" xfId="20" applyNumberFormat="1" applyFont="1" applyFill="1" applyBorder="1" applyAlignment="1">
      <alignment horizontal="center" vertical="center"/>
    </xf>
    <xf numFmtId="178" fontId="5" fillId="13" borderId="12" xfId="0" applyNumberFormat="1" applyFont="1" applyFill="1" applyBorder="1" applyAlignment="1">
      <alignment horizontal="center" vertical="center"/>
    </xf>
    <xf numFmtId="179" fontId="5" fillId="13" borderId="12" xfId="0" applyNumberFormat="1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81" fontId="5" fillId="0" borderId="12" xfId="21" applyNumberFormat="1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/>
    </xf>
    <xf numFmtId="177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/>
    <xf numFmtId="0" fontId="5" fillId="11" borderId="13" xfId="0" applyFont="1" applyFill="1" applyBorder="1" applyAlignment="1"/>
    <xf numFmtId="0" fontId="5" fillId="11" borderId="13" xfId="0" applyFont="1" applyFill="1" applyBorder="1" applyAlignment="1">
      <alignment horizontal="center"/>
    </xf>
    <xf numFmtId="177" fontId="5" fillId="0" borderId="12" xfId="0" applyNumberFormat="1" applyFont="1" applyBorder="1" applyAlignment="1"/>
    <xf numFmtId="0" fontId="5" fillId="0" borderId="0" xfId="0" applyFont="1" applyAlignment="1"/>
    <xf numFmtId="181" fontId="5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0" borderId="18" xfId="19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7" fontId="5" fillId="12" borderId="18" xfId="0" applyNumberFormat="1" applyFont="1" applyFill="1" applyBorder="1" applyAlignment="1">
      <alignment horizontal="center" vertical="center"/>
    </xf>
    <xf numFmtId="177" fontId="5" fillId="11" borderId="18" xfId="20" applyNumberFormat="1" applyFont="1" applyFill="1" applyBorder="1" applyAlignment="1">
      <alignment horizontal="center" vertical="center"/>
    </xf>
    <xf numFmtId="179" fontId="5" fillId="12" borderId="18" xfId="0" applyNumberFormat="1" applyFont="1" applyFill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177" fontId="5" fillId="12" borderId="18" xfId="20" applyNumberFormat="1" applyFont="1" applyFill="1" applyBorder="1" applyAlignment="1">
      <alignment horizontal="center" vertical="center"/>
    </xf>
    <xf numFmtId="0" fontId="5" fillId="14" borderId="20" xfId="0" applyFont="1" applyFill="1" applyBorder="1" applyAlignment="1">
      <alignment horizontal="center" vertical="center" wrapText="1"/>
    </xf>
    <xf numFmtId="0" fontId="5" fillId="14" borderId="21" xfId="0" applyFont="1" applyFill="1" applyBorder="1" applyAlignment="1">
      <alignment horizontal="center" vertical="center" wrapText="1"/>
    </xf>
    <xf numFmtId="0" fontId="5" fillId="14" borderId="21" xfId="19" applyFont="1" applyFill="1" applyBorder="1" applyAlignment="1">
      <alignment horizontal="center" vertical="center"/>
    </xf>
    <xf numFmtId="177" fontId="5" fillId="14" borderId="21" xfId="0" applyNumberFormat="1" applyFont="1" applyFill="1" applyBorder="1" applyAlignment="1">
      <alignment horizontal="center" vertical="center"/>
    </xf>
    <xf numFmtId="0" fontId="5" fillId="14" borderId="21" xfId="0" applyFont="1" applyFill="1" applyBorder="1" applyAlignment="1">
      <alignment horizontal="center" vertical="center"/>
    </xf>
    <xf numFmtId="177" fontId="5" fillId="14" borderId="21" xfId="20" applyNumberFormat="1" applyFont="1" applyFill="1" applyBorder="1" applyAlignment="1">
      <alignment horizontal="center" vertical="center"/>
    </xf>
    <xf numFmtId="179" fontId="5" fillId="14" borderId="21" xfId="0" applyNumberFormat="1" applyFont="1" applyFill="1" applyBorder="1" applyAlignment="1">
      <alignment horizontal="center" vertical="center"/>
    </xf>
    <xf numFmtId="178" fontId="5" fillId="14" borderId="21" xfId="0" applyNumberFormat="1" applyFont="1" applyFill="1" applyBorder="1" applyAlignment="1">
      <alignment horizontal="center" vertical="center"/>
    </xf>
    <xf numFmtId="177" fontId="5" fillId="0" borderId="18" xfId="20" applyNumberFormat="1" applyFont="1" applyBorder="1" applyAlignment="1">
      <alignment horizontal="center" vertical="center"/>
    </xf>
    <xf numFmtId="0" fontId="5" fillId="16" borderId="22" xfId="0" applyFont="1" applyFill="1" applyBorder="1" applyAlignment="1">
      <alignment horizontal="center" vertical="center" wrapText="1"/>
    </xf>
    <xf numFmtId="179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181" fontId="5" fillId="0" borderId="18" xfId="21" applyNumberFormat="1" applyFont="1" applyBorder="1" applyAlignment="1">
      <alignment horizontal="center" vertical="center" wrapText="1"/>
    </xf>
    <xf numFmtId="178" fontId="5" fillId="0" borderId="18" xfId="0" applyNumberFormat="1" applyFont="1" applyBorder="1" applyAlignment="1">
      <alignment horizontal="center"/>
    </xf>
    <xf numFmtId="177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/>
    <xf numFmtId="0" fontId="35" fillId="14" borderId="20" xfId="0" applyFont="1" applyFill="1" applyBorder="1" applyAlignment="1">
      <alignment horizontal="center" vertical="center" wrapText="1"/>
    </xf>
    <xf numFmtId="0" fontId="5" fillId="14" borderId="21" xfId="0" applyFont="1" applyFill="1" applyBorder="1" applyAlignment="1">
      <alignment horizontal="center"/>
    </xf>
    <xf numFmtId="0" fontId="5" fillId="14" borderId="25" xfId="0" applyFont="1" applyFill="1" applyBorder="1" applyAlignment="1">
      <alignment horizontal="center"/>
    </xf>
    <xf numFmtId="181" fontId="5" fillId="14" borderId="21" xfId="21" applyNumberFormat="1" applyFont="1" applyFill="1" applyBorder="1" applyAlignment="1">
      <alignment horizontal="center" vertical="center" wrapText="1"/>
    </xf>
    <xf numFmtId="178" fontId="5" fillId="14" borderId="21" xfId="0" applyNumberFormat="1" applyFont="1" applyFill="1" applyBorder="1" applyAlignment="1">
      <alignment horizontal="center"/>
    </xf>
    <xf numFmtId="177" fontId="5" fillId="14" borderId="21" xfId="0" applyNumberFormat="1" applyFont="1" applyFill="1" applyBorder="1" applyAlignment="1">
      <alignment horizontal="center"/>
    </xf>
    <xf numFmtId="0" fontId="5" fillId="14" borderId="21" xfId="0" applyFont="1" applyFill="1" applyBorder="1" applyAlignment="1"/>
    <xf numFmtId="0" fontId="5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180" fontId="5" fillId="14" borderId="21" xfId="0" applyNumberFormat="1" applyFont="1" applyFill="1" applyBorder="1" applyAlignment="1">
      <alignment horizontal="center"/>
    </xf>
    <xf numFmtId="49" fontId="5" fillId="14" borderId="21" xfId="0" applyNumberFormat="1" applyFont="1" applyFill="1" applyBorder="1" applyAlignment="1">
      <alignment horizontal="center"/>
    </xf>
    <xf numFmtId="1" fontId="5" fillId="14" borderId="21" xfId="0" applyNumberFormat="1" applyFont="1" applyFill="1" applyBorder="1" applyAlignment="1">
      <alignment horizontal="center"/>
    </xf>
    <xf numFmtId="179" fontId="5" fillId="14" borderId="21" xfId="0" applyNumberFormat="1" applyFont="1" applyFill="1" applyBorder="1" applyAlignment="1">
      <alignment horizontal="center"/>
    </xf>
    <xf numFmtId="177" fontId="5" fillId="14" borderId="21" xfId="0" applyNumberFormat="1" applyFont="1" applyFill="1" applyBorder="1" applyAlignment="1">
      <alignment horizontal="right"/>
    </xf>
    <xf numFmtId="0" fontId="5" fillId="11" borderId="18" xfId="0" applyFont="1" applyFill="1" applyBorder="1" applyAlignment="1"/>
    <xf numFmtId="0" fontId="5" fillId="11" borderId="18" xfId="0" applyFont="1" applyFill="1" applyBorder="1" applyAlignment="1">
      <alignment horizontal="center"/>
    </xf>
    <xf numFmtId="181" fontId="5" fillId="0" borderId="18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/>
    <xf numFmtId="0" fontId="5" fillId="14" borderId="21" xfId="0" applyFont="1" applyFill="1" applyBorder="1" applyAlignment="1">
      <alignment horizontal="right"/>
    </xf>
    <xf numFmtId="0" fontId="5" fillId="15" borderId="15" xfId="0" applyFont="1" applyFill="1" applyBorder="1" applyAlignment="1">
      <alignment horizontal="center" vertical="center" wrapText="1"/>
    </xf>
    <xf numFmtId="0" fontId="5" fillId="15" borderId="13" xfId="0" applyFont="1" applyFill="1" applyBorder="1" applyAlignment="1"/>
    <xf numFmtId="180" fontId="5" fillId="15" borderId="13" xfId="0" applyNumberFormat="1" applyFont="1" applyFill="1" applyBorder="1" applyAlignment="1">
      <alignment horizontal="center"/>
    </xf>
    <xf numFmtId="49" fontId="5" fillId="15" borderId="13" xfId="0" applyNumberFormat="1" applyFont="1" applyFill="1" applyBorder="1" applyAlignment="1">
      <alignment horizontal="center"/>
    </xf>
    <xf numFmtId="1" fontId="5" fillId="15" borderId="13" xfId="0" applyNumberFormat="1" applyFont="1" applyFill="1" applyBorder="1" applyAlignment="1">
      <alignment horizontal="center"/>
    </xf>
    <xf numFmtId="0" fontId="5" fillId="15" borderId="13" xfId="0" applyFont="1" applyFill="1" applyBorder="1" applyAlignment="1">
      <alignment horizontal="center"/>
    </xf>
    <xf numFmtId="179" fontId="5" fillId="15" borderId="13" xfId="0" applyNumberFormat="1" applyFont="1" applyFill="1" applyBorder="1" applyAlignment="1">
      <alignment horizontal="center"/>
    </xf>
    <xf numFmtId="177" fontId="5" fillId="15" borderId="13" xfId="0" applyNumberFormat="1" applyFont="1" applyFill="1" applyBorder="1" applyAlignment="1">
      <alignment horizontal="right"/>
    </xf>
    <xf numFmtId="0" fontId="26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9" fillId="10" borderId="14" xfId="0" applyFont="1" applyFill="1" applyBorder="1" applyAlignment="1">
      <alignment horizontal="center" vertical="center"/>
    </xf>
    <xf numFmtId="0" fontId="40" fillId="10" borderId="0" xfId="0" applyFont="1" applyFill="1" applyAlignment="1">
      <alignment horizontal="center" vertical="center"/>
    </xf>
    <xf numFmtId="0" fontId="5" fillId="17" borderId="15" xfId="0" applyFont="1" applyFill="1" applyBorder="1" applyAlignment="1">
      <alignment horizontal="center" vertical="center" wrapText="1"/>
    </xf>
    <xf numFmtId="0" fontId="5" fillId="17" borderId="15" xfId="19" applyFont="1" applyFill="1" applyBorder="1" applyAlignment="1">
      <alignment horizontal="center" vertical="center"/>
    </xf>
    <xf numFmtId="177" fontId="5" fillId="17" borderId="15" xfId="0" applyNumberFormat="1" applyFont="1" applyFill="1" applyBorder="1" applyAlignment="1">
      <alignment horizontal="center" vertical="center"/>
    </xf>
    <xf numFmtId="0" fontId="5" fillId="17" borderId="15" xfId="0" applyFont="1" applyFill="1" applyBorder="1" applyAlignment="1">
      <alignment horizontal="center" vertical="center"/>
    </xf>
    <xf numFmtId="177" fontId="5" fillId="17" borderId="15" xfId="20" applyNumberFormat="1" applyFont="1" applyFill="1" applyBorder="1" applyAlignment="1">
      <alignment horizontal="center" vertical="center"/>
    </xf>
    <xf numFmtId="179" fontId="5" fillId="17" borderId="15" xfId="0" applyNumberFormat="1" applyFont="1" applyFill="1" applyBorder="1" applyAlignment="1">
      <alignment horizontal="center" vertical="center"/>
    </xf>
    <xf numFmtId="178" fontId="5" fillId="17" borderId="15" xfId="0" applyNumberFormat="1" applyFont="1" applyFill="1" applyBorder="1" applyAlignment="1">
      <alignment horizontal="center" vertical="center"/>
    </xf>
    <xf numFmtId="0" fontId="5" fillId="17" borderId="15" xfId="0" applyFont="1" applyFill="1" applyBorder="1" applyAlignment="1">
      <alignment horizontal="center"/>
    </xf>
    <xf numFmtId="49" fontId="5" fillId="17" borderId="15" xfId="0" applyNumberFormat="1" applyFont="1" applyFill="1" applyBorder="1" applyAlignment="1">
      <alignment horizontal="center"/>
    </xf>
    <xf numFmtId="1" fontId="5" fillId="17" borderId="15" xfId="0" applyNumberFormat="1" applyFont="1" applyFill="1" applyBorder="1" applyAlignment="1">
      <alignment horizontal="center"/>
    </xf>
    <xf numFmtId="178" fontId="35" fillId="17" borderId="15" xfId="0" applyNumberFormat="1" applyFont="1" applyFill="1" applyBorder="1" applyAlignment="1">
      <alignment horizontal="center"/>
    </xf>
    <xf numFmtId="178" fontId="5" fillId="17" borderId="15" xfId="0" applyNumberFormat="1" applyFont="1" applyFill="1" applyBorder="1" applyAlignment="1">
      <alignment horizontal="center"/>
    </xf>
    <xf numFmtId="0" fontId="5" fillId="17" borderId="15" xfId="0" applyFont="1" applyFill="1" applyBorder="1" applyAlignment="1">
      <alignment horizontal="right"/>
    </xf>
    <xf numFmtId="177" fontId="5" fillId="17" borderId="15" xfId="0" applyNumberFormat="1" applyFont="1" applyFill="1" applyBorder="1" applyAlignment="1">
      <alignment horizontal="center"/>
    </xf>
    <xf numFmtId="0" fontId="5" fillId="17" borderId="15" xfId="0" applyFont="1" applyFill="1" applyBorder="1" applyAlignment="1"/>
    <xf numFmtId="0" fontId="5" fillId="17" borderId="14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/>
    <xf numFmtId="180" fontId="5" fillId="17" borderId="12" xfId="0" applyNumberFormat="1" applyFont="1" applyFill="1" applyBorder="1" applyAlignment="1">
      <alignment horizontal="center"/>
    </xf>
    <xf numFmtId="49" fontId="5" fillId="17" borderId="12" xfId="0" applyNumberFormat="1" applyFont="1" applyFill="1" applyBorder="1" applyAlignment="1">
      <alignment horizontal="center"/>
    </xf>
    <xf numFmtId="1" fontId="5" fillId="17" borderId="12" xfId="0" applyNumberFormat="1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179" fontId="35" fillId="17" borderId="12" xfId="0" applyNumberFormat="1" applyFont="1" applyFill="1" applyBorder="1" applyAlignment="1">
      <alignment horizontal="center"/>
    </xf>
    <xf numFmtId="179" fontId="5" fillId="17" borderId="12" xfId="0" applyNumberFormat="1" applyFont="1" applyFill="1" applyBorder="1" applyAlignment="1">
      <alignment horizontal="center"/>
    </xf>
    <xf numFmtId="177" fontId="5" fillId="17" borderId="12" xfId="0" applyNumberFormat="1" applyFont="1" applyFill="1" applyBorder="1" applyAlignment="1">
      <alignment horizontal="right"/>
    </xf>
    <xf numFmtId="0" fontId="7" fillId="10" borderId="14" xfId="0" applyFont="1" applyFill="1" applyBorder="1" applyAlignment="1">
      <alignment horizontal="center" vertical="center"/>
    </xf>
    <xf numFmtId="0" fontId="41" fillId="10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8" fillId="10" borderId="1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24" xfId="0" applyFont="1" applyFill="1" applyBorder="1" applyAlignment="1">
      <alignment horizontal="center" vertical="center" wrapText="1"/>
    </xf>
    <xf numFmtId="58" fontId="5" fillId="0" borderId="2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16" borderId="22" xfId="0" applyFont="1" applyFill="1" applyBorder="1" applyAlignment="1">
      <alignment horizontal="center" vertical="center" wrapText="1"/>
    </xf>
    <xf numFmtId="0" fontId="5" fillId="16" borderId="23" xfId="0" applyFont="1" applyFill="1" applyBorder="1" applyAlignment="1">
      <alignment horizontal="center" vertical="center" wrapText="1"/>
    </xf>
    <xf numFmtId="0" fontId="5" fillId="16" borderId="24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0" fontId="5" fillId="0" borderId="29" xfId="0" quotePrefix="1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3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常规 10 2 2" xfId="20" xr:uid="{8A4E09E1-7D8D-4AD3-B5C7-6E049DD0229F}"/>
    <cellStyle name="常规 11" xfId="19" xr:uid="{8F383E21-FF8C-4684-BCA5-70B8343EAC00}"/>
    <cellStyle name="常规 2 2" xfId="22" xr:uid="{9E892C38-27E7-4B16-8844-1C3239143F77}"/>
    <cellStyle name="常规 7" xfId="7" xr:uid="{BDA46856-465D-4517-B2D3-EA178AE246F3}"/>
    <cellStyle name="常规_Sheet1" xfId="21" xr:uid="{CE318285-0BD2-404A-A176-A73BE5256B9E}"/>
    <cellStyle name="好" xfId="8" builtinId="26" customBuiltin="1"/>
    <cellStyle name="汇总" xfId="9" builtinId="25" customBuiltin="1"/>
    <cellStyle name="计算" xfId="10" builtinId="22" customBuiltin="1"/>
    <cellStyle name="检查单元格" xfId="11" builtinId="23" customBuiltin="1"/>
    <cellStyle name="解释性文本" xfId="12" builtinId="53" customBuiltin="1"/>
    <cellStyle name="警告文本" xfId="13" builtinId="11" customBuiltin="1"/>
    <cellStyle name="链接单元格" xfId="14" builtinId="24" customBuiltin="1"/>
    <cellStyle name="适中" xfId="15" builtinId="28" customBuiltin="1"/>
    <cellStyle name="输出" xfId="16" builtinId="21" customBuiltin="1"/>
    <cellStyle name="输入" xfId="17" builtinId="20" customBuiltin="1"/>
    <cellStyle name="注释" xfId="18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63E9-3F6B-4E5F-A92E-586AD8AFCAD1}">
  <dimension ref="A1:AC71"/>
  <sheetViews>
    <sheetView tabSelected="1" zoomScaleNormal="100" workbookViewId="0">
      <selection activeCell="V4" sqref="V4:V6"/>
    </sheetView>
  </sheetViews>
  <sheetFormatPr defaultRowHeight="14.25" x14ac:dyDescent="0.15"/>
  <cols>
    <col min="1" max="1" width="15.25" customWidth="1"/>
    <col min="2" max="2" width="5.375" customWidth="1"/>
    <col min="3" max="3" width="2.25" customWidth="1"/>
    <col min="4" max="4" width="5.375" customWidth="1"/>
    <col min="5" max="5" width="6.625" customWidth="1"/>
    <col min="6" max="6" width="15.125" customWidth="1"/>
    <col min="7" max="7" width="11.375" style="1" customWidth="1"/>
    <col min="8" max="8" width="6.75" customWidth="1"/>
    <col min="9" max="9" width="9" style="9"/>
    <col min="10" max="10" width="5.5" customWidth="1"/>
    <col min="11" max="11" width="1.25" customWidth="1"/>
    <col min="12" max="12" width="5.75" customWidth="1"/>
    <col min="13" max="13" width="1.5" customWidth="1"/>
    <col min="14" max="14" width="5.5" customWidth="1"/>
    <col min="15" max="15" width="10.875" customWidth="1"/>
    <col min="16" max="16" width="14" style="7" customWidth="1"/>
    <col min="17" max="17" width="7.375" customWidth="1"/>
    <col min="18" max="18" width="12.125" style="8" customWidth="1"/>
    <col min="19" max="19" width="6.625" customWidth="1"/>
    <col min="20" max="20" width="9.75" style="1" customWidth="1"/>
    <col min="21" max="21" width="10.5" customWidth="1"/>
    <col min="22" max="22" width="9" style="1"/>
    <col min="23" max="23" width="13.25" style="1" customWidth="1"/>
    <col min="24" max="24" width="24.125" customWidth="1"/>
    <col min="25" max="25" width="13" style="1" customWidth="1"/>
    <col min="26" max="27" width="14.5" customWidth="1"/>
    <col min="28" max="28" width="24.125" customWidth="1"/>
  </cols>
  <sheetData>
    <row r="1" spans="1:29" ht="27" x14ac:dyDescent="0.15">
      <c r="A1" s="150" t="s">
        <v>50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08"/>
      <c r="W1" s="108"/>
      <c r="X1" s="115">
        <v>24</v>
      </c>
      <c r="Y1" s="115">
        <v>7</v>
      </c>
      <c r="Z1" s="115">
        <v>12</v>
      </c>
      <c r="AA1" s="115">
        <v>13</v>
      </c>
      <c r="AB1" s="115">
        <v>22</v>
      </c>
      <c r="AC1" s="109"/>
    </row>
    <row r="2" spans="1:29" ht="24.95" customHeight="1" x14ac:dyDescent="0.15">
      <c r="A2" s="151" t="s">
        <v>0</v>
      </c>
      <c r="B2" s="151"/>
      <c r="C2" s="151"/>
      <c r="D2" s="151"/>
      <c r="E2" s="3" t="s">
        <v>1</v>
      </c>
      <c r="F2" s="2" t="s">
        <v>2</v>
      </c>
      <c r="G2" s="2"/>
      <c r="H2" s="2" t="s">
        <v>3</v>
      </c>
      <c r="I2" s="10" t="s">
        <v>4</v>
      </c>
      <c r="J2" s="152" t="s">
        <v>5</v>
      </c>
      <c r="K2" s="152"/>
      <c r="L2" s="152"/>
      <c r="M2" s="152"/>
      <c r="N2" s="152"/>
      <c r="O2" s="5" t="s">
        <v>6</v>
      </c>
      <c r="P2" s="141">
        <v>1</v>
      </c>
      <c r="Q2" s="4" t="s">
        <v>7</v>
      </c>
      <c r="R2" s="141">
        <v>2</v>
      </c>
      <c r="S2" s="4" t="s">
        <v>8</v>
      </c>
      <c r="T2" s="5" t="s">
        <v>9</v>
      </c>
      <c r="U2" s="6" t="s">
        <v>10</v>
      </c>
      <c r="V2" s="144" t="s">
        <v>68</v>
      </c>
      <c r="W2" s="108" t="s">
        <v>81</v>
      </c>
      <c r="X2" s="142" t="s">
        <v>101</v>
      </c>
      <c r="Y2" s="108" t="s">
        <v>92</v>
      </c>
      <c r="Z2" s="108" t="s">
        <v>97</v>
      </c>
      <c r="AA2" s="108" t="s">
        <v>98</v>
      </c>
      <c r="AB2" s="142" t="s">
        <v>100</v>
      </c>
      <c r="AC2" s="109"/>
    </row>
    <row r="3" spans="1:29" s="11" customFormat="1" ht="13.5" customHeight="1" thickBot="1" x14ac:dyDescent="0.2">
      <c r="A3" s="153" t="s">
        <v>11</v>
      </c>
      <c r="B3" s="153"/>
      <c r="C3" s="153"/>
      <c r="D3" s="153"/>
      <c r="E3" s="46" t="s">
        <v>12</v>
      </c>
      <c r="F3" s="46" t="s">
        <v>13</v>
      </c>
      <c r="G3" s="114" t="s">
        <v>94</v>
      </c>
      <c r="H3" s="46" t="s">
        <v>14</v>
      </c>
      <c r="I3" s="47" t="s">
        <v>15</v>
      </c>
      <c r="J3" s="153" t="s">
        <v>16</v>
      </c>
      <c r="K3" s="153"/>
      <c r="L3" s="153"/>
      <c r="M3" s="153"/>
      <c r="N3" s="153"/>
      <c r="O3" s="46"/>
      <c r="P3" s="140" t="s">
        <v>95</v>
      </c>
      <c r="Q3" s="46" t="s">
        <v>17</v>
      </c>
      <c r="R3" s="140" t="s">
        <v>96</v>
      </c>
      <c r="S3" s="46" t="s">
        <v>18</v>
      </c>
      <c r="T3" s="48"/>
      <c r="U3" s="49"/>
      <c r="V3" s="102"/>
      <c r="W3" s="107"/>
      <c r="Y3" s="107"/>
    </row>
    <row r="4" spans="1:29" s="20" customFormat="1" ht="101.25" customHeight="1" x14ac:dyDescent="0.15">
      <c r="A4" s="148" t="s">
        <v>51</v>
      </c>
      <c r="B4" s="50">
        <v>1</v>
      </c>
      <c r="C4" s="50" t="s">
        <v>21</v>
      </c>
      <c r="D4" s="50">
        <v>112</v>
      </c>
      <c r="E4" s="51">
        <f>D4</f>
        <v>112</v>
      </c>
      <c r="F4" s="52" t="s">
        <v>35</v>
      </c>
      <c r="G4" s="53">
        <v>682348876</v>
      </c>
      <c r="H4" s="51">
        <v>1</v>
      </c>
      <c r="I4" s="51">
        <f>E4*H4</f>
        <v>112</v>
      </c>
      <c r="J4" s="54">
        <v>62</v>
      </c>
      <c r="K4" s="54" t="s">
        <v>19</v>
      </c>
      <c r="L4" s="54">
        <v>43.5</v>
      </c>
      <c r="M4" s="54" t="s">
        <v>19</v>
      </c>
      <c r="N4" s="55">
        <v>21</v>
      </c>
      <c r="O4" s="56">
        <f t="shared" ref="O4:O13" si="0">(J4*L4*N4*E4)/(100*100*100)</f>
        <v>6.3433440000000001</v>
      </c>
      <c r="P4" s="57">
        <f>ROUND(O4,3)</f>
        <v>6.343</v>
      </c>
      <c r="Q4" s="58">
        <v>5.95</v>
      </c>
      <c r="R4" s="54">
        <f t="shared" ref="R4:R13" si="1">Q4*E4</f>
        <v>666.4</v>
      </c>
      <c r="S4" s="58">
        <v>4.82</v>
      </c>
      <c r="T4" s="54">
        <f t="shared" ref="T4:T13" si="2">S4*E4</f>
        <v>539.84</v>
      </c>
      <c r="U4" s="53"/>
      <c r="V4" s="171" t="s">
        <v>69</v>
      </c>
      <c r="W4" s="173" t="s">
        <v>82</v>
      </c>
      <c r="X4" s="176" t="s">
        <v>103</v>
      </c>
      <c r="Y4" s="106" t="s">
        <v>93</v>
      </c>
      <c r="Z4" s="106">
        <v>4</v>
      </c>
      <c r="AA4" s="106" t="s">
        <v>99</v>
      </c>
      <c r="AB4" s="143" t="s">
        <v>102</v>
      </c>
    </row>
    <row r="5" spans="1:29" s="20" customFormat="1" ht="18.75" customHeight="1" x14ac:dyDescent="0.15">
      <c r="A5" s="149"/>
      <c r="B5" s="22" t="s">
        <v>22</v>
      </c>
      <c r="C5" s="22" t="s">
        <v>21</v>
      </c>
      <c r="D5" s="22">
        <v>85</v>
      </c>
      <c r="E5" s="14">
        <f t="shared" ref="E5:E13" si="3">D5</f>
        <v>85</v>
      </c>
      <c r="F5" s="15" t="s">
        <v>36</v>
      </c>
      <c r="G5" s="16">
        <v>682348923</v>
      </c>
      <c r="H5" s="14">
        <v>1</v>
      </c>
      <c r="I5" s="14">
        <f t="shared" ref="I5:I13" si="4">E5*H5</f>
        <v>85</v>
      </c>
      <c r="J5" s="17">
        <v>62</v>
      </c>
      <c r="K5" s="17" t="s">
        <v>19</v>
      </c>
      <c r="L5" s="17">
        <v>43.5</v>
      </c>
      <c r="M5" s="15"/>
      <c r="N5" s="21">
        <v>23.5</v>
      </c>
      <c r="O5" s="19">
        <f t="shared" si="0"/>
        <v>5.3872574999999996</v>
      </c>
      <c r="P5" s="23">
        <f>ROUND(O5,3)</f>
        <v>5.3869999999999996</v>
      </c>
      <c r="Q5" s="21">
        <v>6.35</v>
      </c>
      <c r="R5" s="17">
        <f t="shared" si="1"/>
        <v>539.75</v>
      </c>
      <c r="S5" s="21">
        <v>5.62</v>
      </c>
      <c r="T5" s="17">
        <f t="shared" si="2"/>
        <v>477.7</v>
      </c>
      <c r="U5" s="16"/>
      <c r="V5" s="158"/>
      <c r="W5" s="174"/>
      <c r="X5" s="177"/>
      <c r="Y5" s="106"/>
    </row>
    <row r="6" spans="1:29" s="20" customFormat="1" ht="18.75" customHeight="1" thickBot="1" x14ac:dyDescent="0.2">
      <c r="A6" s="59" t="s">
        <v>23</v>
      </c>
      <c r="B6" s="60"/>
      <c r="C6" s="60"/>
      <c r="D6" s="60"/>
      <c r="E6" s="61">
        <f>SUM(E4:E5)</f>
        <v>197</v>
      </c>
      <c r="F6" s="62"/>
      <c r="G6" s="63"/>
      <c r="H6" s="61"/>
      <c r="I6" s="61">
        <f>SUM(I4:I5)</f>
        <v>197</v>
      </c>
      <c r="J6" s="62"/>
      <c r="K6" s="62"/>
      <c r="L6" s="62"/>
      <c r="M6" s="62"/>
      <c r="N6" s="64"/>
      <c r="O6" s="65">
        <f>SUM(O4:O5)</f>
        <v>11.730601499999999</v>
      </c>
      <c r="P6" s="66">
        <f>SUM(P4:P5)</f>
        <v>11.73</v>
      </c>
      <c r="Q6" s="64"/>
      <c r="R6" s="62">
        <f>SUM(R4:R5)</f>
        <v>1206.1500000000001</v>
      </c>
      <c r="S6" s="64"/>
      <c r="T6" s="62">
        <f>SUM(T4:T5)</f>
        <v>1017.54</v>
      </c>
      <c r="U6" s="63"/>
      <c r="V6" s="172"/>
      <c r="W6" s="175"/>
      <c r="X6" s="178"/>
      <c r="Y6" s="106"/>
    </row>
    <row r="7" spans="1:29" s="20" customFormat="1" ht="18.75" customHeight="1" x14ac:dyDescent="0.15">
      <c r="A7" s="154" t="s">
        <v>52</v>
      </c>
      <c r="B7" s="50">
        <v>1</v>
      </c>
      <c r="C7" s="50" t="s">
        <v>21</v>
      </c>
      <c r="D7" s="50">
        <v>190</v>
      </c>
      <c r="E7" s="51">
        <f t="shared" si="3"/>
        <v>190</v>
      </c>
      <c r="F7" s="52" t="s">
        <v>24</v>
      </c>
      <c r="G7" s="53">
        <v>682348910</v>
      </c>
      <c r="H7" s="51">
        <v>1</v>
      </c>
      <c r="I7" s="51">
        <f t="shared" si="4"/>
        <v>190</v>
      </c>
      <c r="J7" s="54">
        <v>63</v>
      </c>
      <c r="K7" s="54" t="s">
        <v>19</v>
      </c>
      <c r="L7" s="54">
        <v>42</v>
      </c>
      <c r="M7" s="52"/>
      <c r="N7" s="67">
        <v>23</v>
      </c>
      <c r="O7" s="56">
        <f t="shared" si="0"/>
        <v>11.56302</v>
      </c>
      <c r="P7" s="57">
        <f>ROUND(O7,3)+0.3</f>
        <v>11.863000000000001</v>
      </c>
      <c r="Q7" s="67">
        <v>6.7</v>
      </c>
      <c r="R7" s="54">
        <f t="shared" si="1"/>
        <v>1273</v>
      </c>
      <c r="S7" s="67">
        <v>5.9</v>
      </c>
      <c r="T7" s="54">
        <f t="shared" si="2"/>
        <v>1121</v>
      </c>
      <c r="U7" s="53"/>
      <c r="V7" s="171" t="s">
        <v>70</v>
      </c>
      <c r="W7" s="173" t="s">
        <v>83</v>
      </c>
      <c r="X7" s="145" t="s">
        <v>104</v>
      </c>
      <c r="Y7" s="106"/>
    </row>
    <row r="8" spans="1:29" s="20" customFormat="1" ht="18.75" customHeight="1" x14ac:dyDescent="0.15">
      <c r="A8" s="155"/>
      <c r="B8" s="22">
        <v>1</v>
      </c>
      <c r="C8" s="22" t="s">
        <v>21</v>
      </c>
      <c r="D8" s="22">
        <v>289</v>
      </c>
      <c r="E8" s="14">
        <f t="shared" si="3"/>
        <v>289</v>
      </c>
      <c r="F8" s="15" t="s">
        <v>25</v>
      </c>
      <c r="G8" s="16">
        <v>682348915</v>
      </c>
      <c r="H8" s="14">
        <v>1</v>
      </c>
      <c r="I8" s="14">
        <f t="shared" si="4"/>
        <v>289</v>
      </c>
      <c r="J8" s="17">
        <v>63</v>
      </c>
      <c r="K8" s="17" t="s">
        <v>19</v>
      </c>
      <c r="L8" s="17">
        <v>42</v>
      </c>
      <c r="M8" s="15"/>
      <c r="N8" s="18">
        <v>21</v>
      </c>
      <c r="O8" s="19">
        <f t="shared" si="0"/>
        <v>16.058574</v>
      </c>
      <c r="P8" s="23">
        <f>ROUND(O8,3)+0.5</f>
        <v>16.559000000000001</v>
      </c>
      <c r="Q8" s="21">
        <v>5.83</v>
      </c>
      <c r="R8" s="17">
        <f t="shared" si="1"/>
        <v>1684.8700000000001</v>
      </c>
      <c r="S8" s="21">
        <v>5.08</v>
      </c>
      <c r="T8" s="17">
        <f t="shared" si="2"/>
        <v>1468.1200000000001</v>
      </c>
      <c r="U8" s="16"/>
      <c r="V8" s="158"/>
      <c r="W8" s="174"/>
      <c r="X8" s="146"/>
      <c r="Y8" s="106"/>
    </row>
    <row r="9" spans="1:29" s="20" customFormat="1" ht="18.75" customHeight="1" thickBot="1" x14ac:dyDescent="0.2">
      <c r="A9" s="59" t="s">
        <v>23</v>
      </c>
      <c r="B9" s="60"/>
      <c r="C9" s="60"/>
      <c r="D9" s="60"/>
      <c r="E9" s="61">
        <f>SUM(E7:E8)</f>
        <v>479</v>
      </c>
      <c r="F9" s="62"/>
      <c r="G9" s="63"/>
      <c r="H9" s="61"/>
      <c r="I9" s="61">
        <f>SUM(I7:I8)</f>
        <v>479</v>
      </c>
      <c r="J9" s="62"/>
      <c r="K9" s="62"/>
      <c r="L9" s="62"/>
      <c r="M9" s="62"/>
      <c r="N9" s="64"/>
      <c r="O9" s="65">
        <f>SUM(O7:O8)</f>
        <v>27.621594000000002</v>
      </c>
      <c r="P9" s="66">
        <f>SUM(P7:P8)</f>
        <v>28.422000000000004</v>
      </c>
      <c r="Q9" s="64"/>
      <c r="R9" s="62">
        <f>SUM(R7:R8)</f>
        <v>2957.87</v>
      </c>
      <c r="S9" s="64"/>
      <c r="T9" s="62">
        <f>SUM(T7:T8)</f>
        <v>2589.12</v>
      </c>
      <c r="U9" s="63"/>
      <c r="V9" s="172"/>
      <c r="W9" s="175"/>
      <c r="X9" s="147"/>
      <c r="Y9" s="106"/>
    </row>
    <row r="10" spans="1:29" s="20" customFormat="1" ht="18.75" customHeight="1" x14ac:dyDescent="0.15">
      <c r="A10" s="160" t="s">
        <v>53</v>
      </c>
      <c r="B10" s="50">
        <v>1</v>
      </c>
      <c r="C10" s="50" t="s">
        <v>21</v>
      </c>
      <c r="D10" s="50">
        <v>315</v>
      </c>
      <c r="E10" s="51">
        <f t="shared" ref="E10:E11" si="5">D10</f>
        <v>315</v>
      </c>
      <c r="F10" s="52" t="s">
        <v>26</v>
      </c>
      <c r="G10" s="53">
        <v>682410310</v>
      </c>
      <c r="H10" s="51">
        <v>1</v>
      </c>
      <c r="I10" s="51">
        <f t="shared" ref="I10:I11" si="6">E10*H10</f>
        <v>315</v>
      </c>
      <c r="J10" s="54">
        <v>46</v>
      </c>
      <c r="K10" s="54" t="s">
        <v>19</v>
      </c>
      <c r="L10" s="54">
        <v>32</v>
      </c>
      <c r="M10" s="52"/>
      <c r="N10" s="55">
        <v>28</v>
      </c>
      <c r="O10" s="56">
        <f t="shared" ref="O10:O11" si="7">(J10*L10*N10*E10)/(100*100*100)</f>
        <v>12.983040000000001</v>
      </c>
      <c r="P10" s="57">
        <f>ROUND(O10,3)+0.3</f>
        <v>13.283000000000001</v>
      </c>
      <c r="Q10" s="67">
        <v>4.03</v>
      </c>
      <c r="R10" s="54">
        <f t="shared" ref="R10:R11" si="8">Q10*E10</f>
        <v>1269.45</v>
      </c>
      <c r="S10" s="67">
        <v>3.44</v>
      </c>
      <c r="T10" s="54">
        <f t="shared" ref="T10:T11" si="9">S10*E10</f>
        <v>1083.5999999999999</v>
      </c>
      <c r="U10" s="53"/>
      <c r="V10" s="171" t="s">
        <v>71</v>
      </c>
      <c r="W10" s="173" t="s">
        <v>84</v>
      </c>
      <c r="X10" s="176" t="s">
        <v>103</v>
      </c>
      <c r="Y10" s="106"/>
    </row>
    <row r="11" spans="1:29" s="20" customFormat="1" ht="18.75" customHeight="1" x14ac:dyDescent="0.15">
      <c r="A11" s="161"/>
      <c r="B11" s="22">
        <v>1</v>
      </c>
      <c r="C11" s="22" t="s">
        <v>21</v>
      </c>
      <c r="D11" s="22">
        <v>203</v>
      </c>
      <c r="E11" s="14">
        <f t="shared" si="5"/>
        <v>203</v>
      </c>
      <c r="F11" s="15" t="s">
        <v>28</v>
      </c>
      <c r="G11" s="16">
        <v>682410314</v>
      </c>
      <c r="H11" s="14">
        <v>1</v>
      </c>
      <c r="I11" s="14">
        <f t="shared" si="6"/>
        <v>203</v>
      </c>
      <c r="J11" s="17">
        <v>46</v>
      </c>
      <c r="K11" s="17" t="s">
        <v>19</v>
      </c>
      <c r="L11" s="17">
        <v>32</v>
      </c>
      <c r="M11" s="15"/>
      <c r="N11" s="18">
        <v>26</v>
      </c>
      <c r="O11" s="19">
        <f t="shared" si="7"/>
        <v>7.7692160000000001</v>
      </c>
      <c r="P11" s="23">
        <f>ROUND(O11,3)+0.2</f>
        <v>7.9690000000000003</v>
      </c>
      <c r="Q11" s="21">
        <v>3.51</v>
      </c>
      <c r="R11" s="17">
        <f t="shared" si="8"/>
        <v>712.53</v>
      </c>
      <c r="S11" s="21">
        <v>2.94</v>
      </c>
      <c r="T11" s="17">
        <f t="shared" si="9"/>
        <v>596.81999999999994</v>
      </c>
      <c r="U11" s="16"/>
      <c r="V11" s="158"/>
      <c r="W11" s="174"/>
      <c r="X11" s="177"/>
      <c r="Y11" s="106"/>
    </row>
    <row r="12" spans="1:29" s="20" customFormat="1" ht="18.75" customHeight="1" x14ac:dyDescent="0.15">
      <c r="A12" s="161"/>
      <c r="B12" s="22">
        <v>1</v>
      </c>
      <c r="C12" s="22" t="s">
        <v>21</v>
      </c>
      <c r="D12" s="22">
        <v>82</v>
      </c>
      <c r="E12" s="14">
        <f t="shared" si="3"/>
        <v>82</v>
      </c>
      <c r="F12" s="15" t="s">
        <v>30</v>
      </c>
      <c r="G12" s="16">
        <v>682410548</v>
      </c>
      <c r="H12" s="14">
        <v>1</v>
      </c>
      <c r="I12" s="14">
        <f t="shared" si="4"/>
        <v>82</v>
      </c>
      <c r="J12" s="17">
        <v>46</v>
      </c>
      <c r="K12" s="17"/>
      <c r="L12" s="17">
        <v>32</v>
      </c>
      <c r="M12" s="15"/>
      <c r="N12" s="18">
        <v>26</v>
      </c>
      <c r="O12" s="25">
        <f t="shared" si="0"/>
        <v>3.1383040000000002</v>
      </c>
      <c r="P12" s="23">
        <f t="shared" ref="P12:P13" si="10">ROUND(O12,3)</f>
        <v>3.1379999999999999</v>
      </c>
      <c r="Q12" s="21">
        <v>3.33</v>
      </c>
      <c r="R12" s="17">
        <f t="shared" si="1"/>
        <v>273.06</v>
      </c>
      <c r="S12" s="21">
        <v>2.76</v>
      </c>
      <c r="T12" s="17">
        <f t="shared" si="2"/>
        <v>226.32</v>
      </c>
      <c r="U12" s="16"/>
      <c r="V12" s="158"/>
      <c r="W12" s="174"/>
      <c r="X12" s="177"/>
      <c r="Y12" s="106"/>
    </row>
    <row r="13" spans="1:29" s="20" customFormat="1" ht="18.75" customHeight="1" x14ac:dyDescent="0.15">
      <c r="A13" s="162"/>
      <c r="B13" s="22">
        <v>1</v>
      </c>
      <c r="C13" s="22" t="s">
        <v>21</v>
      </c>
      <c r="D13" s="22">
        <v>58</v>
      </c>
      <c r="E13" s="14">
        <f t="shared" si="3"/>
        <v>58</v>
      </c>
      <c r="F13" s="15" t="s">
        <v>31</v>
      </c>
      <c r="G13" s="16">
        <v>682410550</v>
      </c>
      <c r="H13" s="14">
        <v>1</v>
      </c>
      <c r="I13" s="14">
        <f t="shared" si="4"/>
        <v>58</v>
      </c>
      <c r="J13" s="17">
        <v>46</v>
      </c>
      <c r="K13" s="17"/>
      <c r="L13" s="17">
        <v>32</v>
      </c>
      <c r="M13" s="15"/>
      <c r="N13" s="18">
        <v>29</v>
      </c>
      <c r="O13" s="25">
        <f t="shared" si="0"/>
        <v>2.4759039999999999</v>
      </c>
      <c r="P13" s="23">
        <f t="shared" si="10"/>
        <v>2.476</v>
      </c>
      <c r="Q13" s="21">
        <v>3.81</v>
      </c>
      <c r="R13" s="17">
        <f t="shared" si="1"/>
        <v>220.98</v>
      </c>
      <c r="S13" s="21">
        <v>3.22</v>
      </c>
      <c r="T13" s="17">
        <f t="shared" si="2"/>
        <v>186.76000000000002</v>
      </c>
      <c r="U13" s="16"/>
      <c r="V13" s="158"/>
      <c r="W13" s="174"/>
      <c r="X13" s="177"/>
      <c r="Y13" s="106"/>
    </row>
    <row r="14" spans="1:29" s="20" customFormat="1" ht="18.75" customHeight="1" thickBot="1" x14ac:dyDescent="0.2">
      <c r="A14" s="59" t="s">
        <v>23</v>
      </c>
      <c r="B14" s="60"/>
      <c r="C14" s="60"/>
      <c r="D14" s="60"/>
      <c r="E14" s="61">
        <f>SUM(E10:E13)</f>
        <v>658</v>
      </c>
      <c r="F14" s="62"/>
      <c r="G14" s="63"/>
      <c r="H14" s="61"/>
      <c r="I14" s="61">
        <f>SUM(I10:I13)</f>
        <v>658</v>
      </c>
      <c r="J14" s="62"/>
      <c r="K14" s="62"/>
      <c r="L14" s="62"/>
      <c r="M14" s="62"/>
      <c r="N14" s="64"/>
      <c r="O14" s="65">
        <f>SUM(O10:O13)</f>
        <v>26.366464000000004</v>
      </c>
      <c r="P14" s="66">
        <f>SUM(P10:P13)</f>
        <v>26.866</v>
      </c>
      <c r="Q14" s="64"/>
      <c r="R14" s="62">
        <f>SUM(R10:R13)</f>
        <v>2476.02</v>
      </c>
      <c r="S14" s="64"/>
      <c r="T14" s="62">
        <f>SUM(T10:T13)</f>
        <v>2093.5</v>
      </c>
      <c r="U14" s="63"/>
      <c r="V14" s="172"/>
      <c r="W14" s="175"/>
      <c r="X14" s="178"/>
      <c r="Y14" s="106"/>
    </row>
    <row r="15" spans="1:29" s="20" customFormat="1" ht="18.75" customHeight="1" thickBot="1" x14ac:dyDescent="0.2">
      <c r="A15" s="116" t="s">
        <v>20</v>
      </c>
      <c r="B15" s="116"/>
      <c r="C15" s="116"/>
      <c r="D15" s="116"/>
      <c r="E15" s="117">
        <f>E14+E9+E6</f>
        <v>1334</v>
      </c>
      <c r="F15" s="118"/>
      <c r="G15" s="119"/>
      <c r="H15" s="117"/>
      <c r="I15" s="117">
        <f>I14+I9+I6</f>
        <v>1334</v>
      </c>
      <c r="J15" s="118"/>
      <c r="K15" s="118"/>
      <c r="L15" s="118"/>
      <c r="M15" s="118"/>
      <c r="N15" s="120"/>
      <c r="O15" s="121">
        <f>O14+O9+O6</f>
        <v>65.718659500000001</v>
      </c>
      <c r="P15" s="122">
        <f>P14+P9+P6</f>
        <v>67.018000000000001</v>
      </c>
      <c r="Q15" s="120"/>
      <c r="R15" s="118">
        <f>R14+R9+R6</f>
        <v>6640.0399999999991</v>
      </c>
      <c r="S15" s="120"/>
      <c r="T15" s="118">
        <f>T14+T9+T6</f>
        <v>5700.16</v>
      </c>
      <c r="U15" s="119"/>
      <c r="V15" s="103"/>
      <c r="W15" s="110"/>
      <c r="Y15" s="106"/>
    </row>
    <row r="16" spans="1:29" s="20" customFormat="1" ht="38.25" customHeight="1" x14ac:dyDescent="0.15">
      <c r="A16" s="68" t="s">
        <v>53</v>
      </c>
      <c r="B16" s="50">
        <v>1</v>
      </c>
      <c r="C16" s="50" t="s">
        <v>21</v>
      </c>
      <c r="D16" s="50">
        <v>121</v>
      </c>
      <c r="E16" s="51">
        <f>D16</f>
        <v>121</v>
      </c>
      <c r="F16" s="52" t="s">
        <v>29</v>
      </c>
      <c r="G16" s="53">
        <v>682410315</v>
      </c>
      <c r="H16" s="51">
        <v>1</v>
      </c>
      <c r="I16" s="51">
        <f>E16*H16</f>
        <v>121</v>
      </c>
      <c r="J16" s="54">
        <v>46</v>
      </c>
      <c r="K16" s="54"/>
      <c r="L16" s="54">
        <v>32</v>
      </c>
      <c r="M16" s="52"/>
      <c r="N16" s="55">
        <v>28</v>
      </c>
      <c r="O16" s="69">
        <f>(J16*L16*N16*E16)/(100*100*100)</f>
        <v>4.9871359999999996</v>
      </c>
      <c r="P16" s="57">
        <f>ROUND(O16,3)+0.2</f>
        <v>5.1870000000000003</v>
      </c>
      <c r="Q16" s="67">
        <v>4.03</v>
      </c>
      <c r="R16" s="54">
        <f>Q16*E16</f>
        <v>487.63000000000005</v>
      </c>
      <c r="S16" s="67">
        <v>3.44</v>
      </c>
      <c r="T16" s="54">
        <f>S16*E16</f>
        <v>416.24</v>
      </c>
      <c r="U16" s="53"/>
      <c r="V16" s="171" t="s">
        <v>72</v>
      </c>
      <c r="W16" s="173" t="s">
        <v>84</v>
      </c>
      <c r="X16" s="176" t="s">
        <v>103</v>
      </c>
      <c r="Y16" s="106"/>
    </row>
    <row r="17" spans="1:25" s="20" customFormat="1" ht="18.75" customHeight="1" thickBot="1" x14ac:dyDescent="0.2">
      <c r="A17" s="59" t="s">
        <v>23</v>
      </c>
      <c r="B17" s="60"/>
      <c r="C17" s="60"/>
      <c r="D17" s="60"/>
      <c r="E17" s="61">
        <f>SUM(E16:E16)</f>
        <v>121</v>
      </c>
      <c r="F17" s="62"/>
      <c r="G17" s="63"/>
      <c r="H17" s="61"/>
      <c r="I17" s="61">
        <f>SUM(I16:I16)</f>
        <v>121</v>
      </c>
      <c r="J17" s="62"/>
      <c r="K17" s="62"/>
      <c r="L17" s="62"/>
      <c r="M17" s="62"/>
      <c r="N17" s="64"/>
      <c r="O17" s="65">
        <f>SUM(O16:O16)</f>
        <v>4.9871359999999996</v>
      </c>
      <c r="P17" s="66">
        <f>SUM(P16:P16)</f>
        <v>5.1870000000000003</v>
      </c>
      <c r="Q17" s="64"/>
      <c r="R17" s="62">
        <f>SUM(R16:R16)</f>
        <v>487.63000000000005</v>
      </c>
      <c r="S17" s="64"/>
      <c r="T17" s="62">
        <f>SUM(T16:T16)</f>
        <v>416.24</v>
      </c>
      <c r="U17" s="63"/>
      <c r="V17" s="172"/>
      <c r="W17" s="175"/>
      <c r="X17" s="178"/>
      <c r="Y17" s="106"/>
    </row>
    <row r="18" spans="1:25" s="20" customFormat="1" ht="21.75" customHeight="1" x14ac:dyDescent="0.2">
      <c r="A18" s="165" t="s">
        <v>55</v>
      </c>
      <c r="B18" s="70">
        <v>1</v>
      </c>
      <c r="C18" s="70" t="s">
        <v>37</v>
      </c>
      <c r="D18" s="70">
        <f>B18+E18-1</f>
        <v>433</v>
      </c>
      <c r="E18" s="70">
        <v>433</v>
      </c>
      <c r="F18" s="70" t="s">
        <v>38</v>
      </c>
      <c r="G18" s="70" t="s">
        <v>39</v>
      </c>
      <c r="H18" s="70">
        <v>1</v>
      </c>
      <c r="I18" s="70">
        <f>E18*H18</f>
        <v>433</v>
      </c>
      <c r="J18" s="71">
        <v>63</v>
      </c>
      <c r="K18" s="71"/>
      <c r="L18" s="71">
        <v>42</v>
      </c>
      <c r="M18" s="71"/>
      <c r="N18" s="71">
        <v>21</v>
      </c>
      <c r="O18" s="72">
        <f>N18*L18*J18*0.000001*E18</f>
        <v>24.060077999999997</v>
      </c>
      <c r="P18" s="57">
        <f>ROUND(O18,3)+1.2</f>
        <v>25.259999999999998</v>
      </c>
      <c r="Q18" s="73">
        <v>5.6</v>
      </c>
      <c r="R18" s="73">
        <f>Q18*E18</f>
        <v>2424.7999999999997</v>
      </c>
      <c r="S18" s="73">
        <v>4.7300000000000004</v>
      </c>
      <c r="T18" s="73">
        <f>S18*E18</f>
        <v>2048.09</v>
      </c>
      <c r="U18" s="74" t="s">
        <v>40</v>
      </c>
      <c r="V18" s="171" t="s">
        <v>73</v>
      </c>
      <c r="W18" s="173" t="s">
        <v>85</v>
      </c>
      <c r="X18" s="176" t="s">
        <v>103</v>
      </c>
      <c r="Y18" s="106"/>
    </row>
    <row r="19" spans="1:25" s="20" customFormat="1" ht="20.25" customHeight="1" x14ac:dyDescent="0.2">
      <c r="A19" s="170"/>
      <c r="B19" s="35">
        <f>D18+1</f>
        <v>434</v>
      </c>
      <c r="C19" s="35" t="s">
        <v>37</v>
      </c>
      <c r="D19" s="35">
        <f>B19+E19-1</f>
        <v>723</v>
      </c>
      <c r="E19" s="36">
        <v>290</v>
      </c>
      <c r="F19" s="35" t="s">
        <v>41</v>
      </c>
      <c r="G19" s="35" t="s">
        <v>42</v>
      </c>
      <c r="H19" s="35">
        <v>1</v>
      </c>
      <c r="I19" s="35">
        <f>E19*H19</f>
        <v>290</v>
      </c>
      <c r="J19" s="37">
        <v>63</v>
      </c>
      <c r="K19" s="37"/>
      <c r="L19" s="37">
        <v>42</v>
      </c>
      <c r="M19" s="37"/>
      <c r="N19" s="37">
        <v>23</v>
      </c>
      <c r="O19" s="38">
        <f>N19*L19*J19*0.000001*E19</f>
        <v>17.648819999999997</v>
      </c>
      <c r="P19" s="23">
        <f>ROUND(O19,3)+1</f>
        <v>18.649000000000001</v>
      </c>
      <c r="Q19" s="39">
        <v>6.45</v>
      </c>
      <c r="R19" s="39">
        <f>Q19*E19</f>
        <v>1870.5</v>
      </c>
      <c r="S19" s="39">
        <v>5.53</v>
      </c>
      <c r="T19" s="39">
        <f>S19*E19</f>
        <v>1603.7</v>
      </c>
      <c r="U19" s="40" t="s">
        <v>43</v>
      </c>
      <c r="V19" s="158"/>
      <c r="W19" s="174"/>
      <c r="X19" s="177"/>
      <c r="Y19" s="106"/>
    </row>
    <row r="20" spans="1:25" s="20" customFormat="1" ht="20.25" customHeight="1" thickBot="1" x14ac:dyDescent="0.25">
      <c r="A20" s="75" t="s">
        <v>23</v>
      </c>
      <c r="B20" s="76"/>
      <c r="C20" s="76">
        <v>3</v>
      </c>
      <c r="D20" s="76"/>
      <c r="E20" s="77">
        <f>SUM(E18:E19)</f>
        <v>723</v>
      </c>
      <c r="F20" s="76"/>
      <c r="G20" s="76"/>
      <c r="H20" s="76"/>
      <c r="I20" s="76">
        <f>SUM(I18:I19)</f>
        <v>723</v>
      </c>
      <c r="J20" s="78"/>
      <c r="K20" s="78"/>
      <c r="L20" s="78"/>
      <c r="M20" s="78"/>
      <c r="N20" s="78"/>
      <c r="O20" s="79">
        <f>SUM(O18:O19)</f>
        <v>41.708897999999991</v>
      </c>
      <c r="P20" s="66">
        <f>SUM(P18:P19)</f>
        <v>43.908999999999999</v>
      </c>
      <c r="Q20" s="80"/>
      <c r="R20" s="80">
        <f>SUM(R18:R19)</f>
        <v>4295.2999999999993</v>
      </c>
      <c r="S20" s="80"/>
      <c r="T20" s="80">
        <f>SUM(T18:T19)</f>
        <v>3651.79</v>
      </c>
      <c r="U20" s="81"/>
      <c r="V20" s="172"/>
      <c r="W20" s="175"/>
      <c r="X20" s="178"/>
      <c r="Y20" s="106"/>
    </row>
    <row r="21" spans="1:25" s="20" customFormat="1" ht="17.25" customHeight="1" x14ac:dyDescent="0.15">
      <c r="A21" s="167" t="s">
        <v>54</v>
      </c>
      <c r="B21" s="82">
        <v>1</v>
      </c>
      <c r="C21" s="82" t="s">
        <v>21</v>
      </c>
      <c r="D21" s="82"/>
      <c r="E21" s="51">
        <v>62</v>
      </c>
      <c r="F21" s="83" t="s">
        <v>32</v>
      </c>
      <c r="G21" s="83">
        <v>681619984</v>
      </c>
      <c r="H21" s="51">
        <v>2</v>
      </c>
      <c r="I21" s="51">
        <f>E21*H21</f>
        <v>124</v>
      </c>
      <c r="J21" s="52">
        <v>50</v>
      </c>
      <c r="K21" s="52" t="s">
        <v>19</v>
      </c>
      <c r="L21" s="52">
        <v>41</v>
      </c>
      <c r="M21" s="52" t="s">
        <v>19</v>
      </c>
      <c r="N21" s="67">
        <v>36</v>
      </c>
      <c r="O21" s="69">
        <f t="shared" ref="O21:O23" si="11">(J21*L21*N21*E21)/(100*100*100)</f>
        <v>4.5755999999999997</v>
      </c>
      <c r="P21" s="57">
        <f>ROUND(O21,3)+0.3</f>
        <v>4.8759999999999994</v>
      </c>
      <c r="Q21" s="67">
        <v>8.1999999999999993</v>
      </c>
      <c r="R21" s="52">
        <f t="shared" ref="R21:R23" si="12">Q21*E21</f>
        <v>508.4</v>
      </c>
      <c r="S21" s="67">
        <v>7.36</v>
      </c>
      <c r="T21" s="52">
        <f t="shared" ref="T21:T23" si="13">S21*E21</f>
        <v>456.32</v>
      </c>
      <c r="U21" s="53"/>
      <c r="V21" s="171" t="s">
        <v>74</v>
      </c>
      <c r="W21" s="173" t="s">
        <v>86</v>
      </c>
      <c r="X21" s="176" t="s">
        <v>103</v>
      </c>
      <c r="Y21" s="106"/>
    </row>
    <row r="22" spans="1:25" s="20" customFormat="1" ht="17.25" customHeight="1" x14ac:dyDescent="0.15">
      <c r="A22" s="168"/>
      <c r="B22" s="24">
        <v>1</v>
      </c>
      <c r="C22" s="24" t="s">
        <v>21</v>
      </c>
      <c r="D22" s="24"/>
      <c r="E22" s="14">
        <v>74</v>
      </c>
      <c r="F22" s="26" t="s">
        <v>33</v>
      </c>
      <c r="G22" s="26">
        <v>681620006</v>
      </c>
      <c r="H22" s="14">
        <v>2</v>
      </c>
      <c r="I22" s="14">
        <f t="shared" ref="I22:I23" si="14">E22*H22</f>
        <v>148</v>
      </c>
      <c r="J22" s="15">
        <v>32</v>
      </c>
      <c r="K22" s="15" t="s">
        <v>19</v>
      </c>
      <c r="L22" s="15">
        <v>21</v>
      </c>
      <c r="M22" s="15" t="s">
        <v>19</v>
      </c>
      <c r="N22" s="21">
        <v>18</v>
      </c>
      <c r="O22" s="25">
        <f t="shared" si="11"/>
        <v>0.89510400000000001</v>
      </c>
      <c r="P22" s="23">
        <f>ROUND(O22,3)</f>
        <v>0.89500000000000002</v>
      </c>
      <c r="Q22" s="21">
        <v>1.93</v>
      </c>
      <c r="R22" s="15">
        <f t="shared" si="12"/>
        <v>142.82</v>
      </c>
      <c r="S22" s="21">
        <v>1.64</v>
      </c>
      <c r="T22" s="15">
        <f t="shared" si="13"/>
        <v>121.36</v>
      </c>
      <c r="U22" s="16"/>
      <c r="V22" s="158"/>
      <c r="W22" s="174"/>
      <c r="X22" s="177"/>
      <c r="Y22" s="106"/>
    </row>
    <row r="23" spans="1:25" s="20" customFormat="1" ht="17.25" customHeight="1" x14ac:dyDescent="0.15">
      <c r="A23" s="169"/>
      <c r="B23" s="24" t="s">
        <v>22</v>
      </c>
      <c r="C23" s="24" t="s">
        <v>21</v>
      </c>
      <c r="D23" s="24"/>
      <c r="E23" s="14">
        <v>80</v>
      </c>
      <c r="F23" s="26" t="s">
        <v>34</v>
      </c>
      <c r="G23" s="26">
        <v>681620138</v>
      </c>
      <c r="H23" s="14">
        <v>2</v>
      </c>
      <c r="I23" s="14">
        <f t="shared" si="14"/>
        <v>160</v>
      </c>
      <c r="J23" s="15">
        <v>46</v>
      </c>
      <c r="K23" s="15" t="s">
        <v>19</v>
      </c>
      <c r="L23" s="15">
        <v>41</v>
      </c>
      <c r="M23" s="15" t="s">
        <v>19</v>
      </c>
      <c r="N23" s="21">
        <v>36</v>
      </c>
      <c r="O23" s="25">
        <f t="shared" si="11"/>
        <v>5.4316800000000001</v>
      </c>
      <c r="P23" s="23">
        <f>ROUND(O23,3)+0.3</f>
        <v>5.7320000000000002</v>
      </c>
      <c r="Q23" s="21">
        <v>7.23</v>
      </c>
      <c r="R23" s="15">
        <f t="shared" si="12"/>
        <v>578.40000000000009</v>
      </c>
      <c r="S23" s="21">
        <v>6.44</v>
      </c>
      <c r="T23" s="15">
        <f t="shared" si="13"/>
        <v>515.20000000000005</v>
      </c>
      <c r="U23" s="16"/>
      <c r="V23" s="158"/>
      <c r="W23" s="174"/>
      <c r="X23" s="177"/>
      <c r="Y23" s="106"/>
    </row>
    <row r="24" spans="1:25" s="13" customFormat="1" ht="17.25" customHeight="1" thickBot="1" x14ac:dyDescent="0.25">
      <c r="A24" s="59" t="s">
        <v>23</v>
      </c>
      <c r="B24" s="81"/>
      <c r="C24" s="81"/>
      <c r="D24" s="81"/>
      <c r="E24" s="84">
        <f>SUM(E21:E23)</f>
        <v>216</v>
      </c>
      <c r="F24" s="85"/>
      <c r="G24" s="85"/>
      <c r="H24" s="86"/>
      <c r="I24" s="84">
        <f>SUM(I21:I23)</f>
        <v>432</v>
      </c>
      <c r="J24" s="76"/>
      <c r="K24" s="76"/>
      <c r="L24" s="76"/>
      <c r="M24" s="76"/>
      <c r="N24" s="76"/>
      <c r="O24" s="87">
        <f>SUM(O21:O23)</f>
        <v>10.902384</v>
      </c>
      <c r="P24" s="87">
        <f>SUM(P21:P23)</f>
        <v>11.503</v>
      </c>
      <c r="Q24" s="87">
        <f>SUM(Q21:Q23)</f>
        <v>17.36</v>
      </c>
      <c r="R24" s="87">
        <f>SUM(R21:R23)</f>
        <v>1229.6200000000001</v>
      </c>
      <c r="S24" s="88"/>
      <c r="T24" s="87">
        <f>SUM(T21:T23)</f>
        <v>1092.8800000000001</v>
      </c>
      <c r="U24" s="81"/>
      <c r="V24" s="172"/>
      <c r="W24" s="175"/>
      <c r="X24" s="178"/>
      <c r="Y24" s="105"/>
    </row>
    <row r="25" spans="1:25" s="44" customFormat="1" ht="18.75" customHeight="1" thickBot="1" x14ac:dyDescent="0.25">
      <c r="A25" s="163" t="s">
        <v>56</v>
      </c>
      <c r="B25" s="70">
        <v>1</v>
      </c>
      <c r="C25" s="70" t="s">
        <v>37</v>
      </c>
      <c r="D25" s="70">
        <v>118</v>
      </c>
      <c r="E25" s="70">
        <v>104</v>
      </c>
      <c r="F25" s="89" t="s">
        <v>44</v>
      </c>
      <c r="G25" s="90">
        <v>682348806</v>
      </c>
      <c r="H25" s="70">
        <v>1</v>
      </c>
      <c r="I25" s="51">
        <f>E25*H25</f>
        <v>104</v>
      </c>
      <c r="J25" s="91">
        <v>63</v>
      </c>
      <c r="K25" s="53"/>
      <c r="L25" s="91">
        <v>42</v>
      </c>
      <c r="M25" s="53"/>
      <c r="N25" s="91">
        <v>21</v>
      </c>
      <c r="O25" s="57">
        <f>N25*L25*J25*E25/1000000</f>
        <v>5.7788639999999996</v>
      </c>
      <c r="P25" s="57">
        <f>ROUND(O25,3)+0.2</f>
        <v>5.9790000000000001</v>
      </c>
      <c r="Q25" s="52">
        <v>5.6</v>
      </c>
      <c r="R25" s="53">
        <f>Q25*E25</f>
        <v>582.4</v>
      </c>
      <c r="S25" s="52">
        <v>4.7300000000000004</v>
      </c>
      <c r="T25" s="70">
        <f>S25*E25</f>
        <v>491.92000000000007</v>
      </c>
      <c r="U25" s="92"/>
      <c r="V25" s="171" t="s">
        <v>75</v>
      </c>
      <c r="W25" s="173" t="s">
        <v>87</v>
      </c>
      <c r="X25" s="176" t="s">
        <v>103</v>
      </c>
      <c r="Y25" s="111"/>
    </row>
    <row r="26" spans="1:25" s="44" customFormat="1" ht="18.75" customHeight="1" x14ac:dyDescent="0.2">
      <c r="A26" s="164"/>
      <c r="B26" s="35">
        <v>1</v>
      </c>
      <c r="C26" s="35" t="s">
        <v>37</v>
      </c>
      <c r="D26" s="35">
        <v>12</v>
      </c>
      <c r="E26" s="35">
        <v>7</v>
      </c>
      <c r="F26" s="41" t="s">
        <v>45</v>
      </c>
      <c r="G26" s="42">
        <v>682348909</v>
      </c>
      <c r="H26" s="35">
        <v>1</v>
      </c>
      <c r="I26" s="51">
        <f>E26*H26</f>
        <v>7</v>
      </c>
      <c r="J26" s="45">
        <v>63</v>
      </c>
      <c r="K26" s="16"/>
      <c r="L26" s="45">
        <v>42</v>
      </c>
      <c r="M26" s="16"/>
      <c r="N26" s="45">
        <v>23</v>
      </c>
      <c r="O26" s="23">
        <f>N26*L26*J26*E26/1000000</f>
        <v>0.426006</v>
      </c>
      <c r="P26" s="23">
        <f t="shared" ref="P26" si="15">ROUND(O26,3)</f>
        <v>0.42599999999999999</v>
      </c>
      <c r="Q26" s="15">
        <v>6.45</v>
      </c>
      <c r="R26" s="16">
        <f>Q26*E26</f>
        <v>45.15</v>
      </c>
      <c r="S26" s="15">
        <v>5.53</v>
      </c>
      <c r="T26" s="35">
        <f>S26*E26</f>
        <v>38.71</v>
      </c>
      <c r="U26" s="43"/>
      <c r="V26" s="158"/>
      <c r="W26" s="174"/>
      <c r="X26" s="177"/>
      <c r="Y26" s="111"/>
    </row>
    <row r="27" spans="1:25" s="44" customFormat="1" ht="15" customHeight="1" thickBot="1" x14ac:dyDescent="0.25">
      <c r="A27" s="59" t="s">
        <v>23</v>
      </c>
      <c r="B27" s="76"/>
      <c r="C27" s="76"/>
      <c r="D27" s="76"/>
      <c r="E27" s="76">
        <f>SUM(E25:E26)</f>
        <v>111</v>
      </c>
      <c r="F27" s="85"/>
      <c r="G27" s="85"/>
      <c r="H27" s="86"/>
      <c r="I27" s="76">
        <f>SUM(I25:I26)</f>
        <v>111</v>
      </c>
      <c r="J27" s="63"/>
      <c r="K27" s="63"/>
      <c r="L27" s="63"/>
      <c r="M27" s="63"/>
      <c r="N27" s="63"/>
      <c r="O27" s="79">
        <f>SUM(O25:O26)</f>
        <v>6.2048699999999997</v>
      </c>
      <c r="P27" s="79">
        <f>SUM(P25:P26)</f>
        <v>6.4050000000000002</v>
      </c>
      <c r="Q27" s="93"/>
      <c r="R27" s="76">
        <f>SUM(R25:R26)</f>
        <v>627.54999999999995</v>
      </c>
      <c r="S27" s="93"/>
      <c r="T27" s="80">
        <f>SUM(T25:T26)</f>
        <v>530.63000000000011</v>
      </c>
      <c r="U27" s="81"/>
      <c r="V27" s="172"/>
      <c r="W27" s="175"/>
      <c r="X27" s="178"/>
      <c r="Y27" s="111"/>
    </row>
    <row r="28" spans="1:25" s="44" customFormat="1" ht="17.25" customHeight="1" thickBot="1" x14ac:dyDescent="0.25">
      <c r="A28" s="116" t="s">
        <v>20</v>
      </c>
      <c r="B28" s="123"/>
      <c r="C28" s="123"/>
      <c r="D28" s="123"/>
      <c r="E28" s="123">
        <f>E27+E24+E20+E17</f>
        <v>1171</v>
      </c>
      <c r="F28" s="124"/>
      <c r="G28" s="124"/>
      <c r="H28" s="125"/>
      <c r="I28" s="123">
        <f>I27+I24+I20+I17</f>
        <v>1387</v>
      </c>
      <c r="J28" s="119"/>
      <c r="K28" s="119"/>
      <c r="L28" s="119"/>
      <c r="M28" s="119"/>
      <c r="N28" s="119"/>
      <c r="O28" s="126">
        <f>O27+O24+O20+O17</f>
        <v>63.803287999999988</v>
      </c>
      <c r="P28" s="127">
        <f>P27+P24+P20+P17</f>
        <v>67.004000000000005</v>
      </c>
      <c r="Q28" s="128"/>
      <c r="R28" s="123">
        <f>R27+R24+R20+R17</f>
        <v>6640.0999999999995</v>
      </c>
      <c r="S28" s="128"/>
      <c r="T28" s="129">
        <f>T27+T24+T20+T17</f>
        <v>5691.54</v>
      </c>
      <c r="U28" s="130"/>
      <c r="V28" s="104"/>
      <c r="W28" s="112"/>
      <c r="Y28" s="111"/>
    </row>
    <row r="29" spans="1:25" s="44" customFormat="1" ht="20.25" customHeight="1" thickBot="1" x14ac:dyDescent="0.25">
      <c r="A29" s="165" t="s">
        <v>57</v>
      </c>
      <c r="B29" s="70">
        <v>1</v>
      </c>
      <c r="C29" s="70" t="s">
        <v>37</v>
      </c>
      <c r="D29" s="70">
        <v>620</v>
      </c>
      <c r="E29" s="70">
        <v>318</v>
      </c>
      <c r="F29" s="89" t="s">
        <v>46</v>
      </c>
      <c r="G29" s="90">
        <v>682348857</v>
      </c>
      <c r="H29" s="70">
        <v>2</v>
      </c>
      <c r="I29" s="51">
        <f>E29*H29</f>
        <v>636</v>
      </c>
      <c r="J29" s="91">
        <v>63</v>
      </c>
      <c r="K29" s="53"/>
      <c r="L29" s="91">
        <v>42</v>
      </c>
      <c r="M29" s="53"/>
      <c r="N29" s="91">
        <v>40</v>
      </c>
      <c r="O29" s="57">
        <f>N29*L29*J29*E29/1000000</f>
        <v>33.657119999999999</v>
      </c>
      <c r="P29" s="57">
        <f>ROUND(O29,3)+0.9</f>
        <v>34.556999999999995</v>
      </c>
      <c r="Q29" s="52">
        <v>10.7</v>
      </c>
      <c r="R29" s="53">
        <f>Q29*E29</f>
        <v>3402.6</v>
      </c>
      <c r="S29" s="52">
        <v>9.4600000000000009</v>
      </c>
      <c r="T29" s="70">
        <f>S29*E29</f>
        <v>3008.28</v>
      </c>
      <c r="U29" s="92"/>
      <c r="V29" s="171" t="s">
        <v>76</v>
      </c>
      <c r="W29" s="173" t="s">
        <v>88</v>
      </c>
      <c r="X29" s="176" t="s">
        <v>103</v>
      </c>
      <c r="Y29" s="111"/>
    </row>
    <row r="30" spans="1:25" s="44" customFormat="1" ht="20.25" customHeight="1" x14ac:dyDescent="0.2">
      <c r="A30" s="166"/>
      <c r="B30" s="35">
        <v>1</v>
      </c>
      <c r="C30" s="35" t="s">
        <v>37</v>
      </c>
      <c r="D30" s="35">
        <v>708</v>
      </c>
      <c r="E30" s="35">
        <v>395</v>
      </c>
      <c r="F30" s="41" t="s">
        <v>47</v>
      </c>
      <c r="G30" s="42">
        <v>682348918</v>
      </c>
      <c r="H30" s="35">
        <v>1</v>
      </c>
      <c r="I30" s="51">
        <f>E30*H30</f>
        <v>395</v>
      </c>
      <c r="J30" s="45">
        <v>63</v>
      </c>
      <c r="K30" s="16"/>
      <c r="L30" s="45">
        <v>42</v>
      </c>
      <c r="M30" s="16"/>
      <c r="N30" s="45">
        <v>23</v>
      </c>
      <c r="O30" s="23">
        <f>N30*L30*J30*E30/1000000</f>
        <v>24.038910000000001</v>
      </c>
      <c r="P30" s="23">
        <f>ROUND(O30,3)+0.4</f>
        <v>24.439</v>
      </c>
      <c r="Q30" s="15">
        <v>6.45</v>
      </c>
      <c r="R30" s="16">
        <f>Q30*E30</f>
        <v>2547.75</v>
      </c>
      <c r="S30" s="15">
        <v>5.53</v>
      </c>
      <c r="T30" s="35">
        <f>S30*E30</f>
        <v>2184.35</v>
      </c>
      <c r="U30" s="43"/>
      <c r="V30" s="179"/>
      <c r="W30" s="181"/>
      <c r="X30" s="183"/>
      <c r="Y30" s="111"/>
    </row>
    <row r="31" spans="1:25" s="44" customFormat="1" ht="15" customHeight="1" thickBot="1" x14ac:dyDescent="0.25">
      <c r="A31" s="59" t="s">
        <v>23</v>
      </c>
      <c r="B31" s="76"/>
      <c r="C31" s="76"/>
      <c r="D31" s="76"/>
      <c r="E31" s="76">
        <f>SUM(E29:E30)</f>
        <v>713</v>
      </c>
      <c r="F31" s="85"/>
      <c r="G31" s="85"/>
      <c r="H31" s="86"/>
      <c r="I31" s="76">
        <f>SUM(I29:I30)</f>
        <v>1031</v>
      </c>
      <c r="J31" s="63"/>
      <c r="K31" s="63"/>
      <c r="L31" s="63"/>
      <c r="M31" s="63"/>
      <c r="N31" s="63"/>
      <c r="O31" s="79">
        <f>SUM(O29:O30)</f>
        <v>57.69603</v>
      </c>
      <c r="P31" s="79">
        <f>SUM(P29:P30)</f>
        <v>58.995999999999995</v>
      </c>
      <c r="Q31" s="93"/>
      <c r="R31" s="76">
        <f>SUM(R29:R30)</f>
        <v>5950.35</v>
      </c>
      <c r="S31" s="93"/>
      <c r="T31" s="80">
        <f>SUM(T29:T30)</f>
        <v>5192.63</v>
      </c>
      <c r="U31" s="81"/>
      <c r="V31" s="180"/>
      <c r="W31" s="182"/>
      <c r="X31" s="184"/>
      <c r="Y31" s="111"/>
    </row>
    <row r="32" spans="1:25" s="44" customFormat="1" ht="21.75" customHeight="1" thickBot="1" x14ac:dyDescent="0.25">
      <c r="A32" s="163" t="s">
        <v>58</v>
      </c>
      <c r="B32" s="70">
        <v>1</v>
      </c>
      <c r="C32" s="70" t="s">
        <v>37</v>
      </c>
      <c r="D32" s="70">
        <v>72</v>
      </c>
      <c r="E32" s="70">
        <v>105</v>
      </c>
      <c r="F32" s="89" t="s">
        <v>48</v>
      </c>
      <c r="G32" s="90">
        <v>682410549</v>
      </c>
      <c r="H32" s="70">
        <v>1</v>
      </c>
      <c r="I32" s="51">
        <f>E32*H32</f>
        <v>105</v>
      </c>
      <c r="J32" s="91">
        <v>46</v>
      </c>
      <c r="K32" s="53"/>
      <c r="L32" s="91">
        <v>32</v>
      </c>
      <c r="M32" s="53"/>
      <c r="N32" s="91">
        <v>26</v>
      </c>
      <c r="O32" s="57">
        <f>N32*L32*J32*E32/1000000</f>
        <v>4.0185599999999999</v>
      </c>
      <c r="P32" s="57">
        <f>ROUND(O32,3)+0.3</f>
        <v>4.319</v>
      </c>
      <c r="Q32" s="52">
        <v>3.67</v>
      </c>
      <c r="R32" s="53">
        <f>Q32*E32</f>
        <v>385.34999999999997</v>
      </c>
      <c r="S32" s="52">
        <v>3.29</v>
      </c>
      <c r="T32" s="70">
        <f>S32*E32</f>
        <v>345.45</v>
      </c>
      <c r="U32" s="92"/>
      <c r="V32" s="171" t="s">
        <v>77</v>
      </c>
      <c r="W32" s="173" t="s">
        <v>89</v>
      </c>
      <c r="X32" s="176" t="s">
        <v>103</v>
      </c>
      <c r="Y32" s="111"/>
    </row>
    <row r="33" spans="1:25" s="44" customFormat="1" ht="21.75" customHeight="1" x14ac:dyDescent="0.2">
      <c r="A33" s="164"/>
      <c r="B33" s="35">
        <v>1</v>
      </c>
      <c r="C33" s="35" t="s">
        <v>37</v>
      </c>
      <c r="D33" s="35">
        <v>42</v>
      </c>
      <c r="E33" s="35">
        <v>82</v>
      </c>
      <c r="F33" s="41" t="s">
        <v>49</v>
      </c>
      <c r="G33" s="42">
        <v>682410551</v>
      </c>
      <c r="H33" s="35">
        <v>1</v>
      </c>
      <c r="I33" s="51">
        <f>E33*H33</f>
        <v>82</v>
      </c>
      <c r="J33" s="45">
        <v>46</v>
      </c>
      <c r="K33" s="16"/>
      <c r="L33" s="45">
        <v>32</v>
      </c>
      <c r="M33" s="16"/>
      <c r="N33" s="45">
        <v>29</v>
      </c>
      <c r="O33" s="23">
        <f>N33*L33*J33*E33/1000000</f>
        <v>3.500416</v>
      </c>
      <c r="P33" s="23">
        <f>ROUND(O33,3)+0.2</f>
        <v>3.7</v>
      </c>
      <c r="Q33" s="15">
        <v>4.21</v>
      </c>
      <c r="R33" s="16">
        <f>Q33*E33</f>
        <v>345.21999999999997</v>
      </c>
      <c r="S33" s="15">
        <v>3.72</v>
      </c>
      <c r="T33" s="35">
        <f>S33*E33</f>
        <v>305.04000000000002</v>
      </c>
      <c r="U33" s="43"/>
      <c r="V33" s="179"/>
      <c r="W33" s="181"/>
      <c r="X33" s="183"/>
      <c r="Y33" s="111"/>
    </row>
    <row r="34" spans="1:25" s="44" customFormat="1" ht="15" customHeight="1" thickBot="1" x14ac:dyDescent="0.25">
      <c r="A34" s="59" t="s">
        <v>23</v>
      </c>
      <c r="B34" s="76"/>
      <c r="C34" s="76"/>
      <c r="D34" s="76"/>
      <c r="E34" s="76">
        <f>SUM(E32:E33)</f>
        <v>187</v>
      </c>
      <c r="F34" s="85"/>
      <c r="G34" s="85"/>
      <c r="H34" s="86"/>
      <c r="I34" s="76">
        <f>SUM(I32:I33)</f>
        <v>187</v>
      </c>
      <c r="J34" s="63"/>
      <c r="K34" s="63"/>
      <c r="L34" s="63"/>
      <c r="M34" s="63"/>
      <c r="N34" s="63"/>
      <c r="O34" s="79">
        <f>SUM(O32:O33)</f>
        <v>7.5189760000000003</v>
      </c>
      <c r="P34" s="79">
        <f>SUM(P32:P33)</f>
        <v>8.0190000000000001</v>
      </c>
      <c r="Q34" s="93"/>
      <c r="R34" s="76">
        <f>SUM(R32:R33)</f>
        <v>730.56999999999994</v>
      </c>
      <c r="S34" s="93"/>
      <c r="T34" s="80">
        <f>SUM(T32:T33)</f>
        <v>650.49</v>
      </c>
      <c r="U34" s="81"/>
      <c r="V34" s="180"/>
      <c r="W34" s="182"/>
      <c r="X34" s="184"/>
      <c r="Y34" s="111"/>
    </row>
    <row r="35" spans="1:25" s="44" customFormat="1" ht="18.75" customHeight="1" thickBot="1" x14ac:dyDescent="0.25">
      <c r="A35" s="116" t="s">
        <v>20</v>
      </c>
      <c r="B35" s="123"/>
      <c r="C35" s="123"/>
      <c r="D35" s="123"/>
      <c r="E35" s="123">
        <f>E34+E31</f>
        <v>900</v>
      </c>
      <c r="F35" s="124"/>
      <c r="G35" s="124"/>
      <c r="H35" s="125"/>
      <c r="I35" s="123">
        <f>I34+I31</f>
        <v>1218</v>
      </c>
      <c r="J35" s="119"/>
      <c r="K35" s="119"/>
      <c r="L35" s="119"/>
      <c r="M35" s="119"/>
      <c r="N35" s="119"/>
      <c r="O35" s="127">
        <f>O34+O31</f>
        <v>65.215006000000002</v>
      </c>
      <c r="P35" s="127">
        <f>P34+P31</f>
        <v>67.015000000000001</v>
      </c>
      <c r="Q35" s="128"/>
      <c r="R35" s="123">
        <f>R34+R31</f>
        <v>6680.92</v>
      </c>
      <c r="S35" s="128"/>
      <c r="T35" s="129">
        <f>T34+T31</f>
        <v>5843.12</v>
      </c>
      <c r="U35" s="130"/>
      <c r="V35" s="104"/>
      <c r="W35" s="113"/>
      <c r="Y35" s="111"/>
    </row>
    <row r="36" spans="1:25" s="20" customFormat="1" ht="39" customHeight="1" x14ac:dyDescent="0.15">
      <c r="A36" s="68" t="s">
        <v>53</v>
      </c>
      <c r="B36" s="50">
        <v>1</v>
      </c>
      <c r="C36" s="50" t="s">
        <v>21</v>
      </c>
      <c r="D36" s="50">
        <v>378</v>
      </c>
      <c r="E36" s="51">
        <f>D36</f>
        <v>378</v>
      </c>
      <c r="F36" s="52" t="s">
        <v>27</v>
      </c>
      <c r="G36" s="53">
        <v>682410313</v>
      </c>
      <c r="H36" s="51">
        <v>1</v>
      </c>
      <c r="I36" s="51">
        <f>E36*H36</f>
        <v>378</v>
      </c>
      <c r="J36" s="54">
        <v>46</v>
      </c>
      <c r="K36" s="54" t="s">
        <v>19</v>
      </c>
      <c r="L36" s="54">
        <v>32</v>
      </c>
      <c r="M36" s="52"/>
      <c r="N36" s="55">
        <v>26</v>
      </c>
      <c r="O36" s="69">
        <f>(J36*L36*N36*E36)/(100*100*100)</f>
        <v>14.466816</v>
      </c>
      <c r="P36" s="57">
        <f>ROUND(O36,3)+0.5</f>
        <v>14.967000000000001</v>
      </c>
      <c r="Q36" s="67">
        <v>3.51</v>
      </c>
      <c r="R36" s="54">
        <f>Q36*E36</f>
        <v>1326.78</v>
      </c>
      <c r="S36" s="67">
        <v>2.94</v>
      </c>
      <c r="T36" s="54">
        <f>S36*E36</f>
        <v>1111.32</v>
      </c>
      <c r="U36" s="53"/>
      <c r="V36" s="171" t="s">
        <v>78</v>
      </c>
      <c r="W36" s="173" t="s">
        <v>84</v>
      </c>
      <c r="X36" s="176" t="s">
        <v>103</v>
      </c>
      <c r="Y36" s="106"/>
    </row>
    <row r="37" spans="1:25" s="20" customFormat="1" ht="18.75" customHeight="1" thickBot="1" x14ac:dyDescent="0.2">
      <c r="A37" s="59" t="s">
        <v>23</v>
      </c>
      <c r="B37" s="60"/>
      <c r="C37" s="60"/>
      <c r="D37" s="60"/>
      <c r="E37" s="61">
        <f>SUM(E36:E36)</f>
        <v>378</v>
      </c>
      <c r="F37" s="62"/>
      <c r="G37" s="63"/>
      <c r="H37" s="61"/>
      <c r="I37" s="61">
        <f>SUM(I36:I36)</f>
        <v>378</v>
      </c>
      <c r="J37" s="62"/>
      <c r="K37" s="62"/>
      <c r="L37" s="62"/>
      <c r="M37" s="62"/>
      <c r="N37" s="64"/>
      <c r="O37" s="65">
        <f>SUM(O36:O36)</f>
        <v>14.466816</v>
      </c>
      <c r="P37" s="66">
        <f>SUM(P36:P36)</f>
        <v>14.967000000000001</v>
      </c>
      <c r="Q37" s="64"/>
      <c r="R37" s="62">
        <f>SUM(R36:R36)</f>
        <v>1326.78</v>
      </c>
      <c r="S37" s="64"/>
      <c r="T37" s="62">
        <f>SUM(T36:T36)</f>
        <v>1111.32</v>
      </c>
      <c r="U37" s="63"/>
      <c r="V37" s="180"/>
      <c r="W37" s="182"/>
      <c r="X37" s="184"/>
      <c r="Y37" s="106"/>
    </row>
    <row r="38" spans="1:25" s="20" customFormat="1" ht="18.75" customHeight="1" x14ac:dyDescent="0.15">
      <c r="A38" s="154" t="s">
        <v>65</v>
      </c>
      <c r="B38" s="50">
        <v>1</v>
      </c>
      <c r="C38" s="50" t="s">
        <v>37</v>
      </c>
      <c r="D38" s="50">
        <f t="shared" ref="D38:D41" si="16">E38</f>
        <v>330</v>
      </c>
      <c r="E38" s="51">
        <f t="shared" ref="E38:E41" si="17">I38/H38</f>
        <v>330</v>
      </c>
      <c r="F38" s="52" t="s">
        <v>59</v>
      </c>
      <c r="G38" s="53">
        <v>682410324</v>
      </c>
      <c r="H38" s="51">
        <v>1</v>
      </c>
      <c r="I38" s="51">
        <v>330</v>
      </c>
      <c r="J38" s="54">
        <v>46</v>
      </c>
      <c r="K38" s="54" t="s">
        <v>19</v>
      </c>
      <c r="L38" s="54">
        <v>32</v>
      </c>
      <c r="M38" s="52"/>
      <c r="N38" s="55">
        <v>26</v>
      </c>
      <c r="O38" s="56">
        <f t="shared" ref="O38:O41" si="18">(J38*L38*N38*E38)/(100*100*100)</f>
        <v>12.629759999999999</v>
      </c>
      <c r="P38" s="57">
        <f>ROUND(O38,3)+0.5</f>
        <v>13.13</v>
      </c>
      <c r="Q38" s="67">
        <v>3.51</v>
      </c>
      <c r="R38" s="54">
        <f t="shared" ref="R38:R41" si="19">Q38*E38</f>
        <v>1158.3</v>
      </c>
      <c r="S38" s="67">
        <v>2.6</v>
      </c>
      <c r="T38" s="54">
        <f t="shared" ref="T38:T41" si="20">S38*E38</f>
        <v>858</v>
      </c>
      <c r="U38" s="157">
        <v>46137</v>
      </c>
      <c r="V38" s="171" t="s">
        <v>79</v>
      </c>
      <c r="W38" s="173" t="s">
        <v>90</v>
      </c>
      <c r="X38" s="176" t="s">
        <v>103</v>
      </c>
      <c r="Y38" s="106"/>
    </row>
    <row r="39" spans="1:25" s="20" customFormat="1" ht="18.75" customHeight="1" x14ac:dyDescent="0.15">
      <c r="A39" s="155"/>
      <c r="B39" s="22">
        <v>1</v>
      </c>
      <c r="C39" s="22" t="s">
        <v>37</v>
      </c>
      <c r="D39" s="22">
        <f t="shared" si="16"/>
        <v>264</v>
      </c>
      <c r="E39" s="14">
        <f t="shared" si="17"/>
        <v>264</v>
      </c>
      <c r="F39" s="15" t="s">
        <v>60</v>
      </c>
      <c r="G39" s="16">
        <v>682410311</v>
      </c>
      <c r="H39" s="14">
        <v>1</v>
      </c>
      <c r="I39" s="14">
        <v>264</v>
      </c>
      <c r="J39" s="17">
        <v>46</v>
      </c>
      <c r="K39" s="17" t="s">
        <v>19</v>
      </c>
      <c r="L39" s="17">
        <v>32</v>
      </c>
      <c r="M39" s="15"/>
      <c r="N39" s="18">
        <v>28</v>
      </c>
      <c r="O39" s="19">
        <f t="shared" si="18"/>
        <v>10.881024</v>
      </c>
      <c r="P39" s="23">
        <f>ROUND(O39,3)+0.4</f>
        <v>11.281000000000001</v>
      </c>
      <c r="Q39" s="21">
        <v>4.03</v>
      </c>
      <c r="R39" s="17">
        <f t="shared" si="19"/>
        <v>1063.92</v>
      </c>
      <c r="S39" s="21">
        <v>3.1</v>
      </c>
      <c r="T39" s="17">
        <f t="shared" si="20"/>
        <v>818.4</v>
      </c>
      <c r="U39" s="158"/>
      <c r="V39" s="179"/>
      <c r="W39" s="181"/>
      <c r="X39" s="183"/>
      <c r="Y39" s="106"/>
    </row>
    <row r="40" spans="1:25" s="20" customFormat="1" ht="18.75" customHeight="1" x14ac:dyDescent="0.15">
      <c r="A40" s="155"/>
      <c r="B40" s="22">
        <v>1</v>
      </c>
      <c r="C40" s="22" t="s">
        <v>37</v>
      </c>
      <c r="D40" s="22">
        <f t="shared" si="16"/>
        <v>75</v>
      </c>
      <c r="E40" s="14">
        <f t="shared" si="17"/>
        <v>75</v>
      </c>
      <c r="F40" s="15" t="s">
        <v>61</v>
      </c>
      <c r="G40" s="16">
        <v>682410309</v>
      </c>
      <c r="H40" s="14">
        <v>1</v>
      </c>
      <c r="I40" s="14">
        <v>75</v>
      </c>
      <c r="J40" s="17">
        <v>46</v>
      </c>
      <c r="K40" s="17" t="s">
        <v>19</v>
      </c>
      <c r="L40" s="17">
        <v>32</v>
      </c>
      <c r="M40" s="15"/>
      <c r="N40" s="18">
        <v>26</v>
      </c>
      <c r="O40" s="19">
        <f t="shared" si="18"/>
        <v>2.8704000000000001</v>
      </c>
      <c r="P40" s="23">
        <f>ROUND(O40,3)+0.2</f>
        <v>3.0700000000000003</v>
      </c>
      <c r="Q40" s="21">
        <v>3.51</v>
      </c>
      <c r="R40" s="17">
        <f t="shared" si="19"/>
        <v>263.25</v>
      </c>
      <c r="S40" s="21">
        <v>2.6</v>
      </c>
      <c r="T40" s="17">
        <f t="shared" si="20"/>
        <v>195</v>
      </c>
      <c r="U40" s="158"/>
      <c r="V40" s="179"/>
      <c r="W40" s="181"/>
      <c r="X40" s="183"/>
      <c r="Y40" s="106"/>
    </row>
    <row r="41" spans="1:25" s="20" customFormat="1" ht="18.75" customHeight="1" x14ac:dyDescent="0.15">
      <c r="A41" s="156"/>
      <c r="B41" s="22">
        <v>1</v>
      </c>
      <c r="C41" s="22" t="s">
        <v>37</v>
      </c>
      <c r="D41" s="22">
        <f t="shared" si="16"/>
        <v>37</v>
      </c>
      <c r="E41" s="14">
        <f t="shared" si="17"/>
        <v>37</v>
      </c>
      <c r="F41" s="15" t="s">
        <v>62</v>
      </c>
      <c r="G41" s="16">
        <v>682410312</v>
      </c>
      <c r="H41" s="14">
        <v>1</v>
      </c>
      <c r="I41" s="14">
        <v>37</v>
      </c>
      <c r="J41" s="17">
        <v>46</v>
      </c>
      <c r="K41" s="17"/>
      <c r="L41" s="17">
        <v>32</v>
      </c>
      <c r="M41" s="15"/>
      <c r="N41" s="18">
        <v>28</v>
      </c>
      <c r="O41" s="19">
        <f t="shared" si="18"/>
        <v>1.5249919999999999</v>
      </c>
      <c r="P41" s="23">
        <f t="shared" ref="P41" si="21">ROUND(O41,3)</f>
        <v>1.5249999999999999</v>
      </c>
      <c r="Q41" s="21">
        <v>4.03</v>
      </c>
      <c r="R41" s="17">
        <f t="shared" si="19"/>
        <v>149.11000000000001</v>
      </c>
      <c r="S41" s="21">
        <v>3.1</v>
      </c>
      <c r="T41" s="17">
        <f t="shared" si="20"/>
        <v>114.7</v>
      </c>
      <c r="U41" s="159"/>
      <c r="V41" s="179"/>
      <c r="W41" s="181"/>
      <c r="X41" s="183"/>
      <c r="Y41" s="106"/>
    </row>
    <row r="42" spans="1:25" s="13" customFormat="1" ht="18.75" customHeight="1" thickBot="1" x14ac:dyDescent="0.25">
      <c r="A42" s="59" t="s">
        <v>23</v>
      </c>
      <c r="B42" s="81"/>
      <c r="C42" s="81"/>
      <c r="D42" s="81"/>
      <c r="E42" s="84">
        <f>SUM(E38:E41)</f>
        <v>706</v>
      </c>
      <c r="F42" s="85"/>
      <c r="G42" s="85"/>
      <c r="H42" s="86"/>
      <c r="I42" s="84">
        <f>SUM(I38:I41)</f>
        <v>706</v>
      </c>
      <c r="J42" s="76"/>
      <c r="K42" s="76"/>
      <c r="L42" s="76"/>
      <c r="M42" s="76"/>
      <c r="N42" s="76"/>
      <c r="O42" s="87">
        <f t="shared" ref="O42:T42" si="22">SUM(O38:O41)</f>
        <v>27.906176000000002</v>
      </c>
      <c r="P42" s="87">
        <f>SUM(P38:P41)</f>
        <v>29.006</v>
      </c>
      <c r="Q42" s="87"/>
      <c r="R42" s="87">
        <f t="shared" si="22"/>
        <v>2634.5800000000004</v>
      </c>
      <c r="S42" s="88"/>
      <c r="T42" s="87">
        <f t="shared" si="22"/>
        <v>1986.1000000000001</v>
      </c>
      <c r="U42" s="81"/>
      <c r="V42" s="180"/>
      <c r="W42" s="182"/>
      <c r="X42" s="184"/>
      <c r="Y42" s="105"/>
    </row>
    <row r="43" spans="1:25" s="20" customFormat="1" ht="18.75" customHeight="1" x14ac:dyDescent="0.15">
      <c r="A43" s="154" t="s">
        <v>66</v>
      </c>
      <c r="B43" s="50">
        <v>1</v>
      </c>
      <c r="C43" s="50" t="s">
        <v>37</v>
      </c>
      <c r="D43" s="50">
        <f t="shared" ref="D43:D44" si="23">E43</f>
        <v>233</v>
      </c>
      <c r="E43" s="51">
        <f t="shared" ref="E43:E44" si="24">I43/H43</f>
        <v>233</v>
      </c>
      <c r="F43" s="52" t="s">
        <v>63</v>
      </c>
      <c r="G43" s="53">
        <v>682348927</v>
      </c>
      <c r="H43" s="51">
        <v>1</v>
      </c>
      <c r="I43" s="51">
        <v>233</v>
      </c>
      <c r="J43" s="54">
        <v>60</v>
      </c>
      <c r="K43" s="54" t="s">
        <v>19</v>
      </c>
      <c r="L43" s="54">
        <v>43.5</v>
      </c>
      <c r="M43" s="52"/>
      <c r="N43" s="55">
        <v>22</v>
      </c>
      <c r="O43" s="56">
        <f t="shared" ref="O43:O44" si="25">(J43*L43*N43*E43)/(100*100*100)</f>
        <v>13.37886</v>
      </c>
      <c r="P43" s="57">
        <f>ROUND(O43,3)+0.5</f>
        <v>13.879</v>
      </c>
      <c r="Q43" s="67">
        <v>5.97</v>
      </c>
      <c r="R43" s="54">
        <f t="shared" ref="R43:R44" si="26">Q43*E43</f>
        <v>1391.01</v>
      </c>
      <c r="S43" s="67">
        <v>5.17</v>
      </c>
      <c r="T43" s="54">
        <f t="shared" ref="T43:T44" si="27">S43*E43</f>
        <v>1204.6099999999999</v>
      </c>
      <c r="U43" s="157">
        <v>46137</v>
      </c>
      <c r="V43" s="171" t="s">
        <v>80</v>
      </c>
      <c r="W43" s="173" t="s">
        <v>91</v>
      </c>
      <c r="X43" s="176" t="s">
        <v>103</v>
      </c>
      <c r="Y43" s="106"/>
    </row>
    <row r="44" spans="1:25" s="20" customFormat="1" ht="18.75" customHeight="1" x14ac:dyDescent="0.15">
      <c r="A44" s="155"/>
      <c r="B44" s="22">
        <v>1</v>
      </c>
      <c r="C44" s="22" t="s">
        <v>37</v>
      </c>
      <c r="D44" s="22">
        <f t="shared" si="23"/>
        <v>142</v>
      </c>
      <c r="E44" s="14">
        <f t="shared" si="24"/>
        <v>142</v>
      </c>
      <c r="F44" s="15" t="s">
        <v>64</v>
      </c>
      <c r="G44" s="16">
        <v>682348873</v>
      </c>
      <c r="H44" s="14">
        <v>1</v>
      </c>
      <c r="I44" s="14">
        <v>142</v>
      </c>
      <c r="J44" s="17">
        <v>60</v>
      </c>
      <c r="K44" s="17" t="s">
        <v>19</v>
      </c>
      <c r="L44" s="17">
        <v>43.5</v>
      </c>
      <c r="M44" s="15"/>
      <c r="N44" s="18">
        <v>24</v>
      </c>
      <c r="O44" s="19">
        <f t="shared" si="25"/>
        <v>8.8948800000000006</v>
      </c>
      <c r="P44" s="23">
        <f>ROUND(O44,3)+0.3</f>
        <v>9.1950000000000003</v>
      </c>
      <c r="Q44" s="21">
        <v>6.87</v>
      </c>
      <c r="R44" s="17">
        <f t="shared" si="26"/>
        <v>975.54</v>
      </c>
      <c r="S44" s="21">
        <v>6.07</v>
      </c>
      <c r="T44" s="17">
        <f t="shared" si="27"/>
        <v>861.94</v>
      </c>
      <c r="U44" s="158"/>
      <c r="V44" s="179"/>
      <c r="W44" s="181"/>
      <c r="X44" s="183"/>
      <c r="Y44" s="106"/>
    </row>
    <row r="45" spans="1:25" s="13" customFormat="1" ht="18.75" customHeight="1" thickBot="1" x14ac:dyDescent="0.25">
      <c r="A45" s="59" t="s">
        <v>23</v>
      </c>
      <c r="B45" s="81"/>
      <c r="C45" s="81"/>
      <c r="D45" s="81"/>
      <c r="E45" s="84">
        <f>SUM(E43:E44)</f>
        <v>375</v>
      </c>
      <c r="F45" s="85"/>
      <c r="G45" s="85"/>
      <c r="H45" s="86"/>
      <c r="I45" s="84">
        <f>SUM(I43:I44)</f>
        <v>375</v>
      </c>
      <c r="J45" s="76"/>
      <c r="K45" s="76"/>
      <c r="L45" s="76"/>
      <c r="M45" s="76"/>
      <c r="N45" s="76"/>
      <c r="O45" s="87">
        <f t="shared" ref="O45:T45" si="28">SUM(O43:O44)</f>
        <v>22.27374</v>
      </c>
      <c r="P45" s="87">
        <f>SUM(P43:P44)</f>
        <v>23.073999999999998</v>
      </c>
      <c r="Q45" s="87"/>
      <c r="R45" s="87">
        <f t="shared" si="28"/>
        <v>2366.5500000000002</v>
      </c>
      <c r="S45" s="88"/>
      <c r="T45" s="87">
        <f t="shared" si="28"/>
        <v>2066.5500000000002</v>
      </c>
      <c r="U45" s="81"/>
      <c r="V45" s="180"/>
      <c r="W45" s="182"/>
      <c r="X45" s="184"/>
      <c r="Y45" s="105"/>
    </row>
    <row r="46" spans="1:25" s="13" customFormat="1" ht="18.75" customHeight="1" x14ac:dyDescent="0.2">
      <c r="A46" s="94"/>
      <c r="B46" s="95"/>
      <c r="C46" s="95"/>
      <c r="D46" s="95"/>
      <c r="E46" s="96">
        <f>E45+E42</f>
        <v>1081</v>
      </c>
      <c r="F46" s="97"/>
      <c r="G46" s="97"/>
      <c r="H46" s="98"/>
      <c r="I46" s="96">
        <f>I45+I42</f>
        <v>1081</v>
      </c>
      <c r="J46" s="99"/>
      <c r="K46" s="99"/>
      <c r="L46" s="99"/>
      <c r="M46" s="99"/>
      <c r="N46" s="99"/>
      <c r="O46" s="100">
        <f>O45+O42</f>
        <v>50.179916000000006</v>
      </c>
      <c r="P46" s="100">
        <f>P45+P42</f>
        <v>52.08</v>
      </c>
      <c r="Q46" s="100"/>
      <c r="R46" s="100">
        <f>R45+R42</f>
        <v>5001.130000000001</v>
      </c>
      <c r="S46" s="101"/>
      <c r="T46" s="100">
        <f>T45+T42</f>
        <v>4052.6500000000005</v>
      </c>
      <c r="U46" s="95"/>
      <c r="V46" s="105"/>
      <c r="W46" s="105"/>
      <c r="Y46" s="105"/>
    </row>
    <row r="47" spans="1:25" s="13" customFormat="1" ht="18" customHeight="1" x14ac:dyDescent="0.2">
      <c r="A47" s="131" t="s">
        <v>20</v>
      </c>
      <c r="B47" s="132"/>
      <c r="C47" s="132"/>
      <c r="D47" s="132"/>
      <c r="E47" s="133">
        <f>E45+E42+E37</f>
        <v>1459</v>
      </c>
      <c r="F47" s="134"/>
      <c r="G47" s="134"/>
      <c r="H47" s="135"/>
      <c r="I47" s="133">
        <f>I45+I42+I37</f>
        <v>1459</v>
      </c>
      <c r="J47" s="136"/>
      <c r="K47" s="136"/>
      <c r="L47" s="136"/>
      <c r="M47" s="136"/>
      <c r="N47" s="136"/>
      <c r="O47" s="137">
        <f>O45+O42+O37</f>
        <v>64.646732</v>
      </c>
      <c r="P47" s="138">
        <f>P45+P42+P37</f>
        <v>67.046999999999997</v>
      </c>
      <c r="Q47" s="138"/>
      <c r="R47" s="138">
        <f>R45+R42+R37</f>
        <v>6327.9100000000008</v>
      </c>
      <c r="S47" s="139"/>
      <c r="T47" s="138">
        <f>T45+T42+T37</f>
        <v>5163.97</v>
      </c>
      <c r="U47" s="132"/>
      <c r="V47" s="105"/>
      <c r="W47" s="105"/>
      <c r="Y47" s="105"/>
    </row>
    <row r="48" spans="1:25" s="20" customFormat="1" ht="18.75" customHeight="1" x14ac:dyDescent="0.2">
      <c r="A48" s="34" t="s">
        <v>67</v>
      </c>
      <c r="B48" s="27"/>
      <c r="C48" s="27"/>
      <c r="D48" s="27"/>
      <c r="E48" s="28">
        <f>E47+E35+E28+E15</f>
        <v>4864</v>
      </c>
      <c r="F48" s="29"/>
      <c r="G48" s="30"/>
      <c r="H48" s="28"/>
      <c r="I48" s="28">
        <f>I47+I35+I28+I15</f>
        <v>5398</v>
      </c>
      <c r="J48" s="29"/>
      <c r="K48" s="29"/>
      <c r="L48" s="29"/>
      <c r="M48" s="29"/>
      <c r="N48" s="31"/>
      <c r="O48" s="33">
        <f>O47+O35+O28+O15</f>
        <v>259.38368549999996</v>
      </c>
      <c r="P48" s="32">
        <f>P47+P35+P28+P15</f>
        <v>268.08400000000006</v>
      </c>
      <c r="Q48" s="31"/>
      <c r="R48" s="29">
        <f>R47+R35+R28+R15</f>
        <v>26288.97</v>
      </c>
      <c r="S48" s="31"/>
      <c r="T48" s="29">
        <f>T47+T35+T28+T15</f>
        <v>22398.79</v>
      </c>
      <c r="U48" s="30"/>
      <c r="V48" s="106"/>
      <c r="W48" s="106"/>
      <c r="Y48" s="106"/>
    </row>
    <row r="67" spans="1:14" x14ac:dyDescent="0.15">
      <c r="A67" s="12"/>
    </row>
    <row r="69" spans="1:14" x14ac:dyDescent="0.15">
      <c r="A69" s="12"/>
      <c r="N69" s="12"/>
    </row>
    <row r="70" spans="1:14" x14ac:dyDescent="0.15">
      <c r="A70" s="12"/>
      <c r="L70" s="12"/>
    </row>
    <row r="71" spans="1:14" x14ac:dyDescent="0.15">
      <c r="A71" s="12"/>
    </row>
  </sheetData>
  <mergeCells count="53">
    <mergeCell ref="V38:V42"/>
    <mergeCell ref="W38:W42"/>
    <mergeCell ref="X38:X42"/>
    <mergeCell ref="V43:V45"/>
    <mergeCell ref="W43:W45"/>
    <mergeCell ref="X43:X45"/>
    <mergeCell ref="V32:V34"/>
    <mergeCell ref="W32:W34"/>
    <mergeCell ref="X32:X34"/>
    <mergeCell ref="V36:V37"/>
    <mergeCell ref="W36:W37"/>
    <mergeCell ref="X36:X37"/>
    <mergeCell ref="V25:V27"/>
    <mergeCell ref="W25:W27"/>
    <mergeCell ref="X25:X27"/>
    <mergeCell ref="V29:V31"/>
    <mergeCell ref="W29:W31"/>
    <mergeCell ref="X29:X31"/>
    <mergeCell ref="V18:V20"/>
    <mergeCell ref="W18:W20"/>
    <mergeCell ref="X18:X20"/>
    <mergeCell ref="V21:V24"/>
    <mergeCell ref="W21:W24"/>
    <mergeCell ref="X21:X24"/>
    <mergeCell ref="V10:V14"/>
    <mergeCell ref="W10:W14"/>
    <mergeCell ref="X10:X14"/>
    <mergeCell ref="V16:V17"/>
    <mergeCell ref="W16:W17"/>
    <mergeCell ref="X16:X17"/>
    <mergeCell ref="A38:A41"/>
    <mergeCell ref="U38:U41"/>
    <mergeCell ref="A43:A44"/>
    <mergeCell ref="U43:U44"/>
    <mergeCell ref="A10:A13"/>
    <mergeCell ref="A25:A26"/>
    <mergeCell ref="A29:A30"/>
    <mergeCell ref="A32:A33"/>
    <mergeCell ref="A21:A23"/>
    <mergeCell ref="A18:A19"/>
    <mergeCell ref="X7:X9"/>
    <mergeCell ref="A4:A5"/>
    <mergeCell ref="A1:U1"/>
    <mergeCell ref="A2:D2"/>
    <mergeCell ref="J2:N2"/>
    <mergeCell ref="A3:D3"/>
    <mergeCell ref="J3:N3"/>
    <mergeCell ref="A7:A8"/>
    <mergeCell ref="V4:V6"/>
    <mergeCell ref="W4:W6"/>
    <mergeCell ref="X4:X6"/>
    <mergeCell ref="V7:V9"/>
    <mergeCell ref="W7:W9"/>
  </mergeCells>
  <phoneticPr fontId="14" type="noConversion"/>
  <pageMargins left="0.15748031496062992" right="0.15748031496062992" top="0.19685039370078741" bottom="0.15748031496062992" header="0.19685039370078741" footer="0.15748031496062992"/>
  <pageSetup paperSize="9" scale="80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装箱方案-3.19</vt:lpstr>
      <vt:lpstr>'装箱方案-3.19'!Print_Area</vt:lpstr>
      <vt:lpstr>'装箱方案-3.19'!Print_Titles</vt:lpstr>
    </vt:vector>
  </TitlesOfParts>
  <Manager/>
  <Company>微软用户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微软中国</dc:creator>
  <cp:keywords/>
  <dc:description/>
  <cp:lastModifiedBy>周佳</cp:lastModifiedBy>
  <cp:revision/>
  <cp:lastPrinted>2026-03-19T04:49:46Z</cp:lastPrinted>
  <dcterms:created xsi:type="dcterms:W3CDTF">2011-06-01T01:54:19Z</dcterms:created>
  <dcterms:modified xsi:type="dcterms:W3CDTF">2026-03-26T07:27:59Z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