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<sst xmlns="http://schemas.openxmlformats.org/spreadsheetml/2006/main" count="441" uniqueCount="441">
  <si>
    <t>Date Type:</t>
  </si>
  <si>
    <t>Shipped Date</t>
  </si>
  <si>
    <t>Start Date:</t>
  </si>
  <si>
    <t>01/01/2025</t>
  </si>
  <si>
    <t>End Date:</t>
  </si>
  <si>
    <t>03/15/2026</t>
  </si>
  <si>
    <t>Report Run Date:</t>
  </si>
  <si>
    <t>03/18/2026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</si>
  <si>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</si>
  <si>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</si>
  <si>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</si>
  <si>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</si>
  <si>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</si>
  <si>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</si>
  <si>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</si>
  <si>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</si>
  <si>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</si>
  <si>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</si>
  <si>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</si>
  <si>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</si>
  <si>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</si>
  <si>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</si>
  <si>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</si>
  <si>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</si>
  <si>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</si>
  <si>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</si>
  <si>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</si>
  <si>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</si>
  <si>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</si>
  <si>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</si>
  <si>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</si>
  <si>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</si>
  <si>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</si>
  <si>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</si>
  <si>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</si>
  <si>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</si>
  <si>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</si>
  <si>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</si>
  <si>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</si>
  <si>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</si>
  <si>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</si>
  <si>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</si>
  <si>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</si>
  <si>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</si>
  <si>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</si>
  <si>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</si>
  <si>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</si>
  <si>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</si>
  <si>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</si>
  <si>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</si>
  <si>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</si>
  <si>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</si>
  <si>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</si>
  <si>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</si>
  <si>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</si>
  <si>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</si>
  <si>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</si>
  <si>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</si>
  <si>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</si>
  <si>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</si>
  <si>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</si>
  <si>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</si>
  <si>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</si>
  <si>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</si>
  <si>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</si>
  <si>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</si>
  <si>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</si>
  <si>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</si>
  <si>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</si>
  <si>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</si>
  <si>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</si>
  <si>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</si>
  <si>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</si>
  <si>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</si>
  <si>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</si>
  <si>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</si>
  <si>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</si>
  <si>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</si>
  <si>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</si>
  <si>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</si>
  <si>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</si>
  <si>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</si>
  <si>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</si>
  <si>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</si>
  <si>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</si>
  <si>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</si>
  <si>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</si>
  <si>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ST54-0091</t>
  </si>
  <si>
    <t>BLK</t>
  </si>
  <si>
    <t>Serta</t>
  </si>
  <si>
    <t>ELECT BLANKET</t>
  </si>
  <si>
    <t>Electric Blanket</t>
  </si>
  <si>
    <t>Plush Heated</t>
  </si>
  <si>
    <t>Blanket</t>
  </si>
  <si>
    <t>Full</t>
  </si>
  <si>
    <t>Purple</t>
  </si>
  <si>
    <t>Active</t>
  </si>
  <si>
    <t>B</t>
  </si>
  <si>
    <t>NO</t>
  </si>
  <si>
    <t/>
  </si>
  <si>
    <t>Plush</t>
  </si>
  <si>
    <t>1</t>
  </si>
  <si>
    <t>Solid</t>
  </si>
  <si>
    <t>Casual</t>
  </si>
  <si>
    <t>2/16/2021</t>
  </si>
  <si>
    <t>7/15/2026</t>
  </si>
  <si>
    <t>BLK01,CSNSTORES,CUSTSERV,DLHEBAY,HDDS,JCPENNEY01,KOHLDSN,MACY02,OVERSTOCK01,TGTDVS,WALMARTDS</t>
  </si>
  <si>
    <t>Setup</t>
  </si>
  <si>
    <t>11/4/2021</t>
  </si>
  <si>
    <t>11/22/2021</t>
  </si>
  <si>
    <t>No</t>
  </si>
  <si>
    <t>ST54-0092</t>
  </si>
  <si>
    <t>Queen</t>
  </si>
  <si>
    <t>BLK01,CSNSTORES,CUSTSERV,DESINC,DLHEBAY,FINGERHUTDS,HDDS,JCPENNEY01,KOHLDSN,MACY02,OVERSTOCK01,TGTDVS,WALMARTDS</t>
  </si>
  <si>
    <t>8/11/2022</t>
  </si>
  <si>
    <t>ST54-0093</t>
  </si>
  <si>
    <t>King</t>
  </si>
  <si>
    <t>BLK01,CSNSTORES,CUSTSERV,DESINC,DLHEBAY,HDDS,JCPENNEY01,KOHLDSN,MACY02,OVERSTOCK01,TGTDVS,WALMARTDS</t>
  </si>
  <si>
    <t>12/3/2021</t>
  </si>
  <si>
    <t>ST54-0083</t>
  </si>
  <si>
    <t>Dark Grey</t>
  </si>
  <si>
    <t>BLK01,CSNSTORES,CUSTSERV,DESINC,DLHEBAY,HDDS,JCPENNEY01,KOHLDSN,MACY02,OLLIIX,OVERSTOCK01,TGTDVS</t>
  </si>
  <si>
    <t>7/24/2024</t>
  </si>
  <si>
    <t>ST54-0084</t>
  </si>
  <si>
    <t>4/7/2022</t>
  </si>
  <si>
    <t>ST54-0085</t>
  </si>
  <si>
    <t>BLK01,CSNSTORES,CUSTSERV,DESINC,DLHEBAY,HDDS,JCPENNEY01,KOHLDSN,MACY02,OLLIIX,OVERSTOCK01,TGTDVS,WALMARTDS</t>
  </si>
  <si>
    <t>Temp Discontinued</t>
  </si>
  <si>
    <t>7/1/2022</t>
  </si>
  <si>
    <t>ST54-0087</t>
  </si>
  <si>
    <t>Ivory</t>
  </si>
  <si>
    <t>BLK01,CSNSTORES,CUSTSERV,DESINC,DLHEBAY,FINGERHUTDS,HDDS,JCPENNEY01,KIRKLANDDS,KOHLDSN,MACY02,OLLIIX,OVERSTOCK01</t>
  </si>
  <si>
    <t>11/15/2021</t>
  </si>
  <si>
    <t>ST54-0088</t>
  </si>
  <si>
    <t>7/28/2022</t>
  </si>
  <si>
    <t>ST54-0089</t>
  </si>
  <si>
    <t>BLK01,CSNSTORES,CUSTSERV,DESINC,DLHEBAY,JCPENNEY01,KOHLDSN,MACY02,OLLIIX,OVERSTOCK01,TGTDVS,WALMARTDS</t>
  </si>
  <si>
    <t>8/10/2022</t>
  </si>
  <si>
    <t>ST54-0095</t>
  </si>
  <si>
    <t>Teal</t>
  </si>
  <si>
    <t>ST54-0096</t>
  </si>
  <si>
    <t>11/26/2021</t>
  </si>
  <si>
    <t>ST54-0097</t>
  </si>
  <si>
    <t>BLK01,CSNSTORES,CUSTSERV,DESINC,DLHEBAY,JCPENNEY01,KOHLDSN,MACY02,OVERSTOCK01,TGTDVS,WALMARTDS</t>
  </si>
  <si>
    <t>11/14/2021</t>
  </si>
  <si>
    <t>ST54-0130</t>
  </si>
  <si>
    <t>Light Blue</t>
  </si>
  <si>
    <t>6/25/2021</t>
  </si>
  <si>
    <t>BLK01,CSNSTORES,CUSTSERV,DLHEBAY,JCPENNEY01,KOHLDSN,MACY02,OLLIIX,OVERSTOCK01,TGTDVS,WALMARTDS</t>
  </si>
  <si>
    <t>ST54-0131</t>
  </si>
  <si>
    <t>12/12/2021</t>
  </si>
  <si>
    <t>ST54-0132</t>
  </si>
  <si>
    <t>6/28/2021</t>
  </si>
  <si>
    <t>ST54-0126</t>
  </si>
  <si>
    <t>Light Grey</t>
  </si>
  <si>
    <t>11/29/2021</t>
  </si>
  <si>
    <t>ST54-0127</t>
  </si>
  <si>
    <t>BLK01,CSNSTORES,CUSTSERV,DESINC,DLHEBAY,JCPENNEY01,KOHLDSN,MACY02,OVERSTOCK01,TGTDVS</t>
  </si>
  <si>
    <t>ST54-0128</t>
  </si>
  <si>
    <t>BLK01,CSNSTORES,CUSTSERV,DESINC,DLHEBAY,HDDS,JCPENNEY01,KOHLDSN,MACY02,OVERSTOCK01,TGTDVS</t>
  </si>
  <si>
    <t>12/10/2021</t>
  </si>
  <si>
    <t>ST54-0098</t>
  </si>
  <si>
    <t>Fleece to Sherpa</t>
  </si>
  <si>
    <t>Heated Blanket</t>
  </si>
  <si>
    <t>Twin</t>
  </si>
  <si>
    <t>Blue</t>
  </si>
  <si>
    <t>Fleece</t>
  </si>
  <si>
    <t>11/9/2021</t>
  </si>
  <si>
    <t>8/9/2022</t>
  </si>
  <si>
    <t>ST54-0099</t>
  </si>
  <si>
    <t>7/6/2022</t>
  </si>
  <si>
    <t>8/24/2022</t>
  </si>
  <si>
    <t>ST54-0100</t>
  </si>
  <si>
    <t>BLK01,CSNSTORES,CUSTSERV,DESINC,DLHEBAY,FINGERHUTDS,HDDS,JCPENNEY01,KOHLDSN,MACY02,OLLIIX,OVERSTOCK01,TGTDVS,WALMARTDS</t>
  </si>
  <si>
    <t>6/21/2022</t>
  </si>
  <si>
    <t>ST54-0101</t>
  </si>
  <si>
    <t>11/16/2021</t>
  </si>
  <si>
    <t>ST54-0102</t>
  </si>
  <si>
    <t>B+</t>
  </si>
  <si>
    <t>1/16/2022</t>
  </si>
  <si>
    <t>8/6/2022</t>
  </si>
  <si>
    <t>ST54-0103</t>
  </si>
  <si>
    <t>BLK01,CSNSTORES,CUSTSERV,DESINC,DLHEBAY,HDDS,JCPENNEY01,KOHLDSN,MACY02,NRTPORT,OLLIIX,OVERSTOCK01,TGTDVS,WALMARTDS</t>
  </si>
  <si>
    <t>6/4/2022</t>
  </si>
  <si>
    <t>8/2/2022</t>
  </si>
  <si>
    <t>ST54-0104</t>
  </si>
  <si>
    <t>ST54-0105</t>
  </si>
  <si>
    <t>BLK01,CSNSTORES,CUSTSERV,DESINC,DLHEBAY,HDDS,JCPENNEY01,KOHLDSN,MACY02,NRTPORT,OLLIIX,OVERSCONSIGN,OVERSTOCK01,TGTDVS,WALMARTDS</t>
  </si>
  <si>
    <t>ST54-0106</t>
  </si>
  <si>
    <t>9/14/2022</t>
  </si>
  <si>
    <t>ST54-0107</t>
  </si>
  <si>
    <t>7/18/2022</t>
  </si>
  <si>
    <t>ST54-0108</t>
  </si>
  <si>
    <t>11/17/2021</t>
  </si>
  <si>
    <t>ST54-0109</t>
  </si>
  <si>
    <t>ST54-0141</t>
  </si>
  <si>
    <t>Burgundy</t>
  </si>
  <si>
    <t>7/9/2021</t>
  </si>
  <si>
    <t>BLK01,CSNSTORES,DESINC,DLHEBAY,HDDS,JCPENNEY01,KIRKLANDDS,KOHLDSN,MACY02,OLLIIX,OVERSTOCK01,TGTDVS,WALMARTDS</t>
  </si>
  <si>
    <t>ST54-0142</t>
  </si>
  <si>
    <t>BLK01,CSNSTORES,CUSTSERV,DESINC,DLHEBAY,HDDS,JCPENNEY01,KOHLDSN,MACY02,OLLIIX,OVERSCONSIGN,OVERSTOCK01,TGTDVS,WALMARTDS</t>
  </si>
  <si>
    <t>11/18/2021</t>
  </si>
  <si>
    <t>ST54-0143</t>
  </si>
  <si>
    <t>BLK01,CSNSTORES,DESINC,DLHEBAY,FINGERHUTDS,HDDS,JCPENNEY01,KOHLDSN,MACY02,OLLIIX,OVERSTOCK01,TGTDVS,WALMARTDS</t>
  </si>
  <si>
    <t>ST54-0144</t>
  </si>
  <si>
    <t>9/9/2022</t>
  </si>
  <si>
    <t>ST54-0133</t>
  </si>
  <si>
    <t>Brown</t>
  </si>
  <si>
    <t>11/23/2021</t>
  </si>
  <si>
    <t>ST54-0134</t>
  </si>
  <si>
    <t>BLK01,CSNSTORES,CUSTSERV,DLHEBAY,HDDS,JCPENNEY01,KIRKLANDDS,KOHLDSN,MACY02,OLLIIX,OVERSTOCK01,TGTDVS,WALMARTDS</t>
  </si>
  <si>
    <t>ST54-0135</t>
  </si>
  <si>
    <t>6/3/2022</t>
  </si>
  <si>
    <t>ST54-0136</t>
  </si>
  <si>
    <t>BLK01,CSNSTORES,DESINC,DLHEBAY,FINGERHUTDS,HDDS,JCPENNEY01,KIRKLANDDS,KOHLDSN,MACY02,OVERSTOCK01,TGTDVS,WALMARTDS</t>
  </si>
  <si>
    <t>ST54-0137</t>
  </si>
  <si>
    <t>BLK01,CSNSTORES,DESINC,DLHEBAY,HDDS,JCPENNEY01,KOHLDSN,MACY02,OLLIIX,OVERSTOCK01,TGTDVS</t>
  </si>
  <si>
    <t>ST54-0138</t>
  </si>
  <si>
    <t>ST54-0139</t>
  </si>
  <si>
    <t>BLK01,CSNSTORES,CUSTSERV,DESINC,DLHEBAY,HDDS,JCPENNEY01,KIRKLANDDS,KOHLDSN,MACY02,OVERSTOCK01,TGTDVS,WALMARTDS</t>
  </si>
  <si>
    <t>4/4/2022</t>
  </si>
  <si>
    <t>ST54-0140</t>
  </si>
  <si>
    <t>BLK01,CSNSTORES,CUSTSERV,DESINC,DLHEBAY,JCPENNEY01,KOHLDSN,MACY02,OLLIIX,OVERSTOCK01,TGTDVS</t>
  </si>
  <si>
    <t>6/19/2024</t>
  </si>
  <si>
    <t>ST54-0110</t>
  </si>
  <si>
    <t>Tan</t>
  </si>
  <si>
    <t>8/30/2022</t>
  </si>
  <si>
    <t>ST54-0111</t>
  </si>
  <si>
    <t>9/26/2022</t>
  </si>
  <si>
    <t>ST54-0112</t>
  </si>
  <si>
    <t>BLK01,CSNSTORES,CUSTSERV,DESINC,DLHEBAY,FINGERHUTDS,HDDS,JCPENNEY01,KOHLDSN,MACY02,NRTPORT,OLLIIX,OVERSTOCK01,TGTDVS,WALMARTDS</t>
  </si>
  <si>
    <t>ST54-0113</t>
  </si>
  <si>
    <t>BLK01,CSNSTORES,CUSTSERV,DESINC,DLHEBAY,FINGERHUTDS,JCPENNEY01,KIRKLANDDS,KOHLDSN,MACY02,OLLIIX,OVERSTOCK01,TGTDVS,WALMARTDS</t>
  </si>
  <si>
    <t>ST54-0290</t>
  </si>
  <si>
    <t>Corded Plush</t>
  </si>
  <si>
    <t>PP001892;PF006035</t>
  </si>
  <si>
    <t>9/1/2023</t>
  </si>
  <si>
    <t>BLK01,CSNSTORES,CUSTSERV,HDDS,JCPENNEY01,KOHLDSN,MACY02,OVERSTOCK01,TGTDVS</t>
  </si>
  <si>
    <t>Hold</t>
  </si>
  <si>
    <t>ST54-0291</t>
  </si>
  <si>
    <t>9/21/2023</t>
  </si>
  <si>
    <t>BLK01,CSNSTORES,DLHEBAY,HDDS,JCPENNEY01,KOHLDSN,MACY02,NRTPORT,OVERSTOCK01,TGTDVS</t>
  </si>
  <si>
    <t>ST54-0292</t>
  </si>
  <si>
    <t>BLK01,CSNSTORES,DLHEBAY,HDDS,JCPENNEY01,KIRKLANDDS,KOHLDSN,LOWESDS,MACY02,OVERSTOCK01,TGTDVS</t>
  </si>
  <si>
    <t>ST54-0293</t>
  </si>
  <si>
    <t>BLK01,CUSTSERV,DLHEBAY,HDDS,JCPENNEY01,KOHLDSN,MACY02,OLLIIX,OVERSTOCK01,TGTDVS</t>
  </si>
  <si>
    <t>ST54-0294</t>
  </si>
  <si>
    <t>PP001892;PF006036</t>
  </si>
  <si>
    <t>BLK01,CUSTSERV,HDDS,JCPENNEY01,KOHLDSN,MACY02,OVERSTOCK01,TGTDVS</t>
  </si>
  <si>
    <t>ST54-0295</t>
  </si>
  <si>
    <t>ST54-0296</t>
  </si>
  <si>
    <t>BLK01,CSNSTORES,CUSTSERV,DLHEBAY,HDDS,JCPENNEY01,KOHLDSN,MACY02,OVERSTOCK01,TGTDVS</t>
  </si>
  <si>
    <t>ST54-0297</t>
  </si>
  <si>
    <t>BLK01,CSNSTORES,HDDS,JCPENNEY01,KOHLDSN,LOWESDS,MACY02,NRTPORT,OVERSTOCK01,TGTDVS</t>
  </si>
  <si>
    <t>ST54-0286</t>
  </si>
  <si>
    <t>Grey</t>
  </si>
  <si>
    <t>PP001892;PF006034</t>
  </si>
  <si>
    <t>ST54-0287</t>
  </si>
  <si>
    <t>BLK01,JCPENNEY01,KOHLDSN,MACY02,OVERSTOCK01,TGTDVS</t>
  </si>
  <si>
    <t>ST54-0288</t>
  </si>
  <si>
    <t>BLK01,CSNSTORES,DESINC,HDDS,JCPENNEY01,KOHLDSN,MACY02,OVERSTOCK01,TGTDVS</t>
  </si>
  <si>
    <t>ST54-0289</t>
  </si>
  <si>
    <t>BLK01,CSNSTORES,DESINC,DLHEBAY,HDDS,JCPENNEY01,KOHLDSN,LOWESDS,MACY02,NRTPORT,OVERSTOCK01,TGTDVS</t>
  </si>
  <si>
    <t>ST54-0282</t>
  </si>
  <si>
    <t>PP001892;PF006033</t>
  </si>
  <si>
    <t>BLK01,CSNSTORES,DLHEBAY,HDDS,JCPENNEY01,KOHLDSN,MACY02,OLLIIX,OVERSTOCK01,TGTDVS</t>
  </si>
  <si>
    <t>ST54-0283</t>
  </si>
  <si>
    <t>BLK01,CSNSTORES,CUSTSERV,DESINC,JCPENNEY01,KOHLDSN,MACY02,OVERSTOCK01,TGTDVS</t>
  </si>
  <si>
    <t>ST54-0284</t>
  </si>
  <si>
    <t>4/4/2026</t>
  </si>
  <si>
    <t>BLK01,CSNSTORES,CUSTSERV,JCPENNEY01,KOHLDSN,MACY02,OVERSTOCK01,TGTDVS</t>
  </si>
  <si>
    <t>ST54-0285</t>
  </si>
  <si>
    <t>BLK01,CSNSTORES,DESINC,JCPENNEY01,KOHLDSN,MACY02,OVERSTOCK01</t>
  </si>
  <si>
    <t>ST54-3579</t>
  </si>
  <si>
    <t>Dream Soft Heated</t>
  </si>
  <si>
    <t>TBD</t>
  </si>
  <si>
    <t>PP001983;PF006359</t>
  </si>
  <si>
    <t>Polyester</t>
  </si>
  <si>
    <t>10/16/2024</t>
  </si>
  <si>
    <t>BLK01,CSNSTORES,HDDS,JCPENNEY01,KOHLDSN,MACY02,OVERSTOCK01,TGTDVS</t>
  </si>
  <si>
    <t>ST54-3580</t>
  </si>
  <si>
    <t>BLK01,CSNSTORES,CUSTSERV,HDDS,JCPENNEY01,KOHLDSN,MACY02,OLLIIX,OVERSTOCK01,TGTDVS</t>
  </si>
  <si>
    <t>ST54-3581</t>
  </si>
  <si>
    <t>7/22/2026</t>
  </si>
  <si>
    <t>ST54-3582</t>
  </si>
  <si>
    <t>BLK01,CSNSTORES,CUSTSERV,DESINC,HDDS,JCPENNEY01,KIRKLANDDS,KOHLDSN,MACY02,OLLIIX,OVERSTOCK01,TGTDVS</t>
  </si>
  <si>
    <t>ST54-3583</t>
  </si>
  <si>
    <t>PP001983;PF006360</t>
  </si>
  <si>
    <t>BLK01,CSNSTORES,HDDS,JCPENNEY01,KIRKLANDDS,KOHLDSN,MACY02,OVERSTOCK01,TGTDVS</t>
  </si>
  <si>
    <t>ST54-3584</t>
  </si>
  <si>
    <t>BLK01,CSNSTORES,HDDS,JCPENNEY01,KOHLDSN,MACY02,OLLIIX,OVERSTOCK01,TGTDVS</t>
  </si>
  <si>
    <t>ST54-3585</t>
  </si>
  <si>
    <t>BLK01,CSNSTORES,CUSTSERV,HDDS,JCPENNEY01,KIRKLANDDS,KOHLDSN,MACY02,OVERSTOCK01,TGTDVS</t>
  </si>
  <si>
    <t>ST54-3586</t>
  </si>
  <si>
    <t>BLK01,CSNSTORES,CUSTSERV,DESINC,HDDS,JCPENNEY01,KIRKLANDDS,KOHLDSN,LOWESDS,MACY02,OVERSTOCK01,TGTDVS</t>
  </si>
  <si>
    <t>ST54-3575</t>
  </si>
  <si>
    <t>Navy</t>
  </si>
  <si>
    <t>PP001983;PF006358</t>
  </si>
  <si>
    <t>ST54-3576</t>
  </si>
  <si>
    <t>ST54-3577</t>
  </si>
  <si>
    <t>ST54-3578</t>
  </si>
  <si>
    <t>ST54-3571</t>
  </si>
  <si>
    <t>Rust</t>
  </si>
  <si>
    <t>PP001983;PF006357</t>
  </si>
  <si>
    <t>10/15/2024</t>
  </si>
  <si>
    <t>ST54-3572</t>
  </si>
  <si>
    <t>ST54-3573</t>
  </si>
  <si>
    <t>ST54-3574</t>
  </si>
  <si>
    <t>ST54-3587</t>
  </si>
  <si>
    <t>Sage</t>
  </si>
  <si>
    <t>PP001983;PF006361</t>
  </si>
  <si>
    <t>BLK01,CSNSTORES,CUSTSERV,DESINC,HDDS,JCPENNEY01,KOHLDSN,LOWESDS,MACY02,OLLIIX,OVERSTOCK01,TGTDVS</t>
  </si>
  <si>
    <t>ST54-3588</t>
  </si>
  <si>
    <t>BLK01,CSNSTORES,HDDS,JCPENNEY01,KIRKLANDDS,KOHLDSN,MACY02,OLLIIX,OVERSTOCK01,TGTDVS</t>
  </si>
  <si>
    <t>ST54-3589</t>
  </si>
  <si>
    <t>ST54-3590</t>
  </si>
  <si>
    <t>ST54-0151</t>
  </si>
  <si>
    <t>Electric Throw</t>
  </si>
  <si>
    <t>Malea Heated</t>
  </si>
  <si>
    <t>Leena Heated</t>
  </si>
  <si>
    <t>Shaggy Faux Fur Heated Throw</t>
  </si>
  <si>
    <t>50x60"</t>
  </si>
  <si>
    <t>White</t>
  </si>
  <si>
    <t>Faux Fur</t>
  </si>
  <si>
    <t>Glam/Luxury</t>
  </si>
  <si>
    <t>BLK01,CSNSTORES,CUSTSERV,DESINC,HDDS,HSNDS,JCPENNEY01,KIRKLANDDS,KOHLDSN,MACY02,OLLIIX,OVERSTOCK01,TGTDVS,WALMARTDS</t>
  </si>
  <si>
    <t>12/6/2021</t>
  </si>
  <si>
    <t>ST54-0152</t>
  </si>
  <si>
    <t>Blush</t>
  </si>
  <si>
    <t>BLK01,CSNSTORES,CUSTSERV,DESINC,DLHEBAY,FINGERHUTDS,HSNDS,JCPENNEY01,KIRKLANDDS,KOHLDSN,MACY02,NRTPORT,OLLIIX,OVERSTOCK01,TGTDVS,WALMARTDS</t>
  </si>
  <si>
    <t>ST54-0150</t>
  </si>
  <si>
    <t>BLK01,CSNSTORES,CUSTSERV,DESINC,FINGERHUTDS,HDDS,HSNDS,JCPENNEY01,KIRKLANDDS,KOHLDSN,MACY02,NRTPORT,OLLIIX,OVERSTOCK01,TGTDVS,WALMARTDS</t>
  </si>
  <si>
    <t>ST54-0153</t>
  </si>
  <si>
    <t>Black</t>
  </si>
  <si>
    <t>BLK01,CSNSTORES,CUSTSERV,DESINC,FINGERHUTDS,HDDS,HSNDS,JCPENNEY01,KOHLDSN,MACY02,OLLIIX,OVERSTOCK01,TGTDVS,WALMARTDS</t>
  </si>
  <si>
    <t>ST54-0079</t>
  </si>
  <si>
    <t>Heated Throw</t>
  </si>
  <si>
    <t>BLK01,CSNSTORES,CUSTSERV,DLHEBAY,FINGERHUTDS,HDDS,JCPENNEY01,KOHLDSN,MACY02,OLLIIX,OVERSTOCK01,TGTDVS,WALMARTDS</t>
  </si>
  <si>
    <t>6/29/2022</t>
  </si>
  <si>
    <t>ST54-0124</t>
  </si>
  <si>
    <t>11/30/2021</t>
  </si>
  <si>
    <t>ST54-0078</t>
  </si>
  <si>
    <t>BLK01,CSNSTORES,CUSTSERV,DESINC,FINGERHUTDS,HDDS,JCPENNEY01,KIRKLANDDS,KOHLDSN,MACY02,OLLIIX,OVERSTOCK01,TGTDVS,WALMARTDS</t>
  </si>
  <si>
    <t>9/28/2022</t>
  </si>
  <si>
    <t>ST54-0080</t>
  </si>
  <si>
    <t>BLK01,CSNSTORES,DLHEBAY,FINGERHUTDS,HDDS,HOUZZ,JCPENNEY01,KOHLDSN,MACY02,OLLIIX,OVERSTOCK01,TGTDVS,WALMARTDS</t>
  </si>
  <si>
    <t>11/30/2022</t>
  </si>
  <si>
    <t>ST54-0123</t>
  </si>
  <si>
    <t>8/3/2022</t>
  </si>
  <si>
    <t>ST54-0081</t>
  </si>
  <si>
    <t>BLK01,CSNSTORES,CUSTSERV,DESINC,DLHEBAY,FINGERHUTDS,HDDS,JCPENNEY01,KIRKLANDDS,KOHLDSN,MACY02,OLLIIX,OVERSTOCK01,TGTDVS,WALMARTDS</t>
  </si>
  <si>
    <t>10/31/2022</t>
  </si>
  <si>
    <t>ST54-0075</t>
  </si>
  <si>
    <t>Throw</t>
  </si>
  <si>
    <t>Close-out</t>
  </si>
  <si>
    <t>C</t>
  </si>
  <si>
    <t>BLK01,CSNSTORES,CUSTSERV,JCPENNEY01,KOHLDSN,MACY02,OLLIIX,OVERSTOCK01,TGTDVS,WALMARTDS</t>
  </si>
  <si>
    <t>Discontinued</t>
  </si>
  <si>
    <t>11/21/2022</t>
  </si>
  <si>
    <t>ST54-0074</t>
  </si>
  <si>
    <t>BLK01,CSNSTORES,CUSTSERV,FINGERHUTDS,HDDS,JCPENNEY01,KIRKLANDDS,KOHLDSN,MACY02,OLLIIX,OVERSTOCK01,TGTDVS,WALMARTDS</t>
  </si>
  <si>
    <t>12/20/2021</t>
  </si>
  <si>
    <t>ST54-0076</t>
  </si>
  <si>
    <t>BLK01,CSNSTORES,CUSTSERV,FINGERHUTDS,HDDS,JCPENNEY01,KIRKLANDDS,KOHLDSN,MACY02,OVERSTOCK01,TGTDVS,WALMARTDS</t>
  </si>
  <si>
    <t>ST54-0121</t>
  </si>
  <si>
    <t>BLK01,CSNSTORES,CUSTSERV,FINGERHUTDS,JCPENNEY01,KOHLDSN,MACY02,OVERSTOCK01,WALMARTDS</t>
  </si>
  <si>
    <t>10/12/2022</t>
  </si>
  <si>
    <t>ST54-0077</t>
  </si>
  <si>
    <t>Donation</t>
  </si>
  <si>
    <t>ST54-0120</t>
  </si>
  <si>
    <t>BLK01,CSNSTORES,CUSTSERV,JCPENNEY01,KOHLDSN,MACY02,OLLIIX,OVERSTOCK01,WALMARTDS</t>
  </si>
  <si>
    <t>ST55-0183</t>
  </si>
  <si>
    <t>ELEC MATT PAD</t>
  </si>
  <si>
    <t>Elect Matt Pad</t>
  </si>
  <si>
    <t>Heated Mattress Pad</t>
  </si>
  <si>
    <t>Twin XL</t>
  </si>
  <si>
    <t>A</t>
  </si>
  <si>
    <t>PP001879;PF005996</t>
  </si>
  <si>
    <t>6/28/2023</t>
  </si>
  <si>
    <t>5/25/2026</t>
  </si>
  <si>
    <t>ST55-0184</t>
  </si>
  <si>
    <t>BLK01,CSNSTORES,CUSTSERV,DESINC,FINGERHUTDS,HDDS,JCPENNEY01,KOHLDSN,MACY02,OLLIIX,OVERSCONSIGN,OVERSTOCK01,TGTDVS,WALMARTDS</t>
  </si>
  <si>
    <t>ST55-0185</t>
  </si>
  <si>
    <t>12/1/2021</t>
  </si>
  <si>
    <t>1/27/2022</t>
  </si>
  <si>
    <t>ST55-0186</t>
  </si>
  <si>
    <t>6/30/2026</t>
  </si>
  <si>
    <t>BLK01,CSNSTORES,CUSTSERV,DLHEBAY,FINGERHUTDS,HDDS,JCPENNEY01,KIRKLANDDS,KOHLDSN,MACY02,OLLIIX,OVERSTOCK01,TGTDVS,WALMARTDS</t>
  </si>
  <si>
    <t>9/6/2022</t>
  </si>
  <si>
    <t>ST55-0187</t>
  </si>
  <si>
    <t>Cal King</t>
  </si>
  <si>
    <t>8/26/2022</t>
  </si>
  <si>
    <t>ST55-0114</t>
  </si>
  <si>
    <t>Waterproof</t>
  </si>
  <si>
    <t>CVC</t>
  </si>
  <si>
    <t>ST55-0115</t>
  </si>
  <si>
    <t>BLK01,CSNSTORES,CUSTSERV,DESINC,DLHEBAY,FINGERHUTDS,HDDS,JCPENNEY01,KIRKLANDDS,KOHLDSN,MACY02,OVERSTOCK01,TGTDVS,WALMARTDS</t>
  </si>
  <si>
    <t>ST55-0116</t>
  </si>
  <si>
    <t>ST55-0117</t>
  </si>
  <si>
    <t>ST55-0118</t>
  </si>
  <si>
    <t>ST55-0119</t>
  </si>
  <si>
    <t>BLK01,CSNSTORES,CUSTSERV,DESINC,DLHEBAY,FINGERHUTDS,HDDS,HOUZZ,JCPENNEY01,KOHLDSN,MACY02,OVERSTOCK01,TGTDVS,WALMARTDS</t>
  </si>
  <si>
    <t>ST55-0266</t>
  </si>
  <si>
    <t>Microfiber Heated</t>
  </si>
  <si>
    <t>Mattress Pad</t>
  </si>
  <si>
    <t>PP001880;PF005997</t>
  </si>
  <si>
    <t>Microfiber</t>
  </si>
  <si>
    <t>7/5/2023</t>
  </si>
  <si>
    <t>ST55-0267</t>
  </si>
  <si>
    <t>BLK01,CSNSTORES,CUSTSERV,DESINC,DLHEBAY,HDDS,JCPENNEY01,KIRKLANDDS,KOHLDSN,MACY02,OLLIIX,OVERSTOCK01,TGTDVS</t>
  </si>
  <si>
    <t>ST55-0268</t>
  </si>
  <si>
    <t>ST55-0269</t>
  </si>
  <si>
    <t>BLK01,CSNSTORES,CUSTSERV,DESINC,DLHEBAY,HDDS,JCPENNEY01,KIRKLANDDS,KOHLDSN,MACY02,OLLIIX,OVERSTOCK01</t>
  </si>
  <si>
    <t>ST55-0270</t>
  </si>
  <si>
    <t>ST55-0271</t>
  </si>
  <si>
    <t>ST55-4530</t>
  </si>
  <si>
    <t>Microfiber Zoned</t>
  </si>
  <si>
    <t>Transitional Modern</t>
  </si>
  <si>
    <t>11/8/2025</t>
  </si>
  <si>
    <t>CSNSTORES,CUSTSERV,KOHLDSN,MACY02,OVERSTOCK01</t>
  </si>
  <si>
    <t>ST55-4531</t>
  </si>
  <si>
    <t>CSNSTORES,CUSTSERV,KOHLDSN,MACY02,OLLIIX,OVERSTOCK01</t>
  </si>
  <si>
    <t>ST55-4532</t>
  </si>
  <si>
    <t>CSNSTORES,KOHLDSN,MACY02,OVERSTOCK01</t>
  </si>
  <si>
    <t>ST55-4533</t>
  </si>
  <si>
    <t>11/1/2025</t>
  </si>
  <si>
    <t>BLK01,CSNSTORES,CUSTSERV,KOHLDSN,MACY02,OLLIIX,OVERSTOCK01</t>
  </si>
  <si>
    <t>ST55-4534</t>
  </si>
  <si>
    <t>ST55-4535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</si>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</sst>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55.93</v>
      </c>
      <c r="M6" s="3">
        <v>58.73</v>
      </c>
      <c r="N6" s="3">
        <v>124.99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99</v>
      </c>
      <c r="Y6" s="2" t="s">
        <v>104</v>
      </c>
      <c r="Z6" s="4">
        <v>2</v>
      </c>
      <c r="AA6" s="4">
        <f>=ROUNDDOWN(0.2,0)</f>
      </c>
      <c r="AB6" s="5">
        <v>10</v>
      </c>
      <c r="AC6" s="2" t="s">
        <v>105</v>
      </c>
      <c r="AD6" s="4">
        <v>300</v>
      </c>
      <c r="AE6" s="4">
        <v>300</v>
      </c>
      <c r="AF6" s="6">
        <v>65</v>
      </c>
      <c r="AG6" s="6"/>
      <c r="AH6" s="7">
        <v>0.8474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5</v>
      </c>
      <c r="AQ6" s="8">
        <v>262.3</v>
      </c>
      <c r="AR6" s="4"/>
      <c r="AS6" s="8"/>
      <c r="AT6" s="7"/>
      <c r="AU6" s="7"/>
      <c r="AV6" s="4">
        <v>141</v>
      </c>
      <c r="AW6" s="8">
        <v>11349.6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0.0231</v>
      </c>
      <c r="BC6" s="4">
        <v>236</v>
      </c>
      <c r="BD6" s="8">
        <v>18811.05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0.6033</v>
      </c>
      <c r="BJ6" s="4">
        <v>423</v>
      </c>
      <c r="BK6" s="8">
        <v>25352.44</v>
      </c>
      <c r="BL6" s="2" t="s">
        <v>106</v>
      </c>
      <c r="BM6" s="7">
        <v>0.0118</v>
      </c>
      <c r="BN6" s="7">
        <v>0.0103</v>
      </c>
      <c r="BO6" s="4">
        <v>5</v>
      </c>
      <c r="BP6" s="8">
        <v>262.3</v>
      </c>
      <c r="BQ6" s="4"/>
      <c r="BR6" s="8"/>
      <c r="BS6" s="7"/>
      <c r="BT6" s="7"/>
      <c r="BU6" s="2" t="s">
        <v>107</v>
      </c>
      <c r="BV6" s="2" t="s">
        <v>96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99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112</v>
      </c>
      <c r="K7" s="2" t="s">
        <v>95</v>
      </c>
      <c r="L7" s="3">
        <v>81.18</v>
      </c>
      <c r="M7" s="3">
        <v>85.24</v>
      </c>
      <c r="N7" s="3">
        <v>164.99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99</v>
      </c>
      <c r="Y7" s="2" t="s">
        <v>104</v>
      </c>
      <c r="Z7" s="4">
        <v>147</v>
      </c>
      <c r="AA7" s="4">
        <f>=ROUNDDOWN(21,0)</f>
      </c>
      <c r="AB7" s="5">
        <v>7</v>
      </c>
      <c r="AC7" s="2" t="s">
        <v>99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2</v>
      </c>
      <c r="AQ7" s="8">
        <v>151.56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0.0134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288</v>
      </c>
      <c r="BK7" s="8">
        <v>24794.25</v>
      </c>
      <c r="BL7" s="2" t="s">
        <v>113</v>
      </c>
      <c r="BM7" s="7">
        <v>0.0069</v>
      </c>
      <c r="BN7" s="7">
        <v>0.0061</v>
      </c>
      <c r="BO7" s="4">
        <v>2</v>
      </c>
      <c r="BP7" s="8">
        <v>151.56</v>
      </c>
      <c r="BQ7" s="4"/>
      <c r="BR7" s="8"/>
      <c r="BS7" s="7"/>
      <c r="BT7" s="7"/>
      <c r="BU7" s="2" t="s">
        <v>107</v>
      </c>
      <c r="BV7" s="2" t="s">
        <v>96</v>
      </c>
      <c r="BW7" s="2" t="s">
        <v>108</v>
      </c>
      <c r="BX7" s="2" t="s">
        <v>114</v>
      </c>
      <c r="BY7" s="2" t="s">
        <v>110</v>
      </c>
      <c r="BZ7" s="2" t="s">
        <v>110</v>
      </c>
      <c r="CA7" s="2" t="s">
        <v>99</v>
      </c>
    </row>
    <row r="8">
      <c r="A8" s="2" t="s">
        <v>115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116</v>
      </c>
      <c r="K8" s="2" t="s">
        <v>95</v>
      </c>
      <c r="L8" s="3">
        <v>87.44</v>
      </c>
      <c r="M8" s="3">
        <v>91.81</v>
      </c>
      <c r="N8" s="3">
        <v>184.99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99</v>
      </c>
      <c r="Y8" s="2" t="s">
        <v>104</v>
      </c>
      <c r="Z8" s="4">
        <v>88</v>
      </c>
      <c r="AA8" s="4">
        <f>=ROUNDDOWN(9.67032967032967,0)</f>
      </c>
      <c r="AB8" s="5">
        <v>9.1</v>
      </c>
      <c r="AC8" s="2" t="s">
        <v>99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134</v>
      </c>
      <c r="AQ8" s="8">
        <v>10935.74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0.9635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426</v>
      </c>
      <c r="BK8" s="8">
        <v>37907.38</v>
      </c>
      <c r="BL8" s="2" t="s">
        <v>117</v>
      </c>
      <c r="BM8" s="7">
        <v>0.3146</v>
      </c>
      <c r="BN8" s="7">
        <v>0.2885</v>
      </c>
      <c r="BO8" s="4">
        <v>134</v>
      </c>
      <c r="BP8" s="8">
        <v>10935.74</v>
      </c>
      <c r="BQ8" s="4"/>
      <c r="BR8" s="8"/>
      <c r="BS8" s="7"/>
      <c r="BT8" s="7"/>
      <c r="BU8" s="2" t="s">
        <v>107</v>
      </c>
      <c r="BV8" s="2" t="s">
        <v>96</v>
      </c>
      <c r="BW8" s="2" t="s">
        <v>108</v>
      </c>
      <c r="BX8" s="2" t="s">
        <v>118</v>
      </c>
      <c r="BY8" s="2" t="s">
        <v>110</v>
      </c>
      <c r="BZ8" s="2" t="s">
        <v>110</v>
      </c>
      <c r="CA8" s="2" t="s">
        <v>99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94</v>
      </c>
      <c r="K9" s="2" t="s">
        <v>120</v>
      </c>
      <c r="L9" s="3">
        <v>55.93</v>
      </c>
      <c r="M9" s="3">
        <v>58.73</v>
      </c>
      <c r="N9" s="3">
        <v>124.99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99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99</v>
      </c>
      <c r="Y9" s="2" t="s">
        <v>104</v>
      </c>
      <c r="Z9" s="4">
        <v>29</v>
      </c>
      <c r="AA9" s="4">
        <f>=ROUNDDOWN(2.43697478991597,0)</f>
      </c>
      <c r="AB9" s="5">
        <v>11.9</v>
      </c>
      <c r="AC9" s="2" t="s">
        <v>105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/>
      <c r="AQ9" s="8"/>
      <c r="AR9" s="4"/>
      <c r="AS9" s="8"/>
      <c r="AT9" s="7"/>
      <c r="AU9" s="7"/>
      <c r="AV9" s="4">
        <v>50</v>
      </c>
      <c r="AW9" s="8">
        <v>4039.69</v>
      </c>
      <c r="AX9" s="4" t="s">
        <v>99</v>
      </c>
      <c r="AY9" s="8" t="s">
        <v>99</v>
      </c>
      <c r="AZ9" s="7" t="s">
        <v>99</v>
      </c>
      <c r="BA9" s="7" t="s">
        <v>99</v>
      </c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0.2148</v>
      </c>
      <c r="BJ9" s="4">
        <v>745</v>
      </c>
      <c r="BK9" s="8">
        <v>45191.61</v>
      </c>
      <c r="BL9" s="2" t="s">
        <v>121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96</v>
      </c>
      <c r="BW9" s="2" t="s">
        <v>108</v>
      </c>
      <c r="BX9" s="2" t="s">
        <v>122</v>
      </c>
      <c r="BY9" s="2" t="s">
        <v>110</v>
      </c>
      <c r="BZ9" s="2" t="s">
        <v>110</v>
      </c>
      <c r="CA9" s="2" t="s">
        <v>99</v>
      </c>
    </row>
    <row r="10">
      <c r="A10" s="2" t="s">
        <v>123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112</v>
      </c>
      <c r="K10" s="2" t="s">
        <v>120</v>
      </c>
      <c r="L10" s="3">
        <v>81.18</v>
      </c>
      <c r="M10" s="3">
        <v>85.24</v>
      </c>
      <c r="N10" s="3">
        <v>164.99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99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99</v>
      </c>
      <c r="Y10" s="2" t="s">
        <v>104</v>
      </c>
      <c r="Z10" s="4">
        <v>131</v>
      </c>
      <c r="AA10" s="4">
        <f>=ROUNDDOWN(17.012987012987,0)</f>
      </c>
      <c r="AB10" s="5">
        <v>7.7</v>
      </c>
      <c r="AC10" s="2" t="s">
        <v>105</v>
      </c>
      <c r="AD10" s="4">
        <v>320</v>
      </c>
      <c r="AE10" s="4">
        <v>320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7</v>
      </c>
      <c r="AQ10" s="8">
        <v>530.46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0.1313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609</v>
      </c>
      <c r="BK10" s="8">
        <v>57501.3</v>
      </c>
      <c r="BL10" s="2" t="s">
        <v>117</v>
      </c>
      <c r="BM10" s="7">
        <v>0.0115</v>
      </c>
      <c r="BN10" s="7">
        <v>0.0092</v>
      </c>
      <c r="BO10" s="4">
        <v>7</v>
      </c>
      <c r="BP10" s="8">
        <v>530.46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108</v>
      </c>
      <c r="BX10" s="2" t="s">
        <v>124</v>
      </c>
      <c r="BY10" s="2" t="s">
        <v>110</v>
      </c>
      <c r="BZ10" s="2" t="s">
        <v>110</v>
      </c>
      <c r="CA10" s="2" t="s">
        <v>99</v>
      </c>
    </row>
    <row r="11">
      <c r="A11" s="2" t="s">
        <v>125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116</v>
      </c>
      <c r="K11" s="2" t="s">
        <v>120</v>
      </c>
      <c r="L11" s="3">
        <v>87.44</v>
      </c>
      <c r="M11" s="3">
        <v>91.81</v>
      </c>
      <c r="N11" s="3">
        <v>184.99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99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99</v>
      </c>
      <c r="Y11" s="2" t="s">
        <v>104</v>
      </c>
      <c r="Z11" s="4">
        <v>49</v>
      </c>
      <c r="AA11" s="4">
        <f>=ROUNDDOWN(3.60294117647059,0)</f>
      </c>
      <c r="AB11" s="5">
        <v>13.6</v>
      </c>
      <c r="AC11" s="2" t="s">
        <v>105</v>
      </c>
      <c r="AD11" s="4">
        <v>300</v>
      </c>
      <c r="AE11" s="4">
        <v>300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43</v>
      </c>
      <c r="AQ11" s="8">
        <v>3509.23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0.8687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798</v>
      </c>
      <c r="BK11" s="8">
        <v>74741.53</v>
      </c>
      <c r="BL11" s="2" t="s">
        <v>126</v>
      </c>
      <c r="BM11" s="7">
        <v>0.0539</v>
      </c>
      <c r="BN11" s="7">
        <v>0.047</v>
      </c>
      <c r="BO11" s="4">
        <v>43</v>
      </c>
      <c r="BP11" s="8">
        <v>3509.23</v>
      </c>
      <c r="BQ11" s="4"/>
      <c r="BR11" s="8"/>
      <c r="BS11" s="7"/>
      <c r="BT11" s="7"/>
      <c r="BU11" s="2" t="s">
        <v>107</v>
      </c>
      <c r="BV11" s="2" t="s">
        <v>127</v>
      </c>
      <c r="BW11" s="2" t="s">
        <v>108</v>
      </c>
      <c r="BX11" s="2" t="s">
        <v>128</v>
      </c>
      <c r="BY11" s="2" t="s">
        <v>110</v>
      </c>
      <c r="BZ11" s="2" t="s">
        <v>110</v>
      </c>
      <c r="CA11" s="2" t="s">
        <v>99</v>
      </c>
    </row>
    <row r="12">
      <c r="A12" s="2" t="s">
        <v>129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130</v>
      </c>
      <c r="L12" s="3">
        <v>55.93</v>
      </c>
      <c r="M12" s="3">
        <v>58.73</v>
      </c>
      <c r="N12" s="3">
        <v>124.99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99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99</v>
      </c>
      <c r="Y12" s="2" t="s">
        <v>104</v>
      </c>
      <c r="Z12" s="4">
        <v>36</v>
      </c>
      <c r="AA12" s="4">
        <f>=ROUNDDOWN(3.6,0)</f>
      </c>
      <c r="AB12" s="5">
        <v>10</v>
      </c>
      <c r="AC12" s="2" t="s">
        <v>105</v>
      </c>
      <c r="AD12" s="4">
        <v>300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27</v>
      </c>
      <c r="AW12" s="8">
        <v>2180.15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0.1159</v>
      </c>
      <c r="BJ12" s="4">
        <v>512</v>
      </c>
      <c r="BK12" s="8">
        <v>30423.35</v>
      </c>
      <c r="BL12" s="2" t="s">
        <v>131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96</v>
      </c>
      <c r="BW12" s="2" t="s">
        <v>108</v>
      </c>
      <c r="BX12" s="2" t="s">
        <v>132</v>
      </c>
      <c r="BY12" s="2" t="s">
        <v>110</v>
      </c>
      <c r="BZ12" s="2" t="s">
        <v>110</v>
      </c>
      <c r="CA12" s="2" t="s">
        <v>99</v>
      </c>
    </row>
    <row r="13">
      <c r="A13" s="2" t="s">
        <v>133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112</v>
      </c>
      <c r="K13" s="2" t="s">
        <v>130</v>
      </c>
      <c r="L13" s="3">
        <v>81.18</v>
      </c>
      <c r="M13" s="3">
        <v>85.24</v>
      </c>
      <c r="N13" s="3">
        <v>164.99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99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99</v>
      </c>
      <c r="Y13" s="2" t="s">
        <v>104</v>
      </c>
      <c r="Z13" s="4">
        <v>3</v>
      </c>
      <c r="AA13" s="4">
        <f>=ROUNDDOWN(0.130434782608696,0)</f>
      </c>
      <c r="AB13" s="5">
        <v>23</v>
      </c>
      <c r="AC13" s="2" t="s">
        <v>105</v>
      </c>
      <c r="AD13" s="4">
        <v>300</v>
      </c>
      <c r="AE13" s="4">
        <v>300</v>
      </c>
      <c r="AF13" s="6">
        <v>65</v>
      </c>
      <c r="AG13" s="6"/>
      <c r="AH13" s="7">
        <v>0.8861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4</v>
      </c>
      <c r="AQ13" s="8">
        <v>303.12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0.139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691</v>
      </c>
      <c r="BK13" s="8">
        <v>59169.32</v>
      </c>
      <c r="BL13" s="2" t="s">
        <v>117</v>
      </c>
      <c r="BM13" s="7">
        <v>0.0058</v>
      </c>
      <c r="BN13" s="7">
        <v>0.0051</v>
      </c>
      <c r="BO13" s="4">
        <v>4</v>
      </c>
      <c r="BP13" s="8">
        <v>303.12</v>
      </c>
      <c r="BQ13" s="4"/>
      <c r="BR13" s="8"/>
      <c r="BS13" s="7"/>
      <c r="BT13" s="7"/>
      <c r="BU13" s="2" t="s">
        <v>107</v>
      </c>
      <c r="BV13" s="2" t="s">
        <v>127</v>
      </c>
      <c r="BW13" s="2" t="s">
        <v>108</v>
      </c>
      <c r="BX13" s="2" t="s">
        <v>134</v>
      </c>
      <c r="BY13" s="2" t="s">
        <v>110</v>
      </c>
      <c r="BZ13" s="2" t="s">
        <v>110</v>
      </c>
      <c r="CA13" s="2" t="s">
        <v>99</v>
      </c>
    </row>
    <row r="14">
      <c r="A14" s="2" t="s">
        <v>135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116</v>
      </c>
      <c r="K14" s="2" t="s">
        <v>130</v>
      </c>
      <c r="L14" s="3">
        <v>87.44</v>
      </c>
      <c r="M14" s="3">
        <v>91.81</v>
      </c>
      <c r="N14" s="3">
        <v>184.99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99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99</v>
      </c>
      <c r="Y14" s="2" t="s">
        <v>104</v>
      </c>
      <c r="Z14" s="4">
        <v>137</v>
      </c>
      <c r="AA14" s="4">
        <f>=ROUNDDOWN(11.4166666666667,0)</f>
      </c>
      <c r="AB14" s="5">
        <v>12</v>
      </c>
      <c r="AC14" s="2" t="s">
        <v>99</v>
      </c>
      <c r="AD14" s="4"/>
      <c r="AE14" s="4"/>
      <c r="AF14" s="6">
        <v>65</v>
      </c>
      <c r="AG14" s="6"/>
      <c r="AH14" s="7">
        <v>0.4692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23</v>
      </c>
      <c r="AQ14" s="8">
        <v>1877.03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0.861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609</v>
      </c>
      <c r="BK14" s="8">
        <v>56945.59</v>
      </c>
      <c r="BL14" s="2" t="s">
        <v>136</v>
      </c>
      <c r="BM14" s="7">
        <v>0.0378</v>
      </c>
      <c r="BN14" s="7">
        <v>0.033</v>
      </c>
      <c r="BO14" s="4">
        <v>23</v>
      </c>
      <c r="BP14" s="8">
        <v>1877.03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108</v>
      </c>
      <c r="BX14" s="2" t="s">
        <v>137</v>
      </c>
      <c r="BY14" s="2" t="s">
        <v>110</v>
      </c>
      <c r="BZ14" s="2" t="s">
        <v>110</v>
      </c>
      <c r="CA14" s="2" t="s">
        <v>99</v>
      </c>
    </row>
    <row r="15">
      <c r="A15" s="2" t="s">
        <v>138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94</v>
      </c>
      <c r="K15" s="2" t="s">
        <v>139</v>
      </c>
      <c r="L15" s="3">
        <v>55.93</v>
      </c>
      <c r="M15" s="3">
        <v>58.73</v>
      </c>
      <c r="N15" s="3">
        <v>124.99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99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99</v>
      </c>
      <c r="Y15" s="2" t="s">
        <v>104</v>
      </c>
      <c r="Z15" s="4">
        <v>40</v>
      </c>
      <c r="AA15" s="4">
        <f>=ROUNDDOWN(5.79710144927536,0)</f>
      </c>
      <c r="AB15" s="5">
        <v>6.9</v>
      </c>
      <c r="AC15" s="2" t="s">
        <v>105</v>
      </c>
      <c r="AD15" s="4">
        <v>300</v>
      </c>
      <c r="AE15" s="4">
        <v>300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1</v>
      </c>
      <c r="AQ15" s="8">
        <v>52.46</v>
      </c>
      <c r="AR15" s="4"/>
      <c r="AS15" s="8"/>
      <c r="AT15" s="7"/>
      <c r="AU15" s="7"/>
      <c r="AV15" s="4">
        <v>8</v>
      </c>
      <c r="AW15" s="8">
        <v>612.07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0.0857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0.0325</v>
      </c>
      <c r="BJ15" s="4">
        <v>375</v>
      </c>
      <c r="BK15" s="8">
        <v>22541.83</v>
      </c>
      <c r="BL15" s="2" t="s">
        <v>126</v>
      </c>
      <c r="BM15" s="7">
        <v>0.0027</v>
      </c>
      <c r="BN15" s="7">
        <v>0.0023</v>
      </c>
      <c r="BO15" s="4">
        <v>1</v>
      </c>
      <c r="BP15" s="8">
        <v>52.46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108</v>
      </c>
      <c r="BX15" s="2" t="s">
        <v>132</v>
      </c>
      <c r="BY15" s="2" t="s">
        <v>110</v>
      </c>
      <c r="BZ15" s="2" t="s">
        <v>110</v>
      </c>
      <c r="CA15" s="2" t="s">
        <v>99</v>
      </c>
    </row>
    <row r="16">
      <c r="A16" s="2" t="s">
        <v>140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112</v>
      </c>
      <c r="K16" s="2" t="s">
        <v>139</v>
      </c>
      <c r="L16" s="3">
        <v>81.18</v>
      </c>
      <c r="M16" s="3">
        <v>85.24</v>
      </c>
      <c r="N16" s="3">
        <v>164.99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99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99</v>
      </c>
      <c r="Y16" s="2" t="s">
        <v>104</v>
      </c>
      <c r="Z16" s="4">
        <v>42</v>
      </c>
      <c r="AA16" s="4">
        <f>=ROUNDDOWN(7,0)</f>
      </c>
      <c r="AB16" s="5">
        <v>6</v>
      </c>
      <c r="AC16" s="2" t="s">
        <v>105</v>
      </c>
      <c r="AD16" s="4">
        <v>300</v>
      </c>
      <c r="AE16" s="4">
        <v>300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2</v>
      </c>
      <c r="AQ16" s="8">
        <v>151.56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0.2476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387</v>
      </c>
      <c r="BK16" s="8">
        <v>33475.6</v>
      </c>
      <c r="BL16" s="2" t="s">
        <v>113</v>
      </c>
      <c r="BM16" s="7">
        <v>0.0052</v>
      </c>
      <c r="BN16" s="7">
        <v>0.0045</v>
      </c>
      <c r="BO16" s="4">
        <v>2</v>
      </c>
      <c r="BP16" s="8">
        <v>151.56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108</v>
      </c>
      <c r="BX16" s="2" t="s">
        <v>141</v>
      </c>
      <c r="BY16" s="2" t="s">
        <v>110</v>
      </c>
      <c r="BZ16" s="2" t="s">
        <v>110</v>
      </c>
      <c r="CA16" s="2" t="s">
        <v>99</v>
      </c>
    </row>
    <row r="17">
      <c r="A17" s="2" t="s">
        <v>142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116</v>
      </c>
      <c r="K17" s="2" t="s">
        <v>139</v>
      </c>
      <c r="L17" s="3">
        <v>87.44</v>
      </c>
      <c r="M17" s="3">
        <v>91.81</v>
      </c>
      <c r="N17" s="3">
        <v>184.99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99</v>
      </c>
      <c r="Y17" s="2" t="s">
        <v>104</v>
      </c>
      <c r="Z17" s="4">
        <v>11</v>
      </c>
      <c r="AA17" s="4">
        <f>=ROUNDDOWN(1.71875,0)</f>
      </c>
      <c r="AB17" s="5">
        <v>6.4</v>
      </c>
      <c r="AC17" s="2" t="s">
        <v>105</v>
      </c>
      <c r="AD17" s="4">
        <v>300</v>
      </c>
      <c r="AE17" s="4">
        <v>300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5</v>
      </c>
      <c r="AQ17" s="8">
        <v>408.05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0.6667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346</v>
      </c>
      <c r="BK17" s="8">
        <v>32351.62</v>
      </c>
      <c r="BL17" s="2" t="s">
        <v>143</v>
      </c>
      <c r="BM17" s="7">
        <v>0.0145</v>
      </c>
      <c r="BN17" s="7">
        <v>0.0126</v>
      </c>
      <c r="BO17" s="4">
        <v>5</v>
      </c>
      <c r="BP17" s="8">
        <v>408.05</v>
      </c>
      <c r="BQ17" s="4"/>
      <c r="BR17" s="8"/>
      <c r="BS17" s="7"/>
      <c r="BT17" s="7"/>
      <c r="BU17" s="2" t="s">
        <v>107</v>
      </c>
      <c r="BV17" s="2" t="s">
        <v>96</v>
      </c>
      <c r="BW17" s="2" t="s">
        <v>108</v>
      </c>
      <c r="BX17" s="2" t="s">
        <v>144</v>
      </c>
      <c r="BY17" s="2" t="s">
        <v>110</v>
      </c>
      <c r="BZ17" s="2" t="s">
        <v>110</v>
      </c>
      <c r="CA17" s="2" t="s">
        <v>99</v>
      </c>
    </row>
    <row r="18">
      <c r="A18" s="2" t="s">
        <v>145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94</v>
      </c>
      <c r="K18" s="2" t="s">
        <v>146</v>
      </c>
      <c r="L18" s="3">
        <v>55.93</v>
      </c>
      <c r="M18" s="3">
        <v>58.73</v>
      </c>
      <c r="N18" s="3">
        <v>124.99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99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99</v>
      </c>
      <c r="Y18" s="2" t="s">
        <v>147</v>
      </c>
      <c r="Z18" s="4">
        <v>212</v>
      </c>
      <c r="AA18" s="4">
        <f>=ROUNDDOWN(20,0)</f>
      </c>
      <c r="AB18" s="5">
        <v>10.6</v>
      </c>
      <c r="AC18" s="2" t="s">
        <v>99</v>
      </c>
      <c r="AD18" s="4"/>
      <c r="AE18" s="4"/>
      <c r="AF18" s="6">
        <v>65</v>
      </c>
      <c r="AG18" s="6"/>
      <c r="AH18" s="7">
        <v>0.4237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</v>
      </c>
      <c r="AQ18" s="8">
        <v>52.46</v>
      </c>
      <c r="AR18" s="4"/>
      <c r="AS18" s="8"/>
      <c r="AT18" s="7"/>
      <c r="AU18" s="7"/>
      <c r="AV18" s="4">
        <v>5</v>
      </c>
      <c r="AW18" s="8">
        <v>367.24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0.1428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0.0195</v>
      </c>
      <c r="BJ18" s="4">
        <v>246</v>
      </c>
      <c r="BK18" s="8">
        <v>14614.71</v>
      </c>
      <c r="BL18" s="2" t="s">
        <v>148</v>
      </c>
      <c r="BM18" s="7">
        <v>0.0041</v>
      </c>
      <c r="BN18" s="7">
        <v>0.0036</v>
      </c>
      <c r="BO18" s="4">
        <v>1</v>
      </c>
      <c r="BP18" s="8">
        <v>52.46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108</v>
      </c>
      <c r="BX18" s="2" t="s">
        <v>132</v>
      </c>
      <c r="BY18" s="2" t="s">
        <v>110</v>
      </c>
      <c r="BZ18" s="2" t="s">
        <v>110</v>
      </c>
      <c r="CA18" s="2" t="s">
        <v>99</v>
      </c>
    </row>
    <row r="19">
      <c r="A19" s="2" t="s">
        <v>149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112</v>
      </c>
      <c r="K19" s="2" t="s">
        <v>146</v>
      </c>
      <c r="L19" s="3">
        <v>81.18</v>
      </c>
      <c r="M19" s="3">
        <v>85.24</v>
      </c>
      <c r="N19" s="3">
        <v>174.99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99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99</v>
      </c>
      <c r="Y19" s="2" t="s">
        <v>147</v>
      </c>
      <c r="Z19" s="4">
        <v>187</v>
      </c>
      <c r="AA19" s="4">
        <f>=ROUNDDOWN(20.7777777777778,0)</f>
      </c>
      <c r="AB19" s="5">
        <v>9</v>
      </c>
      <c r="AC19" s="2" t="s">
        <v>99</v>
      </c>
      <c r="AD19" s="4"/>
      <c r="AE19" s="4"/>
      <c r="AF19" s="6">
        <v>65</v>
      </c>
      <c r="AG19" s="6"/>
      <c r="AH19" s="7">
        <v>0.4237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2</v>
      </c>
      <c r="AQ19" s="8">
        <v>151.56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0.4127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275</v>
      </c>
      <c r="BK19" s="8">
        <v>23821.9</v>
      </c>
      <c r="BL19" s="2" t="s">
        <v>143</v>
      </c>
      <c r="BM19" s="7">
        <v>0.0073</v>
      </c>
      <c r="BN19" s="7">
        <v>0.0064</v>
      </c>
      <c r="BO19" s="4">
        <v>2</v>
      </c>
      <c r="BP19" s="8">
        <v>151.56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108</v>
      </c>
      <c r="BX19" s="2" t="s">
        <v>150</v>
      </c>
      <c r="BY19" s="2" t="s">
        <v>110</v>
      </c>
      <c r="BZ19" s="2" t="s">
        <v>110</v>
      </c>
      <c r="CA19" s="2" t="s">
        <v>99</v>
      </c>
    </row>
    <row r="20">
      <c r="A20" s="2" t="s">
        <v>151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116</v>
      </c>
      <c r="K20" s="2" t="s">
        <v>146</v>
      </c>
      <c r="L20" s="3">
        <v>87.44</v>
      </c>
      <c r="M20" s="3">
        <v>91.81</v>
      </c>
      <c r="N20" s="3">
        <v>184.99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99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99</v>
      </c>
      <c r="Y20" s="2" t="s">
        <v>152</v>
      </c>
      <c r="Z20" s="4">
        <v>214</v>
      </c>
      <c r="AA20" s="4">
        <f>=ROUNDDOWN(29.7222222222222,0)</f>
      </c>
      <c r="AB20" s="5">
        <v>7.2</v>
      </c>
      <c r="AC20" s="2" t="s">
        <v>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2</v>
      </c>
      <c r="AQ20" s="8">
        <v>163.22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0.4445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290</v>
      </c>
      <c r="BK20" s="8">
        <v>26904.69</v>
      </c>
      <c r="BL20" s="2" t="s">
        <v>117</v>
      </c>
      <c r="BM20" s="7">
        <v>0.0069</v>
      </c>
      <c r="BN20" s="7">
        <v>0.0061</v>
      </c>
      <c r="BO20" s="4">
        <v>2</v>
      </c>
      <c r="BP20" s="8">
        <v>163.22</v>
      </c>
      <c r="BQ20" s="4"/>
      <c r="BR20" s="8"/>
      <c r="BS20" s="7"/>
      <c r="BT20" s="7"/>
      <c r="BU20" s="2" t="s">
        <v>107</v>
      </c>
      <c r="BV20" s="2" t="s">
        <v>96</v>
      </c>
      <c r="BW20" s="2" t="s">
        <v>108</v>
      </c>
      <c r="BX20" s="2" t="s">
        <v>109</v>
      </c>
      <c r="BY20" s="2" t="s">
        <v>110</v>
      </c>
      <c r="BZ20" s="2" t="s">
        <v>110</v>
      </c>
      <c r="CA20" s="2" t="s">
        <v>99</v>
      </c>
    </row>
    <row r="21">
      <c r="A21" s="2" t="s">
        <v>153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94</v>
      </c>
      <c r="K21" s="2" t="s">
        <v>154</v>
      </c>
      <c r="L21" s="3">
        <v>55.93</v>
      </c>
      <c r="M21" s="3">
        <v>58.73</v>
      </c>
      <c r="N21" s="3">
        <v>124.99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99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99</v>
      </c>
      <c r="Y21" s="2" t="s">
        <v>147</v>
      </c>
      <c r="Z21" s="4">
        <v>117</v>
      </c>
      <c r="AA21" s="4">
        <f>=ROUNDDOWN(35.4545454545455,0)</f>
      </c>
      <c r="AB21" s="5">
        <v>3.3</v>
      </c>
      <c r="AC21" s="2" t="s">
        <v>99</v>
      </c>
      <c r="AD21" s="4"/>
      <c r="AE21" s="4"/>
      <c r="AF21" s="6">
        <v>65</v>
      </c>
      <c r="AG21" s="6"/>
      <c r="AH21" s="7">
        <v>0.9385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5</v>
      </c>
      <c r="AQ21" s="8">
        <v>262.3</v>
      </c>
      <c r="AR21" s="4"/>
      <c r="AS21" s="8"/>
      <c r="AT21" s="7"/>
      <c r="AU21" s="7"/>
      <c r="AV21" s="4">
        <v>5</v>
      </c>
      <c r="AW21" s="8">
        <v>262.3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0.0139</v>
      </c>
      <c r="BJ21" s="4">
        <v>340</v>
      </c>
      <c r="BK21" s="8">
        <v>20305.08</v>
      </c>
      <c r="BL21" s="2" t="s">
        <v>117</v>
      </c>
      <c r="BM21" s="7">
        <v>0.0147</v>
      </c>
      <c r="BN21" s="7">
        <v>0.0129</v>
      </c>
      <c r="BO21" s="4">
        <v>5</v>
      </c>
      <c r="BP21" s="8">
        <v>262.3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108</v>
      </c>
      <c r="BX21" s="2" t="s">
        <v>155</v>
      </c>
      <c r="BY21" s="2" t="s">
        <v>110</v>
      </c>
      <c r="BZ21" s="2" t="s">
        <v>110</v>
      </c>
      <c r="CA21" s="2" t="s">
        <v>99</v>
      </c>
    </row>
    <row r="22">
      <c r="A22" s="2" t="s">
        <v>156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93</v>
      </c>
      <c r="J22" s="2" t="s">
        <v>112</v>
      </c>
      <c r="K22" s="2" t="s">
        <v>154</v>
      </c>
      <c r="L22" s="3">
        <v>81.18</v>
      </c>
      <c r="M22" s="3">
        <v>85.24</v>
      </c>
      <c r="N22" s="3">
        <v>164.99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99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99</v>
      </c>
      <c r="Y22" s="2" t="s">
        <v>147</v>
      </c>
      <c r="Z22" s="4">
        <v>148</v>
      </c>
      <c r="AA22" s="4">
        <f>=ROUNDDOWN(11.044776119403,0)</f>
      </c>
      <c r="AB22" s="5">
        <v>13.4</v>
      </c>
      <c r="AC22" s="2" t="s">
        <v>99</v>
      </c>
      <c r="AD22" s="4"/>
      <c r="AE22" s="4"/>
      <c r="AF22" s="6">
        <v>65</v>
      </c>
      <c r="AG22" s="6"/>
      <c r="AH22" s="7">
        <v>0.4784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388</v>
      </c>
      <c r="BK22" s="8">
        <v>34025.75</v>
      </c>
      <c r="BL22" s="2" t="s">
        <v>157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96</v>
      </c>
      <c r="BW22" s="2" t="s">
        <v>108</v>
      </c>
      <c r="BX22" s="2" t="s">
        <v>150</v>
      </c>
      <c r="BY22" s="2" t="s">
        <v>110</v>
      </c>
      <c r="BZ22" s="2" t="s">
        <v>110</v>
      </c>
      <c r="CA22" s="2" t="s">
        <v>99</v>
      </c>
    </row>
    <row r="23">
      <c r="A23" s="2" t="s">
        <v>158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93</v>
      </c>
      <c r="J23" s="2" t="s">
        <v>116</v>
      </c>
      <c r="K23" s="2" t="s">
        <v>154</v>
      </c>
      <c r="L23" s="3">
        <v>87.44</v>
      </c>
      <c r="M23" s="3">
        <v>91.81</v>
      </c>
      <c r="N23" s="3">
        <v>184.99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99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99</v>
      </c>
      <c r="Y23" s="2" t="s">
        <v>147</v>
      </c>
      <c r="Z23" s="4">
        <v>97</v>
      </c>
      <c r="AA23" s="4">
        <f>=ROUNDDOWN(9.50980392156863,0)</f>
      </c>
      <c r="AB23" s="5">
        <v>10.2</v>
      </c>
      <c r="AC23" s="2" t="s">
        <v>99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430</v>
      </c>
      <c r="BK23" s="8">
        <v>40260.4</v>
      </c>
      <c r="BL23" s="2" t="s">
        <v>159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96</v>
      </c>
      <c r="BW23" s="2" t="s">
        <v>108</v>
      </c>
      <c r="BX23" s="2" t="s">
        <v>160</v>
      </c>
      <c r="BY23" s="2" t="s">
        <v>110</v>
      </c>
      <c r="BZ23" s="2" t="s">
        <v>110</v>
      </c>
      <c r="CA23" s="2" t="s">
        <v>99</v>
      </c>
    </row>
    <row r="24">
      <c r="A24" s="2" t="s">
        <v>161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162</v>
      </c>
      <c r="G24" s="2" t="s">
        <v>162</v>
      </c>
      <c r="H24" s="2" t="s">
        <v>162</v>
      </c>
      <c r="I24" s="2" t="s">
        <v>163</v>
      </c>
      <c r="J24" s="2" t="s">
        <v>164</v>
      </c>
      <c r="K24" s="2" t="s">
        <v>165</v>
      </c>
      <c r="L24" s="3">
        <v>46.73</v>
      </c>
      <c r="M24" s="3">
        <v>49.07</v>
      </c>
      <c r="N24" s="3">
        <v>104.99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99</v>
      </c>
      <c r="T24" s="2" t="s">
        <v>166</v>
      </c>
      <c r="U24" s="2" t="s">
        <v>101</v>
      </c>
      <c r="V24" s="2" t="s">
        <v>102</v>
      </c>
      <c r="W24" s="2" t="s">
        <v>103</v>
      </c>
      <c r="X24" s="2" t="s">
        <v>99</v>
      </c>
      <c r="Y24" s="2" t="s">
        <v>104</v>
      </c>
      <c r="Z24" s="4">
        <v>3</v>
      </c>
      <c r="AA24" s="4">
        <f>=ROUNDDOWN(0.2,0)</f>
      </c>
      <c r="AB24" s="5">
        <v>15</v>
      </c>
      <c r="AC24" s="2" t="s">
        <v>105</v>
      </c>
      <c r="AD24" s="4">
        <v>300</v>
      </c>
      <c r="AE24" s="4">
        <v>300</v>
      </c>
      <c r="AF24" s="6">
        <v>65</v>
      </c>
      <c r="AG24" s="6"/>
      <c r="AH24" s="7">
        <v>0.7995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3</v>
      </c>
      <c r="AQ24" s="8">
        <v>131.13</v>
      </c>
      <c r="AR24" s="4"/>
      <c r="AS24" s="8"/>
      <c r="AT24" s="7"/>
      <c r="AU24" s="7"/>
      <c r="AV24" s="4">
        <v>43</v>
      </c>
      <c r="AW24" s="8">
        <v>3051.68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0.043</v>
      </c>
      <c r="BC24" s="4">
        <v>179</v>
      </c>
      <c r="BD24" s="8">
        <v>11376.54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0.2682</v>
      </c>
      <c r="BJ24" s="4">
        <v>819</v>
      </c>
      <c r="BK24" s="8">
        <v>41619.21</v>
      </c>
      <c r="BL24" s="2" t="s">
        <v>126</v>
      </c>
      <c r="BM24" s="7">
        <v>0.0037</v>
      </c>
      <c r="BN24" s="7">
        <v>0.0032</v>
      </c>
      <c r="BO24" s="4">
        <v>3</v>
      </c>
      <c r="BP24" s="8">
        <v>131.13</v>
      </c>
      <c r="BQ24" s="4"/>
      <c r="BR24" s="8"/>
      <c r="BS24" s="7"/>
      <c r="BT24" s="7"/>
      <c r="BU24" s="2" t="s">
        <v>107</v>
      </c>
      <c r="BV24" s="2" t="s">
        <v>96</v>
      </c>
      <c r="BW24" s="2" t="s">
        <v>167</v>
      </c>
      <c r="BX24" s="2" t="s">
        <v>168</v>
      </c>
      <c r="BY24" s="2" t="s">
        <v>110</v>
      </c>
      <c r="BZ24" s="2" t="s">
        <v>110</v>
      </c>
      <c r="CA24" s="2" t="s">
        <v>99</v>
      </c>
    </row>
    <row r="25">
      <c r="A25" s="2" t="s">
        <v>169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162</v>
      </c>
      <c r="G25" s="2" t="s">
        <v>162</v>
      </c>
      <c r="H25" s="2" t="s">
        <v>162</v>
      </c>
      <c r="I25" s="2" t="s">
        <v>163</v>
      </c>
      <c r="J25" s="2" t="s">
        <v>94</v>
      </c>
      <c r="K25" s="2" t="s">
        <v>165</v>
      </c>
      <c r="L25" s="3">
        <v>52.63</v>
      </c>
      <c r="M25" s="3">
        <v>55.26</v>
      </c>
      <c r="N25" s="3">
        <v>114.99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99</v>
      </c>
      <c r="T25" s="2" t="s">
        <v>166</v>
      </c>
      <c r="U25" s="2" t="s">
        <v>101</v>
      </c>
      <c r="V25" s="2" t="s">
        <v>102</v>
      </c>
      <c r="W25" s="2" t="s">
        <v>103</v>
      </c>
      <c r="X25" s="2" t="s">
        <v>99</v>
      </c>
      <c r="Y25" s="2" t="s">
        <v>104</v>
      </c>
      <c r="Z25" s="4">
        <v>1</v>
      </c>
      <c r="AA25" s="4">
        <f>=ROUNDDOWN(0.0671140939597315,0)</f>
      </c>
      <c r="AB25" s="5">
        <v>14.9</v>
      </c>
      <c r="AC25" s="2" t="s">
        <v>105</v>
      </c>
      <c r="AD25" s="4">
        <v>300</v>
      </c>
      <c r="AE25" s="4">
        <v>300</v>
      </c>
      <c r="AF25" s="6">
        <v>65</v>
      </c>
      <c r="AG25" s="6"/>
      <c r="AH25" s="7">
        <v>0.7995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3</v>
      </c>
      <c r="AQ25" s="8">
        <v>148.68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0.0487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955</v>
      </c>
      <c r="BK25" s="8">
        <v>54470.72</v>
      </c>
      <c r="BL25" s="2" t="s">
        <v>126</v>
      </c>
      <c r="BM25" s="7">
        <v>0.0031</v>
      </c>
      <c r="BN25" s="7">
        <v>0.0027</v>
      </c>
      <c r="BO25" s="4">
        <v>3</v>
      </c>
      <c r="BP25" s="8">
        <v>148.68</v>
      </c>
      <c r="BQ25" s="4"/>
      <c r="BR25" s="8"/>
      <c r="BS25" s="7"/>
      <c r="BT25" s="7"/>
      <c r="BU25" s="2" t="s">
        <v>107</v>
      </c>
      <c r="BV25" s="2" t="s">
        <v>96</v>
      </c>
      <c r="BW25" s="2" t="s">
        <v>170</v>
      </c>
      <c r="BX25" s="2" t="s">
        <v>171</v>
      </c>
      <c r="BY25" s="2" t="s">
        <v>110</v>
      </c>
      <c r="BZ25" s="2" t="s">
        <v>110</v>
      </c>
      <c r="CA25" s="2" t="s">
        <v>99</v>
      </c>
    </row>
    <row r="26">
      <c r="A26" s="2" t="s">
        <v>172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162</v>
      </c>
      <c r="G26" s="2" t="s">
        <v>162</v>
      </c>
      <c r="H26" s="2" t="s">
        <v>162</v>
      </c>
      <c r="I26" s="2" t="s">
        <v>163</v>
      </c>
      <c r="J26" s="2" t="s">
        <v>112</v>
      </c>
      <c r="K26" s="2" t="s">
        <v>165</v>
      </c>
      <c r="L26" s="3">
        <v>77.66</v>
      </c>
      <c r="M26" s="3">
        <v>81.54</v>
      </c>
      <c r="N26" s="3">
        <v>174.99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99</v>
      </c>
      <c r="T26" s="2" t="s">
        <v>166</v>
      </c>
      <c r="U26" s="2" t="s">
        <v>101</v>
      </c>
      <c r="V26" s="2" t="s">
        <v>102</v>
      </c>
      <c r="W26" s="2" t="s">
        <v>103</v>
      </c>
      <c r="X26" s="2" t="s">
        <v>99</v>
      </c>
      <c r="Y26" s="2" t="s">
        <v>104</v>
      </c>
      <c r="Z26" s="4">
        <v>110</v>
      </c>
      <c r="AA26" s="4">
        <f>=ROUNDDOWN(12.2222222222222,0)</f>
      </c>
      <c r="AB26" s="5">
        <v>9</v>
      </c>
      <c r="AC26" s="2" t="s">
        <v>105</v>
      </c>
      <c r="AD26" s="4">
        <v>600</v>
      </c>
      <c r="AE26" s="4">
        <v>600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24</v>
      </c>
      <c r="AQ26" s="8">
        <v>1748.64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0.573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885</v>
      </c>
      <c r="BK26" s="8">
        <v>74588.41</v>
      </c>
      <c r="BL26" s="2" t="s">
        <v>173</v>
      </c>
      <c r="BM26" s="7">
        <v>0.0271</v>
      </c>
      <c r="BN26" s="7">
        <v>0.0234</v>
      </c>
      <c r="BO26" s="4">
        <v>24</v>
      </c>
      <c r="BP26" s="8">
        <v>1748.64</v>
      </c>
      <c r="BQ26" s="4"/>
      <c r="BR26" s="8"/>
      <c r="BS26" s="7"/>
      <c r="BT26" s="7"/>
      <c r="BU26" s="2" t="s">
        <v>107</v>
      </c>
      <c r="BV26" s="2" t="s">
        <v>96</v>
      </c>
      <c r="BW26" s="2" t="s">
        <v>108</v>
      </c>
      <c r="BX26" s="2" t="s">
        <v>174</v>
      </c>
      <c r="BY26" s="2" t="s">
        <v>110</v>
      </c>
      <c r="BZ26" s="2" t="s">
        <v>110</v>
      </c>
      <c r="CA26" s="2" t="s">
        <v>99</v>
      </c>
    </row>
    <row r="27">
      <c r="A27" s="2" t="s">
        <v>175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162</v>
      </c>
      <c r="G27" s="2" t="s">
        <v>162</v>
      </c>
      <c r="H27" s="2" t="s">
        <v>162</v>
      </c>
      <c r="I27" s="2" t="s">
        <v>163</v>
      </c>
      <c r="J27" s="2" t="s">
        <v>116</v>
      </c>
      <c r="K27" s="2" t="s">
        <v>165</v>
      </c>
      <c r="L27" s="3">
        <v>83.84</v>
      </c>
      <c r="M27" s="3">
        <v>88.03</v>
      </c>
      <c r="N27" s="3">
        <v>174.99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99</v>
      </c>
      <c r="T27" s="2" t="s">
        <v>166</v>
      </c>
      <c r="U27" s="2" t="s">
        <v>101</v>
      </c>
      <c r="V27" s="2" t="s">
        <v>102</v>
      </c>
      <c r="W27" s="2" t="s">
        <v>103</v>
      </c>
      <c r="X27" s="2" t="s">
        <v>99</v>
      </c>
      <c r="Y27" s="2" t="s">
        <v>104</v>
      </c>
      <c r="Z27" s="4">
        <v>251</v>
      </c>
      <c r="AA27" s="4">
        <f>=ROUNDDOWN(16.4052287581699,0)</f>
      </c>
      <c r="AB27" s="5">
        <v>15.3</v>
      </c>
      <c r="AC27" s="2" t="s">
        <v>99</v>
      </c>
      <c r="AD27" s="4"/>
      <c r="AE27" s="4"/>
      <c r="AF27" s="6">
        <v>65</v>
      </c>
      <c r="AG27" s="6"/>
      <c r="AH27" s="7">
        <v>0.5558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13</v>
      </c>
      <c r="AQ27" s="8">
        <v>1023.23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0.3353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687</v>
      </c>
      <c r="BK27" s="8">
        <v>61919.15</v>
      </c>
      <c r="BL27" s="2" t="s">
        <v>173</v>
      </c>
      <c r="BM27" s="7">
        <v>0.0189</v>
      </c>
      <c r="BN27" s="7">
        <v>0.0165</v>
      </c>
      <c r="BO27" s="4">
        <v>13</v>
      </c>
      <c r="BP27" s="8">
        <v>1023.23</v>
      </c>
      <c r="BQ27" s="4"/>
      <c r="BR27" s="8"/>
      <c r="BS27" s="7"/>
      <c r="BT27" s="7"/>
      <c r="BU27" s="2" t="s">
        <v>107</v>
      </c>
      <c r="BV27" s="2" t="s">
        <v>127</v>
      </c>
      <c r="BW27" s="2" t="s">
        <v>108</v>
      </c>
      <c r="BX27" s="2" t="s">
        <v>176</v>
      </c>
      <c r="BY27" s="2" t="s">
        <v>110</v>
      </c>
      <c r="BZ27" s="2" t="s">
        <v>110</v>
      </c>
      <c r="CA27" s="2" t="s">
        <v>99</v>
      </c>
    </row>
    <row r="28">
      <c r="A28" s="2" t="s">
        <v>177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162</v>
      </c>
      <c r="G28" s="2" t="s">
        <v>162</v>
      </c>
      <c r="H28" s="2" t="s">
        <v>162</v>
      </c>
      <c r="I28" s="2" t="s">
        <v>163</v>
      </c>
      <c r="J28" s="2" t="s">
        <v>164</v>
      </c>
      <c r="K28" s="2" t="s">
        <v>120</v>
      </c>
      <c r="L28" s="3">
        <v>46.73</v>
      </c>
      <c r="M28" s="3">
        <v>49.07</v>
      </c>
      <c r="N28" s="3">
        <v>104.99</v>
      </c>
      <c r="O28" s="2" t="s">
        <v>96</v>
      </c>
      <c r="P28" s="2" t="s">
        <v>178</v>
      </c>
      <c r="Q28" s="2" t="s">
        <v>98</v>
      </c>
      <c r="R28" s="2" t="s">
        <v>99</v>
      </c>
      <c r="S28" s="2" t="s">
        <v>99</v>
      </c>
      <c r="T28" s="2" t="s">
        <v>166</v>
      </c>
      <c r="U28" s="2" t="s">
        <v>101</v>
      </c>
      <c r="V28" s="2" t="s">
        <v>102</v>
      </c>
      <c r="W28" s="2" t="s">
        <v>103</v>
      </c>
      <c r="X28" s="2" t="s">
        <v>99</v>
      </c>
      <c r="Y28" s="2" t="s">
        <v>104</v>
      </c>
      <c r="Z28" s="4">
        <v>26</v>
      </c>
      <c r="AA28" s="4">
        <f>=ROUNDDOWN(1.67741935483871,0)</f>
      </c>
      <c r="AB28" s="5">
        <v>15.5</v>
      </c>
      <c r="AC28" s="2" t="s">
        <v>105</v>
      </c>
      <c r="AD28" s="4">
        <v>300</v>
      </c>
      <c r="AE28" s="4">
        <v>300</v>
      </c>
      <c r="AF28" s="6">
        <v>65</v>
      </c>
      <c r="AG28" s="6"/>
      <c r="AH28" s="7">
        <v>0.6401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16</v>
      </c>
      <c r="AQ28" s="8">
        <v>699.36</v>
      </c>
      <c r="AR28" s="4"/>
      <c r="AS28" s="8"/>
      <c r="AT28" s="7"/>
      <c r="AU28" s="7"/>
      <c r="AV28" s="4">
        <v>47</v>
      </c>
      <c r="AW28" s="8">
        <v>2626.17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0.2663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0.2308</v>
      </c>
      <c r="BJ28" s="4">
        <v>873</v>
      </c>
      <c r="BK28" s="8">
        <v>43893.02</v>
      </c>
      <c r="BL28" s="2" t="s">
        <v>126</v>
      </c>
      <c r="BM28" s="7">
        <v>0.0183</v>
      </c>
      <c r="BN28" s="7">
        <v>0.0159</v>
      </c>
      <c r="BO28" s="4">
        <v>16</v>
      </c>
      <c r="BP28" s="8">
        <v>699.36</v>
      </c>
      <c r="BQ28" s="4"/>
      <c r="BR28" s="8"/>
      <c r="BS28" s="7"/>
      <c r="BT28" s="7"/>
      <c r="BU28" s="2" t="s">
        <v>107</v>
      </c>
      <c r="BV28" s="2" t="s">
        <v>127</v>
      </c>
      <c r="BW28" s="2" t="s">
        <v>179</v>
      </c>
      <c r="BX28" s="2" t="s">
        <v>180</v>
      </c>
      <c r="BY28" s="2" t="s">
        <v>110</v>
      </c>
      <c r="BZ28" s="2" t="s">
        <v>110</v>
      </c>
      <c r="CA28" s="2" t="s">
        <v>99</v>
      </c>
    </row>
    <row r="29">
      <c r="A29" s="2" t="s">
        <v>181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162</v>
      </c>
      <c r="G29" s="2" t="s">
        <v>162</v>
      </c>
      <c r="H29" s="2" t="s">
        <v>162</v>
      </c>
      <c r="I29" s="2" t="s">
        <v>163</v>
      </c>
      <c r="J29" s="2" t="s">
        <v>94</v>
      </c>
      <c r="K29" s="2" t="s">
        <v>120</v>
      </c>
      <c r="L29" s="3">
        <v>52.63</v>
      </c>
      <c r="M29" s="3">
        <v>55.26</v>
      </c>
      <c r="N29" s="3">
        <v>114.99</v>
      </c>
      <c r="O29" s="2" t="s">
        <v>96</v>
      </c>
      <c r="P29" s="2" t="s">
        <v>178</v>
      </c>
      <c r="Q29" s="2" t="s">
        <v>98</v>
      </c>
      <c r="R29" s="2" t="s">
        <v>99</v>
      </c>
      <c r="S29" s="2" t="s">
        <v>99</v>
      </c>
      <c r="T29" s="2" t="s">
        <v>166</v>
      </c>
      <c r="U29" s="2" t="s">
        <v>101</v>
      </c>
      <c r="V29" s="2" t="s">
        <v>102</v>
      </c>
      <c r="W29" s="2" t="s">
        <v>103</v>
      </c>
      <c r="X29" s="2" t="s">
        <v>99</v>
      </c>
      <c r="Y29" s="2" t="s">
        <v>104</v>
      </c>
      <c r="Z29" s="4">
        <v>2</v>
      </c>
      <c r="AA29" s="4">
        <f>=ROUNDDOWN(0.134228187919463,0)</f>
      </c>
      <c r="AB29" s="5">
        <v>14.9</v>
      </c>
      <c r="AC29" s="2" t="s">
        <v>105</v>
      </c>
      <c r="AD29" s="4">
        <v>340</v>
      </c>
      <c r="AE29" s="4">
        <v>340</v>
      </c>
      <c r="AF29" s="6">
        <v>65</v>
      </c>
      <c r="AG29" s="6"/>
      <c r="AH29" s="7">
        <v>0.6446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16</v>
      </c>
      <c r="AQ29" s="8">
        <v>792.96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0.3019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1027</v>
      </c>
      <c r="BK29" s="8">
        <v>59029.86</v>
      </c>
      <c r="BL29" s="2" t="s">
        <v>182</v>
      </c>
      <c r="BM29" s="7">
        <v>0.0156</v>
      </c>
      <c r="BN29" s="7">
        <v>0.0134</v>
      </c>
      <c r="BO29" s="4">
        <v>16</v>
      </c>
      <c r="BP29" s="8">
        <v>792.96</v>
      </c>
      <c r="BQ29" s="4"/>
      <c r="BR29" s="8"/>
      <c r="BS29" s="7"/>
      <c r="BT29" s="7"/>
      <c r="BU29" s="2" t="s">
        <v>107</v>
      </c>
      <c r="BV29" s="2" t="s">
        <v>127</v>
      </c>
      <c r="BW29" s="2" t="s">
        <v>183</v>
      </c>
      <c r="BX29" s="2" t="s">
        <v>184</v>
      </c>
      <c r="BY29" s="2" t="s">
        <v>110</v>
      </c>
      <c r="BZ29" s="2" t="s">
        <v>110</v>
      </c>
      <c r="CA29" s="2" t="s">
        <v>99</v>
      </c>
    </row>
    <row r="30">
      <c r="A30" s="2" t="s">
        <v>185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162</v>
      </c>
      <c r="G30" s="2" t="s">
        <v>162</v>
      </c>
      <c r="H30" s="2" t="s">
        <v>162</v>
      </c>
      <c r="I30" s="2" t="s">
        <v>163</v>
      </c>
      <c r="J30" s="2" t="s">
        <v>112</v>
      </c>
      <c r="K30" s="2" t="s">
        <v>120</v>
      </c>
      <c r="L30" s="3">
        <v>77.66</v>
      </c>
      <c r="M30" s="3">
        <v>81.54</v>
      </c>
      <c r="N30" s="3">
        <v>174.99</v>
      </c>
      <c r="O30" s="2" t="s">
        <v>96</v>
      </c>
      <c r="P30" s="2" t="s">
        <v>178</v>
      </c>
      <c r="Q30" s="2" t="s">
        <v>98</v>
      </c>
      <c r="R30" s="2" t="s">
        <v>99</v>
      </c>
      <c r="S30" s="2" t="s">
        <v>99</v>
      </c>
      <c r="T30" s="2" t="s">
        <v>166</v>
      </c>
      <c r="U30" s="2" t="s">
        <v>101</v>
      </c>
      <c r="V30" s="2" t="s">
        <v>102</v>
      </c>
      <c r="W30" s="2" t="s">
        <v>103</v>
      </c>
      <c r="X30" s="2" t="s">
        <v>99</v>
      </c>
      <c r="Y30" s="2" t="s">
        <v>104</v>
      </c>
      <c r="Z30" s="4">
        <v>161</v>
      </c>
      <c r="AA30" s="4">
        <f>=ROUNDDOWN(12.7777777777778,0)</f>
      </c>
      <c r="AB30" s="5">
        <v>12.6</v>
      </c>
      <c r="AC30" s="2" t="s">
        <v>105</v>
      </c>
      <c r="AD30" s="4">
        <v>300</v>
      </c>
      <c r="AE30" s="4">
        <v>300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8</v>
      </c>
      <c r="AQ30" s="8">
        <v>582.88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0.222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1037</v>
      </c>
      <c r="BK30" s="8">
        <v>87224.22</v>
      </c>
      <c r="BL30" s="2" t="s">
        <v>173</v>
      </c>
      <c r="BM30" s="7">
        <v>0.0077</v>
      </c>
      <c r="BN30" s="7">
        <v>0.0067</v>
      </c>
      <c r="BO30" s="4">
        <v>8</v>
      </c>
      <c r="BP30" s="8">
        <v>582.88</v>
      </c>
      <c r="BQ30" s="4"/>
      <c r="BR30" s="8"/>
      <c r="BS30" s="7"/>
      <c r="BT30" s="7"/>
      <c r="BU30" s="2" t="s">
        <v>107</v>
      </c>
      <c r="BV30" s="2" t="s">
        <v>127</v>
      </c>
      <c r="BW30" s="2" t="s">
        <v>108</v>
      </c>
      <c r="BX30" s="2" t="s">
        <v>176</v>
      </c>
      <c r="BY30" s="2" t="s">
        <v>110</v>
      </c>
      <c r="BZ30" s="2" t="s">
        <v>110</v>
      </c>
      <c r="CA30" s="2" t="s">
        <v>99</v>
      </c>
    </row>
    <row r="31">
      <c r="A31" s="2" t="s">
        <v>186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162</v>
      </c>
      <c r="G31" s="2" t="s">
        <v>162</v>
      </c>
      <c r="H31" s="2" t="s">
        <v>162</v>
      </c>
      <c r="I31" s="2" t="s">
        <v>163</v>
      </c>
      <c r="J31" s="2" t="s">
        <v>116</v>
      </c>
      <c r="K31" s="2" t="s">
        <v>120</v>
      </c>
      <c r="L31" s="3">
        <v>83.84</v>
      </c>
      <c r="M31" s="3">
        <v>88.03</v>
      </c>
      <c r="N31" s="3">
        <v>174.99</v>
      </c>
      <c r="O31" s="2" t="s">
        <v>96</v>
      </c>
      <c r="P31" s="2" t="s">
        <v>178</v>
      </c>
      <c r="Q31" s="2" t="s">
        <v>98</v>
      </c>
      <c r="R31" s="2" t="s">
        <v>99</v>
      </c>
      <c r="S31" s="2" t="s">
        <v>99</v>
      </c>
      <c r="T31" s="2" t="s">
        <v>166</v>
      </c>
      <c r="U31" s="2" t="s">
        <v>101</v>
      </c>
      <c r="V31" s="2" t="s">
        <v>102</v>
      </c>
      <c r="W31" s="2" t="s">
        <v>103</v>
      </c>
      <c r="X31" s="2" t="s">
        <v>99</v>
      </c>
      <c r="Y31" s="2" t="s">
        <v>104</v>
      </c>
      <c r="Z31" s="4">
        <v>129</v>
      </c>
      <c r="AA31" s="4">
        <f>=ROUNDDOWN(6.41791044776119,0)</f>
      </c>
      <c r="AB31" s="5">
        <v>20.1</v>
      </c>
      <c r="AC31" s="2" t="s">
        <v>105</v>
      </c>
      <c r="AD31" s="4">
        <v>320</v>
      </c>
      <c r="AE31" s="4">
        <v>320</v>
      </c>
      <c r="AF31" s="6">
        <v>65</v>
      </c>
      <c r="AG31" s="6">
        <v>48</v>
      </c>
      <c r="AH31" s="7">
        <v>0.6082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7</v>
      </c>
      <c r="AQ31" s="8">
        <v>550.97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0.2098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1108</v>
      </c>
      <c r="BK31" s="8">
        <v>99683.12</v>
      </c>
      <c r="BL31" s="2" t="s">
        <v>187</v>
      </c>
      <c r="BM31" s="7">
        <v>0.0063</v>
      </c>
      <c r="BN31" s="7">
        <v>0.0055</v>
      </c>
      <c r="BO31" s="4">
        <v>7</v>
      </c>
      <c r="BP31" s="8">
        <v>550.97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108</v>
      </c>
      <c r="BX31" s="2" t="s">
        <v>176</v>
      </c>
      <c r="BY31" s="2" t="s">
        <v>110</v>
      </c>
      <c r="BZ31" s="2" t="s">
        <v>110</v>
      </c>
      <c r="CA31" s="2" t="s">
        <v>99</v>
      </c>
    </row>
    <row r="32">
      <c r="A32" s="2" t="s">
        <v>188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162</v>
      </c>
      <c r="G32" s="2" t="s">
        <v>162</v>
      </c>
      <c r="H32" s="2" t="s">
        <v>162</v>
      </c>
      <c r="I32" s="2" t="s">
        <v>163</v>
      </c>
      <c r="J32" s="2" t="s">
        <v>164</v>
      </c>
      <c r="K32" s="2" t="s">
        <v>130</v>
      </c>
      <c r="L32" s="3">
        <v>46.73</v>
      </c>
      <c r="M32" s="3">
        <v>49.07</v>
      </c>
      <c r="N32" s="3">
        <v>104.99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99</v>
      </c>
      <c r="T32" s="2" t="s">
        <v>166</v>
      </c>
      <c r="U32" s="2" t="s">
        <v>101</v>
      </c>
      <c r="V32" s="2" t="s">
        <v>102</v>
      </c>
      <c r="W32" s="2" t="s">
        <v>103</v>
      </c>
      <c r="X32" s="2" t="s">
        <v>99</v>
      </c>
      <c r="Y32" s="2" t="s">
        <v>104</v>
      </c>
      <c r="Z32" s="4">
        <v>42</v>
      </c>
      <c r="AA32" s="4">
        <f>=ROUNDDOWN(5.6,0)</f>
      </c>
      <c r="AB32" s="5">
        <v>7.5</v>
      </c>
      <c r="AC32" s="2" t="s">
        <v>105</v>
      </c>
      <c r="AD32" s="4">
        <v>300</v>
      </c>
      <c r="AE32" s="4">
        <v>300</v>
      </c>
      <c r="AF32" s="6">
        <v>65</v>
      </c>
      <c r="AG32" s="6"/>
      <c r="AH32" s="7">
        <v>0.9658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</v>
      </c>
      <c r="AQ32" s="8">
        <v>43.71</v>
      </c>
      <c r="AR32" s="4"/>
      <c r="AS32" s="8"/>
      <c r="AT32" s="7"/>
      <c r="AU32" s="7"/>
      <c r="AV32" s="4">
        <v>28</v>
      </c>
      <c r="AW32" s="8">
        <v>1976.43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0.0221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0.1737</v>
      </c>
      <c r="BJ32" s="4">
        <v>435</v>
      </c>
      <c r="BK32" s="8">
        <v>21695.21</v>
      </c>
      <c r="BL32" s="2" t="s">
        <v>182</v>
      </c>
      <c r="BM32" s="7">
        <v>0.0023</v>
      </c>
      <c r="BN32" s="7">
        <v>0.002</v>
      </c>
      <c r="BO32" s="4">
        <v>1</v>
      </c>
      <c r="BP32" s="8">
        <v>43.71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108</v>
      </c>
      <c r="BX32" s="2" t="s">
        <v>189</v>
      </c>
      <c r="BY32" s="2" t="s">
        <v>110</v>
      </c>
      <c r="BZ32" s="2" t="s">
        <v>110</v>
      </c>
      <c r="CA32" s="2" t="s">
        <v>99</v>
      </c>
    </row>
    <row r="33">
      <c r="A33" s="2" t="s">
        <v>190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162</v>
      </c>
      <c r="G33" s="2" t="s">
        <v>162</v>
      </c>
      <c r="H33" s="2" t="s">
        <v>162</v>
      </c>
      <c r="I33" s="2" t="s">
        <v>163</v>
      </c>
      <c r="J33" s="2" t="s">
        <v>94</v>
      </c>
      <c r="K33" s="2" t="s">
        <v>130</v>
      </c>
      <c r="L33" s="3">
        <v>52.63</v>
      </c>
      <c r="M33" s="3">
        <v>55.26</v>
      </c>
      <c r="N33" s="3">
        <v>114.99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99</v>
      </c>
      <c r="T33" s="2" t="s">
        <v>166</v>
      </c>
      <c r="U33" s="2" t="s">
        <v>101</v>
      </c>
      <c r="V33" s="2" t="s">
        <v>102</v>
      </c>
      <c r="W33" s="2" t="s">
        <v>103</v>
      </c>
      <c r="X33" s="2" t="s">
        <v>99</v>
      </c>
      <c r="Y33" s="2" t="s">
        <v>104</v>
      </c>
      <c r="Z33" s="4">
        <v>21</v>
      </c>
      <c r="AA33" s="4">
        <f>=ROUNDDOWN(1.84210526315789,0)</f>
      </c>
      <c r="AB33" s="5">
        <v>11.4</v>
      </c>
      <c r="AC33" s="2" t="s">
        <v>105</v>
      </c>
      <c r="AD33" s="4">
        <v>430</v>
      </c>
      <c r="AE33" s="4">
        <v>430</v>
      </c>
      <c r="AF33" s="6">
        <v>65</v>
      </c>
      <c r="AG33" s="6"/>
      <c r="AH33" s="7">
        <v>0.877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6</v>
      </c>
      <c r="AQ33" s="8">
        <v>297.36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0.1505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650</v>
      </c>
      <c r="BK33" s="8">
        <v>37233.12</v>
      </c>
      <c r="BL33" s="2" t="s">
        <v>126</v>
      </c>
      <c r="BM33" s="7">
        <v>0.0092</v>
      </c>
      <c r="BN33" s="7">
        <v>0.008</v>
      </c>
      <c r="BO33" s="4">
        <v>6</v>
      </c>
      <c r="BP33" s="8">
        <v>297.36</v>
      </c>
      <c r="BQ33" s="4"/>
      <c r="BR33" s="8"/>
      <c r="BS33" s="7"/>
      <c r="BT33" s="7"/>
      <c r="BU33" s="2" t="s">
        <v>107</v>
      </c>
      <c r="BV33" s="2" t="s">
        <v>96</v>
      </c>
      <c r="BW33" s="2" t="s">
        <v>108</v>
      </c>
      <c r="BX33" s="2" t="s">
        <v>191</v>
      </c>
      <c r="BY33" s="2" t="s">
        <v>110</v>
      </c>
      <c r="BZ33" s="2" t="s">
        <v>110</v>
      </c>
      <c r="CA33" s="2" t="s">
        <v>99</v>
      </c>
    </row>
    <row r="34">
      <c r="A34" s="2" t="s">
        <v>192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162</v>
      </c>
      <c r="G34" s="2" t="s">
        <v>162</v>
      </c>
      <c r="H34" s="2" t="s">
        <v>162</v>
      </c>
      <c r="I34" s="2" t="s">
        <v>163</v>
      </c>
      <c r="J34" s="2" t="s">
        <v>112</v>
      </c>
      <c r="K34" s="2" t="s">
        <v>130</v>
      </c>
      <c r="L34" s="3">
        <v>77.66</v>
      </c>
      <c r="M34" s="3">
        <v>81.54</v>
      </c>
      <c r="N34" s="3">
        <v>174.99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99</v>
      </c>
      <c r="T34" s="2" t="s">
        <v>166</v>
      </c>
      <c r="U34" s="2" t="s">
        <v>101</v>
      </c>
      <c r="V34" s="2" t="s">
        <v>102</v>
      </c>
      <c r="W34" s="2" t="s">
        <v>103</v>
      </c>
      <c r="X34" s="2" t="s">
        <v>99</v>
      </c>
      <c r="Y34" s="2" t="s">
        <v>104</v>
      </c>
      <c r="Z34" s="4">
        <v>164</v>
      </c>
      <c r="AA34" s="4">
        <f>=ROUNDDOWN(10.314465408805,0)</f>
      </c>
      <c r="AB34" s="5">
        <v>15.9</v>
      </c>
      <c r="AC34" s="2" t="s">
        <v>99</v>
      </c>
      <c r="AD34" s="4"/>
      <c r="AE34" s="4"/>
      <c r="AF34" s="6">
        <v>65</v>
      </c>
      <c r="AG34" s="6"/>
      <c r="AH34" s="7">
        <v>0.9294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3</v>
      </c>
      <c r="AQ34" s="8">
        <v>218.58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0.1106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737</v>
      </c>
      <c r="BK34" s="8">
        <v>61426.28</v>
      </c>
      <c r="BL34" s="2" t="s">
        <v>173</v>
      </c>
      <c r="BM34" s="7">
        <v>0.0041</v>
      </c>
      <c r="BN34" s="7">
        <v>0.0036</v>
      </c>
      <c r="BO34" s="4">
        <v>3</v>
      </c>
      <c r="BP34" s="8">
        <v>218.58</v>
      </c>
      <c r="BQ34" s="4"/>
      <c r="BR34" s="8"/>
      <c r="BS34" s="7"/>
      <c r="BT34" s="7"/>
      <c r="BU34" s="2" t="s">
        <v>107</v>
      </c>
      <c r="BV34" s="2" t="s">
        <v>96</v>
      </c>
      <c r="BW34" s="2" t="s">
        <v>108</v>
      </c>
      <c r="BX34" s="2" t="s">
        <v>193</v>
      </c>
      <c r="BY34" s="2" t="s">
        <v>110</v>
      </c>
      <c r="BZ34" s="2" t="s">
        <v>110</v>
      </c>
      <c r="CA34" s="2" t="s">
        <v>99</v>
      </c>
    </row>
    <row r="35">
      <c r="A35" s="2" t="s">
        <v>194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162</v>
      </c>
      <c r="G35" s="2" t="s">
        <v>162</v>
      </c>
      <c r="H35" s="2" t="s">
        <v>162</v>
      </c>
      <c r="I35" s="2" t="s">
        <v>163</v>
      </c>
      <c r="J35" s="2" t="s">
        <v>116</v>
      </c>
      <c r="K35" s="2" t="s">
        <v>130</v>
      </c>
      <c r="L35" s="3">
        <v>83.84</v>
      </c>
      <c r="M35" s="3">
        <v>88.03</v>
      </c>
      <c r="N35" s="3">
        <v>174.99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99</v>
      </c>
      <c r="T35" s="2" t="s">
        <v>166</v>
      </c>
      <c r="U35" s="2" t="s">
        <v>101</v>
      </c>
      <c r="V35" s="2" t="s">
        <v>102</v>
      </c>
      <c r="W35" s="2" t="s">
        <v>103</v>
      </c>
      <c r="X35" s="2" t="s">
        <v>99</v>
      </c>
      <c r="Y35" s="2" t="s">
        <v>104</v>
      </c>
      <c r="Z35" s="4">
        <v>70</v>
      </c>
      <c r="AA35" s="4">
        <f>=ROUNDDOWN(4.76190476190476,0)</f>
      </c>
      <c r="AB35" s="5">
        <v>14.7</v>
      </c>
      <c r="AC35" s="2" t="s">
        <v>105</v>
      </c>
      <c r="AD35" s="4">
        <v>430</v>
      </c>
      <c r="AE35" s="4">
        <v>430</v>
      </c>
      <c r="AF35" s="6">
        <v>65</v>
      </c>
      <c r="AG35" s="6"/>
      <c r="AH35" s="7">
        <v>0.7426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18</v>
      </c>
      <c r="AQ35" s="8">
        <v>1416.78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0.7168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703</v>
      </c>
      <c r="BK35" s="8">
        <v>63907.39</v>
      </c>
      <c r="BL35" s="2" t="s">
        <v>126</v>
      </c>
      <c r="BM35" s="7">
        <v>0.0256</v>
      </c>
      <c r="BN35" s="7">
        <v>0.0222</v>
      </c>
      <c r="BO35" s="4">
        <v>18</v>
      </c>
      <c r="BP35" s="8">
        <v>1416.78</v>
      </c>
      <c r="BQ35" s="4"/>
      <c r="BR35" s="8"/>
      <c r="BS35" s="7"/>
      <c r="BT35" s="7"/>
      <c r="BU35" s="2" t="s">
        <v>107</v>
      </c>
      <c r="BV35" s="2" t="s">
        <v>96</v>
      </c>
      <c r="BW35" s="2" t="s">
        <v>108</v>
      </c>
      <c r="BX35" s="2" t="s">
        <v>118</v>
      </c>
      <c r="BY35" s="2" t="s">
        <v>110</v>
      </c>
      <c r="BZ35" s="2" t="s">
        <v>110</v>
      </c>
      <c r="CA35" s="2" t="s">
        <v>99</v>
      </c>
    </row>
    <row r="36">
      <c r="A36" s="2" t="s">
        <v>195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162</v>
      </c>
      <c r="G36" s="2" t="s">
        <v>162</v>
      </c>
      <c r="H36" s="2" t="s">
        <v>162</v>
      </c>
      <c r="I36" s="2" t="s">
        <v>163</v>
      </c>
      <c r="J36" s="2" t="s">
        <v>164</v>
      </c>
      <c r="K36" s="2" t="s">
        <v>196</v>
      </c>
      <c r="L36" s="3">
        <v>46.73</v>
      </c>
      <c r="M36" s="3">
        <v>49.07</v>
      </c>
      <c r="N36" s="3">
        <v>104.99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99</v>
      </c>
      <c r="T36" s="2" t="s">
        <v>166</v>
      </c>
      <c r="U36" s="2" t="s">
        <v>101</v>
      </c>
      <c r="V36" s="2" t="s">
        <v>102</v>
      </c>
      <c r="W36" s="2" t="s">
        <v>103</v>
      </c>
      <c r="X36" s="2" t="s">
        <v>99</v>
      </c>
      <c r="Y36" s="2" t="s">
        <v>197</v>
      </c>
      <c r="Z36" s="4">
        <v>291</v>
      </c>
      <c r="AA36" s="4">
        <f>=ROUNDDOWN(74.6153846153846,0)</f>
      </c>
      <c r="AB36" s="5">
        <v>3.9</v>
      </c>
      <c r="AC36" s="2" t="s">
        <v>99</v>
      </c>
      <c r="AD36" s="4"/>
      <c r="AE36" s="4"/>
      <c r="AF36" s="6">
        <v>65</v>
      </c>
      <c r="AG36" s="6"/>
      <c r="AH36" s="7">
        <v>0.7016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5</v>
      </c>
      <c r="AQ36" s="8">
        <v>218.55</v>
      </c>
      <c r="AR36" s="4"/>
      <c r="AS36" s="8"/>
      <c r="AT36" s="7"/>
      <c r="AU36" s="7"/>
      <c r="AV36" s="4">
        <v>23</v>
      </c>
      <c r="AW36" s="8">
        <v>1425.33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0.1533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0.1253</v>
      </c>
      <c r="BJ36" s="4">
        <v>315</v>
      </c>
      <c r="BK36" s="8">
        <v>16517.28</v>
      </c>
      <c r="BL36" s="2" t="s">
        <v>198</v>
      </c>
      <c r="BM36" s="7">
        <v>0.0159</v>
      </c>
      <c r="BN36" s="7">
        <v>0.0132</v>
      </c>
      <c r="BO36" s="4">
        <v>5</v>
      </c>
      <c r="BP36" s="8">
        <v>218.55</v>
      </c>
      <c r="BQ36" s="4"/>
      <c r="BR36" s="8"/>
      <c r="BS36" s="7"/>
      <c r="BT36" s="7"/>
      <c r="BU36" s="2" t="s">
        <v>107</v>
      </c>
      <c r="BV36" s="2" t="s">
        <v>96</v>
      </c>
      <c r="BW36" s="2" t="s">
        <v>108</v>
      </c>
      <c r="BX36" s="2" t="s">
        <v>189</v>
      </c>
      <c r="BY36" s="2" t="s">
        <v>110</v>
      </c>
      <c r="BZ36" s="2" t="s">
        <v>110</v>
      </c>
      <c r="CA36" s="2" t="s">
        <v>99</v>
      </c>
    </row>
    <row r="37">
      <c r="A37" s="2" t="s">
        <v>199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162</v>
      </c>
      <c r="G37" s="2" t="s">
        <v>162</v>
      </c>
      <c r="H37" s="2" t="s">
        <v>162</v>
      </c>
      <c r="I37" s="2" t="s">
        <v>163</v>
      </c>
      <c r="J37" s="2" t="s">
        <v>94</v>
      </c>
      <c r="K37" s="2" t="s">
        <v>196</v>
      </c>
      <c r="L37" s="3">
        <v>52.63</v>
      </c>
      <c r="M37" s="3">
        <v>55.26</v>
      </c>
      <c r="N37" s="3">
        <v>114.99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99</v>
      </c>
      <c r="T37" s="2" t="s">
        <v>166</v>
      </c>
      <c r="U37" s="2" t="s">
        <v>101</v>
      </c>
      <c r="V37" s="2" t="s">
        <v>102</v>
      </c>
      <c r="W37" s="2" t="s">
        <v>103</v>
      </c>
      <c r="X37" s="2" t="s">
        <v>99</v>
      </c>
      <c r="Y37" s="2" t="s">
        <v>197</v>
      </c>
      <c r="Z37" s="4">
        <v>189</v>
      </c>
      <c r="AA37" s="4">
        <f>=ROUNDDOWN(39.375,0)</f>
      </c>
      <c r="AB37" s="5">
        <v>4.8</v>
      </c>
      <c r="AC37" s="2" t="s">
        <v>99</v>
      </c>
      <c r="AD37" s="4"/>
      <c r="AE37" s="4"/>
      <c r="AF37" s="6">
        <v>65</v>
      </c>
      <c r="AG37" s="6"/>
      <c r="AH37" s="7">
        <v>0.549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6</v>
      </c>
      <c r="AQ37" s="8">
        <v>297.36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0.2086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412</v>
      </c>
      <c r="BK37" s="8">
        <v>24274.2</v>
      </c>
      <c r="BL37" s="2" t="s">
        <v>200</v>
      </c>
      <c r="BM37" s="7">
        <v>0.0146</v>
      </c>
      <c r="BN37" s="7">
        <v>0.0123</v>
      </c>
      <c r="BO37" s="4">
        <v>6</v>
      </c>
      <c r="BP37" s="8">
        <v>297.36</v>
      </c>
      <c r="BQ37" s="4"/>
      <c r="BR37" s="8"/>
      <c r="BS37" s="7"/>
      <c r="BT37" s="7"/>
      <c r="BU37" s="2" t="s">
        <v>107</v>
      </c>
      <c r="BV37" s="2" t="s">
        <v>96</v>
      </c>
      <c r="BW37" s="2" t="s">
        <v>108</v>
      </c>
      <c r="BX37" s="2" t="s">
        <v>201</v>
      </c>
      <c r="BY37" s="2" t="s">
        <v>110</v>
      </c>
      <c r="BZ37" s="2" t="s">
        <v>110</v>
      </c>
      <c r="CA37" s="2" t="s">
        <v>99</v>
      </c>
    </row>
    <row r="38">
      <c r="A38" s="2" t="s">
        <v>202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162</v>
      </c>
      <c r="G38" s="2" t="s">
        <v>162</v>
      </c>
      <c r="H38" s="2" t="s">
        <v>162</v>
      </c>
      <c r="I38" s="2" t="s">
        <v>163</v>
      </c>
      <c r="J38" s="2" t="s">
        <v>112</v>
      </c>
      <c r="K38" s="2" t="s">
        <v>196</v>
      </c>
      <c r="L38" s="3">
        <v>77.66</v>
      </c>
      <c r="M38" s="3">
        <v>81.54</v>
      </c>
      <c r="N38" s="3">
        <v>174.99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99</v>
      </c>
      <c r="T38" s="2" t="s">
        <v>166</v>
      </c>
      <c r="U38" s="2" t="s">
        <v>101</v>
      </c>
      <c r="V38" s="2" t="s">
        <v>102</v>
      </c>
      <c r="W38" s="2" t="s">
        <v>103</v>
      </c>
      <c r="X38" s="2" t="s">
        <v>99</v>
      </c>
      <c r="Y38" s="2" t="s">
        <v>197</v>
      </c>
      <c r="Z38" s="4">
        <v>224</v>
      </c>
      <c r="AA38" s="4">
        <f>=ROUNDDOWN(24.8888888888889,0)</f>
      </c>
      <c r="AB38" s="5">
        <v>9</v>
      </c>
      <c r="AC38" s="2" t="s">
        <v>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6</v>
      </c>
      <c r="AQ38" s="8">
        <v>437.16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0.3067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391</v>
      </c>
      <c r="BK38" s="8">
        <v>33288.01</v>
      </c>
      <c r="BL38" s="2" t="s">
        <v>203</v>
      </c>
      <c r="BM38" s="7">
        <v>0.0153</v>
      </c>
      <c r="BN38" s="7">
        <v>0.0131</v>
      </c>
      <c r="BO38" s="4">
        <v>6</v>
      </c>
      <c r="BP38" s="8">
        <v>437.16</v>
      </c>
      <c r="BQ38" s="4"/>
      <c r="BR38" s="8"/>
      <c r="BS38" s="7"/>
      <c r="BT38" s="7"/>
      <c r="BU38" s="2" t="s">
        <v>107</v>
      </c>
      <c r="BV38" s="2" t="s">
        <v>96</v>
      </c>
      <c r="BW38" s="2" t="s">
        <v>108</v>
      </c>
      <c r="BX38" s="2" t="s">
        <v>155</v>
      </c>
      <c r="BY38" s="2" t="s">
        <v>110</v>
      </c>
      <c r="BZ38" s="2" t="s">
        <v>110</v>
      </c>
      <c r="CA38" s="2" t="s">
        <v>99</v>
      </c>
    </row>
    <row r="39">
      <c r="A39" s="2" t="s">
        <v>204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162</v>
      </c>
      <c r="G39" s="2" t="s">
        <v>162</v>
      </c>
      <c r="H39" s="2" t="s">
        <v>162</v>
      </c>
      <c r="I39" s="2" t="s">
        <v>163</v>
      </c>
      <c r="J39" s="2" t="s">
        <v>116</v>
      </c>
      <c r="K39" s="2" t="s">
        <v>196</v>
      </c>
      <c r="L39" s="3">
        <v>83.84</v>
      </c>
      <c r="M39" s="3">
        <v>88.03</v>
      </c>
      <c r="N39" s="3">
        <v>174.99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99</v>
      </c>
      <c r="T39" s="2" t="s">
        <v>166</v>
      </c>
      <c r="U39" s="2" t="s">
        <v>101</v>
      </c>
      <c r="V39" s="2" t="s">
        <v>102</v>
      </c>
      <c r="W39" s="2" t="s">
        <v>103</v>
      </c>
      <c r="X39" s="2" t="s">
        <v>99</v>
      </c>
      <c r="Y39" s="2" t="s">
        <v>197</v>
      </c>
      <c r="Z39" s="4">
        <v>2</v>
      </c>
      <c r="AA39" s="4">
        <f>=ROUNDDOWN(0.198019801980198,0)</f>
      </c>
      <c r="AB39" s="5">
        <v>10.1</v>
      </c>
      <c r="AC39" s="2" t="s">
        <v>105</v>
      </c>
      <c r="AD39" s="4">
        <v>300</v>
      </c>
      <c r="AE39" s="4">
        <v>300</v>
      </c>
      <c r="AF39" s="6">
        <v>65</v>
      </c>
      <c r="AG39" s="6"/>
      <c r="AH39" s="7">
        <v>0.9294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6</v>
      </c>
      <c r="AQ39" s="8">
        <v>472.26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0.3313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438</v>
      </c>
      <c r="BK39" s="8">
        <v>39445.35</v>
      </c>
      <c r="BL39" s="2" t="s">
        <v>126</v>
      </c>
      <c r="BM39" s="7">
        <v>0.0137</v>
      </c>
      <c r="BN39" s="7">
        <v>0.012</v>
      </c>
      <c r="BO39" s="4">
        <v>6</v>
      </c>
      <c r="BP39" s="8">
        <v>472.26</v>
      </c>
      <c r="BQ39" s="4"/>
      <c r="BR39" s="8"/>
      <c r="BS39" s="7"/>
      <c r="BT39" s="7"/>
      <c r="BU39" s="2" t="s">
        <v>107</v>
      </c>
      <c r="BV39" s="2" t="s">
        <v>96</v>
      </c>
      <c r="BW39" s="2" t="s">
        <v>108</v>
      </c>
      <c r="BX39" s="2" t="s">
        <v>205</v>
      </c>
      <c r="BY39" s="2" t="s">
        <v>110</v>
      </c>
      <c r="BZ39" s="2" t="s">
        <v>110</v>
      </c>
      <c r="CA39" s="2" t="s">
        <v>99</v>
      </c>
    </row>
    <row r="40">
      <c r="A40" s="2" t="s">
        <v>206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162</v>
      </c>
      <c r="G40" s="2" t="s">
        <v>162</v>
      </c>
      <c r="H40" s="2" t="s">
        <v>162</v>
      </c>
      <c r="I40" s="2" t="s">
        <v>163</v>
      </c>
      <c r="J40" s="2" t="s">
        <v>164</v>
      </c>
      <c r="K40" s="2" t="s">
        <v>207</v>
      </c>
      <c r="L40" s="3">
        <v>46.73</v>
      </c>
      <c r="M40" s="3">
        <v>49.07</v>
      </c>
      <c r="N40" s="3">
        <v>104.99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99</v>
      </c>
      <c r="T40" s="2" t="s">
        <v>166</v>
      </c>
      <c r="U40" s="2" t="s">
        <v>101</v>
      </c>
      <c r="V40" s="2" t="s">
        <v>102</v>
      </c>
      <c r="W40" s="2" t="s">
        <v>103</v>
      </c>
      <c r="X40" s="2" t="s">
        <v>99</v>
      </c>
      <c r="Y40" s="2" t="s">
        <v>197</v>
      </c>
      <c r="Z40" s="4">
        <v>156</v>
      </c>
      <c r="AA40" s="4">
        <f>=ROUNDDOWN(34.6666666666667,0)</f>
      </c>
      <c r="AB40" s="5">
        <v>4.5</v>
      </c>
      <c r="AC40" s="2" t="s">
        <v>99</v>
      </c>
      <c r="AD40" s="4"/>
      <c r="AE40" s="4"/>
      <c r="AF40" s="6">
        <v>65</v>
      </c>
      <c r="AG40" s="6"/>
      <c r="AH40" s="7">
        <v>0.7904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21</v>
      </c>
      <c r="AW40" s="8">
        <v>1209.81</v>
      </c>
      <c r="AX40" s="4" t="s">
        <v>99</v>
      </c>
      <c r="AY40" s="8" t="s">
        <v>99</v>
      </c>
      <c r="AZ40" s="7" t="s">
        <v>99</v>
      </c>
      <c r="BA40" s="7" t="s">
        <v>99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0.1063</v>
      </c>
      <c r="BJ40" s="4">
        <v>296</v>
      </c>
      <c r="BK40" s="8">
        <v>14777.47</v>
      </c>
      <c r="BL40" s="2" t="s">
        <v>159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96</v>
      </c>
      <c r="BW40" s="2" t="s">
        <v>108</v>
      </c>
      <c r="BX40" s="2" t="s">
        <v>208</v>
      </c>
      <c r="BY40" s="2" t="s">
        <v>110</v>
      </c>
      <c r="BZ40" s="2" t="s">
        <v>110</v>
      </c>
      <c r="CA40" s="2" t="s">
        <v>99</v>
      </c>
    </row>
    <row r="41">
      <c r="A41" s="2" t="s">
        <v>209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162</v>
      </c>
      <c r="G41" s="2" t="s">
        <v>162</v>
      </c>
      <c r="H41" s="2" t="s">
        <v>162</v>
      </c>
      <c r="I41" s="2" t="s">
        <v>163</v>
      </c>
      <c r="J41" s="2" t="s">
        <v>94</v>
      </c>
      <c r="K41" s="2" t="s">
        <v>207</v>
      </c>
      <c r="L41" s="3">
        <v>52.63</v>
      </c>
      <c r="M41" s="3">
        <v>55.26</v>
      </c>
      <c r="N41" s="3">
        <v>114.99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99</v>
      </c>
      <c r="T41" s="2" t="s">
        <v>166</v>
      </c>
      <c r="U41" s="2" t="s">
        <v>101</v>
      </c>
      <c r="V41" s="2" t="s">
        <v>102</v>
      </c>
      <c r="W41" s="2" t="s">
        <v>103</v>
      </c>
      <c r="X41" s="2" t="s">
        <v>99</v>
      </c>
      <c r="Y41" s="2" t="s">
        <v>197</v>
      </c>
      <c r="Z41" s="4">
        <v>711</v>
      </c>
      <c r="AA41" s="4">
        <f>=ROUNDDOWN(187.105263157895,0)</f>
      </c>
      <c r="AB41" s="5">
        <v>3.8</v>
      </c>
      <c r="AC41" s="2" t="s">
        <v>99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15</v>
      </c>
      <c r="AQ41" s="8">
        <v>743.4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0.6145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367</v>
      </c>
      <c r="BK41" s="8">
        <v>20614.43</v>
      </c>
      <c r="BL41" s="2" t="s">
        <v>210</v>
      </c>
      <c r="BM41" s="7">
        <v>0.0409</v>
      </c>
      <c r="BN41" s="7">
        <v>0.0361</v>
      </c>
      <c r="BO41" s="4">
        <v>15</v>
      </c>
      <c r="BP41" s="8">
        <v>743.4</v>
      </c>
      <c r="BQ41" s="4"/>
      <c r="BR41" s="8"/>
      <c r="BS41" s="7"/>
      <c r="BT41" s="7"/>
      <c r="BU41" s="2" t="s">
        <v>107</v>
      </c>
      <c r="BV41" s="2" t="s">
        <v>96</v>
      </c>
      <c r="BW41" s="2" t="s">
        <v>108</v>
      </c>
      <c r="BX41" s="2" t="s">
        <v>193</v>
      </c>
      <c r="BY41" s="2" t="s">
        <v>110</v>
      </c>
      <c r="BZ41" s="2" t="s">
        <v>110</v>
      </c>
      <c r="CA41" s="2" t="s">
        <v>99</v>
      </c>
    </row>
    <row r="42">
      <c r="A42" s="2" t="s">
        <v>211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162</v>
      </c>
      <c r="G42" s="2" t="s">
        <v>162</v>
      </c>
      <c r="H42" s="2" t="s">
        <v>162</v>
      </c>
      <c r="I42" s="2" t="s">
        <v>163</v>
      </c>
      <c r="J42" s="2" t="s">
        <v>112</v>
      </c>
      <c r="K42" s="2" t="s">
        <v>207</v>
      </c>
      <c r="L42" s="3">
        <v>77.66</v>
      </c>
      <c r="M42" s="3">
        <v>81.54</v>
      </c>
      <c r="N42" s="3">
        <v>174.99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99</v>
      </c>
      <c r="T42" s="2" t="s">
        <v>166</v>
      </c>
      <c r="U42" s="2" t="s">
        <v>101</v>
      </c>
      <c r="V42" s="2" t="s">
        <v>102</v>
      </c>
      <c r="W42" s="2" t="s">
        <v>103</v>
      </c>
      <c r="X42" s="2" t="s">
        <v>99</v>
      </c>
      <c r="Y42" s="2" t="s">
        <v>197</v>
      </c>
      <c r="Z42" s="4">
        <v>195</v>
      </c>
      <c r="AA42" s="4">
        <f>=ROUNDDOWN(35.4545454545455,0)</f>
      </c>
      <c r="AB42" s="5">
        <v>5.5</v>
      </c>
      <c r="AC42" s="2" t="s">
        <v>105</v>
      </c>
      <c r="AD42" s="4">
        <v>300</v>
      </c>
      <c r="AE42" s="4">
        <v>300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1</v>
      </c>
      <c r="AQ42" s="8">
        <v>72.86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0.0602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347</v>
      </c>
      <c r="BK42" s="8">
        <v>28972.22</v>
      </c>
      <c r="BL42" s="2" t="s">
        <v>113</v>
      </c>
      <c r="BM42" s="7">
        <v>0.0029</v>
      </c>
      <c r="BN42" s="7">
        <v>0.0025</v>
      </c>
      <c r="BO42" s="4">
        <v>1</v>
      </c>
      <c r="BP42" s="8">
        <v>72.86</v>
      </c>
      <c r="BQ42" s="4"/>
      <c r="BR42" s="8"/>
      <c r="BS42" s="7"/>
      <c r="BT42" s="7"/>
      <c r="BU42" s="2" t="s">
        <v>107</v>
      </c>
      <c r="BV42" s="2" t="s">
        <v>96</v>
      </c>
      <c r="BW42" s="2" t="s">
        <v>108</v>
      </c>
      <c r="BX42" s="2" t="s">
        <v>212</v>
      </c>
      <c r="BY42" s="2" t="s">
        <v>110</v>
      </c>
      <c r="BZ42" s="2" t="s">
        <v>110</v>
      </c>
      <c r="CA42" s="2" t="s">
        <v>99</v>
      </c>
    </row>
    <row r="43">
      <c r="A43" s="2" t="s">
        <v>213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162</v>
      </c>
      <c r="G43" s="2" t="s">
        <v>162</v>
      </c>
      <c r="H43" s="2" t="s">
        <v>162</v>
      </c>
      <c r="I43" s="2" t="s">
        <v>163</v>
      </c>
      <c r="J43" s="2" t="s">
        <v>116</v>
      </c>
      <c r="K43" s="2" t="s">
        <v>207</v>
      </c>
      <c r="L43" s="3">
        <v>83.84</v>
      </c>
      <c r="M43" s="3">
        <v>88.03</v>
      </c>
      <c r="N43" s="3">
        <v>174.99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99</v>
      </c>
      <c r="T43" s="2" t="s">
        <v>166</v>
      </c>
      <c r="U43" s="2" t="s">
        <v>101</v>
      </c>
      <c r="V43" s="2" t="s">
        <v>102</v>
      </c>
      <c r="W43" s="2" t="s">
        <v>103</v>
      </c>
      <c r="X43" s="2" t="s">
        <v>99</v>
      </c>
      <c r="Y43" s="2" t="s">
        <v>197</v>
      </c>
      <c r="Z43" s="4">
        <v>159</v>
      </c>
      <c r="AA43" s="4">
        <f>=ROUNDDOWN(14.4545454545455,0)</f>
      </c>
      <c r="AB43" s="5">
        <v>11</v>
      </c>
      <c r="AC43" s="2" t="s">
        <v>105</v>
      </c>
      <c r="AD43" s="4">
        <v>300</v>
      </c>
      <c r="AE43" s="4">
        <v>300</v>
      </c>
      <c r="AF43" s="6">
        <v>65</v>
      </c>
      <c r="AG43" s="6"/>
      <c r="AH43" s="7">
        <v>0.6697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5</v>
      </c>
      <c r="AQ43" s="8">
        <v>393.55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0.3253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404</v>
      </c>
      <c r="BK43" s="8">
        <v>36331.99</v>
      </c>
      <c r="BL43" s="2" t="s">
        <v>214</v>
      </c>
      <c r="BM43" s="7">
        <v>0.0124</v>
      </c>
      <c r="BN43" s="7">
        <v>0.0108</v>
      </c>
      <c r="BO43" s="4">
        <v>5</v>
      </c>
      <c r="BP43" s="8">
        <v>393.55</v>
      </c>
      <c r="BQ43" s="4"/>
      <c r="BR43" s="8"/>
      <c r="BS43" s="7"/>
      <c r="BT43" s="7"/>
      <c r="BU43" s="2" t="s">
        <v>107</v>
      </c>
      <c r="BV43" s="2" t="s">
        <v>127</v>
      </c>
      <c r="BW43" s="2" t="s">
        <v>108</v>
      </c>
      <c r="BX43" s="2" t="s">
        <v>132</v>
      </c>
      <c r="BY43" s="2" t="s">
        <v>110</v>
      </c>
      <c r="BZ43" s="2" t="s">
        <v>110</v>
      </c>
      <c r="CA43" s="2" t="s">
        <v>99</v>
      </c>
    </row>
    <row r="44">
      <c r="A44" s="2" t="s">
        <v>215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162</v>
      </c>
      <c r="G44" s="2" t="s">
        <v>162</v>
      </c>
      <c r="H44" s="2" t="s">
        <v>162</v>
      </c>
      <c r="I44" s="2" t="s">
        <v>163</v>
      </c>
      <c r="J44" s="2" t="s">
        <v>164</v>
      </c>
      <c r="K44" s="2" t="s">
        <v>154</v>
      </c>
      <c r="L44" s="3">
        <v>46.73</v>
      </c>
      <c r="M44" s="3">
        <v>49.07</v>
      </c>
      <c r="N44" s="3">
        <v>104.99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99</v>
      </c>
      <c r="T44" s="2" t="s">
        <v>166</v>
      </c>
      <c r="U44" s="2" t="s">
        <v>101</v>
      </c>
      <c r="V44" s="2" t="s">
        <v>102</v>
      </c>
      <c r="W44" s="2" t="s">
        <v>103</v>
      </c>
      <c r="X44" s="2" t="s">
        <v>99</v>
      </c>
      <c r="Y44" s="2" t="s">
        <v>197</v>
      </c>
      <c r="Z44" s="4">
        <v>431</v>
      </c>
      <c r="AA44" s="4">
        <f>=ROUNDDOWN(81.3207547169811,0)</f>
      </c>
      <c r="AB44" s="5">
        <v>5.3</v>
      </c>
      <c r="AC44" s="2" t="s">
        <v>99</v>
      </c>
      <c r="AD44" s="4"/>
      <c r="AE44" s="4"/>
      <c r="AF44" s="6">
        <v>65</v>
      </c>
      <c r="AG44" s="6"/>
      <c r="AH44" s="7">
        <v>0.6902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8</v>
      </c>
      <c r="AW44" s="8">
        <v>582.88</v>
      </c>
      <c r="AX44" s="4" t="s">
        <v>99</v>
      </c>
      <c r="AY44" s="8" t="s">
        <v>99</v>
      </c>
      <c r="AZ44" s="7" t="s">
        <v>99</v>
      </c>
      <c r="BA44" s="7" t="s">
        <v>99</v>
      </c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0.0512</v>
      </c>
      <c r="BJ44" s="4">
        <v>310</v>
      </c>
      <c r="BK44" s="8">
        <v>15959.66</v>
      </c>
      <c r="BL44" s="2" t="s">
        <v>216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96</v>
      </c>
      <c r="BW44" s="2" t="s">
        <v>108</v>
      </c>
      <c r="BX44" s="2" t="s">
        <v>144</v>
      </c>
      <c r="BY44" s="2" t="s">
        <v>110</v>
      </c>
      <c r="BZ44" s="2" t="s">
        <v>110</v>
      </c>
      <c r="CA44" s="2" t="s">
        <v>99</v>
      </c>
    </row>
    <row r="45">
      <c r="A45" s="2" t="s">
        <v>217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162</v>
      </c>
      <c r="G45" s="2" t="s">
        <v>162</v>
      </c>
      <c r="H45" s="2" t="s">
        <v>162</v>
      </c>
      <c r="I45" s="2" t="s">
        <v>163</v>
      </c>
      <c r="J45" s="2" t="s">
        <v>94</v>
      </c>
      <c r="K45" s="2" t="s">
        <v>154</v>
      </c>
      <c r="L45" s="3">
        <v>52.63</v>
      </c>
      <c r="M45" s="3">
        <v>55.26</v>
      </c>
      <c r="N45" s="3">
        <v>114.99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99</v>
      </c>
      <c r="T45" s="2" t="s">
        <v>166</v>
      </c>
      <c r="U45" s="2" t="s">
        <v>101</v>
      </c>
      <c r="V45" s="2" t="s">
        <v>102</v>
      </c>
      <c r="W45" s="2" t="s">
        <v>103</v>
      </c>
      <c r="X45" s="2" t="s">
        <v>99</v>
      </c>
      <c r="Y45" s="2" t="s">
        <v>197</v>
      </c>
      <c r="Z45" s="4">
        <v>270</v>
      </c>
      <c r="AA45" s="4">
        <f>=ROUNDDOWN(35.5263157894737,0)</f>
      </c>
      <c r="AB45" s="5">
        <v>7.6</v>
      </c>
      <c r="AC45" s="2" t="s">
        <v>105</v>
      </c>
      <c r="AD45" s="4">
        <v>300</v>
      </c>
      <c r="AE45" s="4">
        <v>300</v>
      </c>
      <c r="AF45" s="6">
        <v>65</v>
      </c>
      <c r="AG45" s="6"/>
      <c r="AH45" s="7">
        <v>0.7084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489</v>
      </c>
      <c r="BK45" s="8">
        <v>28248.34</v>
      </c>
      <c r="BL45" s="2" t="s">
        <v>121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96</v>
      </c>
      <c r="BW45" s="2" t="s">
        <v>108</v>
      </c>
      <c r="BX45" s="2" t="s">
        <v>144</v>
      </c>
      <c r="BY45" s="2" t="s">
        <v>110</v>
      </c>
      <c r="BZ45" s="2" t="s">
        <v>110</v>
      </c>
      <c r="CA45" s="2" t="s">
        <v>99</v>
      </c>
    </row>
    <row r="46">
      <c r="A46" s="2" t="s">
        <v>218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162</v>
      </c>
      <c r="G46" s="2" t="s">
        <v>162</v>
      </c>
      <c r="H46" s="2" t="s">
        <v>162</v>
      </c>
      <c r="I46" s="2" t="s">
        <v>163</v>
      </c>
      <c r="J46" s="2" t="s">
        <v>112</v>
      </c>
      <c r="K46" s="2" t="s">
        <v>154</v>
      </c>
      <c r="L46" s="3">
        <v>77.66</v>
      </c>
      <c r="M46" s="3">
        <v>81.54</v>
      </c>
      <c r="N46" s="3">
        <v>174.99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99</v>
      </c>
      <c r="T46" s="2" t="s">
        <v>166</v>
      </c>
      <c r="U46" s="2" t="s">
        <v>101</v>
      </c>
      <c r="V46" s="2" t="s">
        <v>102</v>
      </c>
      <c r="W46" s="2" t="s">
        <v>103</v>
      </c>
      <c r="X46" s="2" t="s">
        <v>99</v>
      </c>
      <c r="Y46" s="2" t="s">
        <v>197</v>
      </c>
      <c r="Z46" s="4">
        <v>326</v>
      </c>
      <c r="AA46" s="4">
        <f>=ROUNDDOWN(25.46875,0)</f>
      </c>
      <c r="AB46" s="5">
        <v>12.8</v>
      </c>
      <c r="AC46" s="2" t="s">
        <v>99</v>
      </c>
      <c r="AD46" s="4"/>
      <c r="AE46" s="4"/>
      <c r="AF46" s="6">
        <v>65</v>
      </c>
      <c r="AG46" s="6"/>
      <c r="AH46" s="7">
        <v>0.7084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8</v>
      </c>
      <c r="AQ46" s="8">
        <v>582.88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1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506</v>
      </c>
      <c r="BK46" s="8">
        <v>42473</v>
      </c>
      <c r="BL46" s="2" t="s">
        <v>219</v>
      </c>
      <c r="BM46" s="7">
        <v>0.0158</v>
      </c>
      <c r="BN46" s="7">
        <v>0.0137</v>
      </c>
      <c r="BO46" s="4">
        <v>8</v>
      </c>
      <c r="BP46" s="8">
        <v>582.88</v>
      </c>
      <c r="BQ46" s="4"/>
      <c r="BR46" s="8"/>
      <c r="BS46" s="7"/>
      <c r="BT46" s="7"/>
      <c r="BU46" s="2" t="s">
        <v>107</v>
      </c>
      <c r="BV46" s="2" t="s">
        <v>127</v>
      </c>
      <c r="BW46" s="2" t="s">
        <v>108</v>
      </c>
      <c r="BX46" s="2" t="s">
        <v>220</v>
      </c>
      <c r="BY46" s="2" t="s">
        <v>110</v>
      </c>
      <c r="BZ46" s="2" t="s">
        <v>110</v>
      </c>
      <c r="CA46" s="2" t="s">
        <v>99</v>
      </c>
    </row>
    <row r="47">
      <c r="A47" s="2" t="s">
        <v>221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162</v>
      </c>
      <c r="G47" s="2" t="s">
        <v>162</v>
      </c>
      <c r="H47" s="2" t="s">
        <v>162</v>
      </c>
      <c r="I47" s="2" t="s">
        <v>163</v>
      </c>
      <c r="J47" s="2" t="s">
        <v>116</v>
      </c>
      <c r="K47" s="2" t="s">
        <v>154</v>
      </c>
      <c r="L47" s="3">
        <v>83.84</v>
      </c>
      <c r="M47" s="3">
        <v>88.03</v>
      </c>
      <c r="N47" s="3">
        <v>174.99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99</v>
      </c>
      <c r="T47" s="2" t="s">
        <v>166</v>
      </c>
      <c r="U47" s="2" t="s">
        <v>101</v>
      </c>
      <c r="V47" s="2" t="s">
        <v>102</v>
      </c>
      <c r="W47" s="2" t="s">
        <v>103</v>
      </c>
      <c r="X47" s="2" t="s">
        <v>99</v>
      </c>
      <c r="Y47" s="2" t="s">
        <v>197</v>
      </c>
      <c r="Z47" s="4">
        <v>385</v>
      </c>
      <c r="AA47" s="4">
        <f>=ROUNDDOWN(27.3049645390071,0)</f>
      </c>
      <c r="AB47" s="5">
        <v>14.1</v>
      </c>
      <c r="AC47" s="2" t="s">
        <v>99</v>
      </c>
      <c r="AD47" s="4"/>
      <c r="AE47" s="4"/>
      <c r="AF47" s="6">
        <v>65</v>
      </c>
      <c r="AG47" s="6"/>
      <c r="AH47" s="7">
        <v>0.7084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576</v>
      </c>
      <c r="BK47" s="8">
        <v>52448.67</v>
      </c>
      <c r="BL47" s="2" t="s">
        <v>222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96</v>
      </c>
      <c r="BW47" s="2" t="s">
        <v>108</v>
      </c>
      <c r="BX47" s="2" t="s">
        <v>223</v>
      </c>
      <c r="BY47" s="2" t="s">
        <v>110</v>
      </c>
      <c r="BZ47" s="2" t="s">
        <v>110</v>
      </c>
      <c r="CA47" s="2" t="s">
        <v>99</v>
      </c>
    </row>
    <row r="48">
      <c r="A48" s="2" t="s">
        <v>224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162</v>
      </c>
      <c r="G48" s="2" t="s">
        <v>162</v>
      </c>
      <c r="H48" s="2" t="s">
        <v>162</v>
      </c>
      <c r="I48" s="2" t="s">
        <v>163</v>
      </c>
      <c r="J48" s="2" t="s">
        <v>164</v>
      </c>
      <c r="K48" s="2" t="s">
        <v>225</v>
      </c>
      <c r="L48" s="3">
        <v>46.73</v>
      </c>
      <c r="M48" s="3">
        <v>49.07</v>
      </c>
      <c r="N48" s="3">
        <v>104.99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99</v>
      </c>
      <c r="T48" s="2" t="s">
        <v>166</v>
      </c>
      <c r="U48" s="2" t="s">
        <v>101</v>
      </c>
      <c r="V48" s="2" t="s">
        <v>102</v>
      </c>
      <c r="W48" s="2" t="s">
        <v>103</v>
      </c>
      <c r="X48" s="2" t="s">
        <v>99</v>
      </c>
      <c r="Y48" s="2" t="s">
        <v>104</v>
      </c>
      <c r="Z48" s="4">
        <v>121</v>
      </c>
      <c r="AA48" s="4">
        <f>=ROUNDDOWN(31.025641025641,0)</f>
      </c>
      <c r="AB48" s="5">
        <v>3.9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4</v>
      </c>
      <c r="AQ48" s="8">
        <v>174.84</v>
      </c>
      <c r="AR48" s="4"/>
      <c r="AS48" s="8"/>
      <c r="AT48" s="7"/>
      <c r="AU48" s="7"/>
      <c r="AV48" s="4">
        <v>9</v>
      </c>
      <c r="AW48" s="8">
        <v>504.24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0.3467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0.0443</v>
      </c>
      <c r="BJ48" s="4">
        <v>293</v>
      </c>
      <c r="BK48" s="8">
        <v>14827.42</v>
      </c>
      <c r="BL48" s="2" t="s">
        <v>126</v>
      </c>
      <c r="BM48" s="7">
        <v>0.0137</v>
      </c>
      <c r="BN48" s="7">
        <v>0.0118</v>
      </c>
      <c r="BO48" s="4">
        <v>4</v>
      </c>
      <c r="BP48" s="8">
        <v>174.84</v>
      </c>
      <c r="BQ48" s="4"/>
      <c r="BR48" s="8"/>
      <c r="BS48" s="7"/>
      <c r="BT48" s="7"/>
      <c r="BU48" s="2" t="s">
        <v>107</v>
      </c>
      <c r="BV48" s="2" t="s">
        <v>96</v>
      </c>
      <c r="BW48" s="2" t="s">
        <v>108</v>
      </c>
      <c r="BX48" s="2" t="s">
        <v>226</v>
      </c>
      <c r="BY48" s="2" t="s">
        <v>110</v>
      </c>
      <c r="BZ48" s="2" t="s">
        <v>110</v>
      </c>
      <c r="CA48" s="2" t="s">
        <v>99</v>
      </c>
    </row>
    <row r="49">
      <c r="A49" s="2" t="s">
        <v>227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162</v>
      </c>
      <c r="G49" s="2" t="s">
        <v>162</v>
      </c>
      <c r="H49" s="2" t="s">
        <v>162</v>
      </c>
      <c r="I49" s="2" t="s">
        <v>163</v>
      </c>
      <c r="J49" s="2" t="s">
        <v>94</v>
      </c>
      <c r="K49" s="2" t="s">
        <v>225</v>
      </c>
      <c r="L49" s="3">
        <v>52.63</v>
      </c>
      <c r="M49" s="3">
        <v>55.26</v>
      </c>
      <c r="N49" s="3">
        <v>114.99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99</v>
      </c>
      <c r="T49" s="2" t="s">
        <v>166</v>
      </c>
      <c r="U49" s="2" t="s">
        <v>101</v>
      </c>
      <c r="V49" s="2" t="s">
        <v>102</v>
      </c>
      <c r="W49" s="2" t="s">
        <v>103</v>
      </c>
      <c r="X49" s="2" t="s">
        <v>99</v>
      </c>
      <c r="Y49" s="2" t="s">
        <v>104</v>
      </c>
      <c r="Z49" s="4">
        <v>2</v>
      </c>
      <c r="AA49" s="4">
        <f>=ROUNDDOWN(0.263157894736842,0)</f>
      </c>
      <c r="AB49" s="5">
        <v>7.6</v>
      </c>
      <c r="AC49" s="2" t="s">
        <v>105</v>
      </c>
      <c r="AD49" s="4">
        <v>300</v>
      </c>
      <c r="AE49" s="4">
        <v>300</v>
      </c>
      <c r="AF49" s="6">
        <v>65</v>
      </c>
      <c r="AG49" s="6"/>
      <c r="AH49" s="7">
        <v>0.5991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2</v>
      </c>
      <c r="AQ49" s="8">
        <v>99.12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0.1966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330</v>
      </c>
      <c r="BK49" s="8">
        <v>18815.18</v>
      </c>
      <c r="BL49" s="2" t="s">
        <v>126</v>
      </c>
      <c r="BM49" s="7">
        <v>0.0061</v>
      </c>
      <c r="BN49" s="7">
        <v>0.0053</v>
      </c>
      <c r="BO49" s="4">
        <v>2</v>
      </c>
      <c r="BP49" s="8">
        <v>99.12</v>
      </c>
      <c r="BQ49" s="4"/>
      <c r="BR49" s="8"/>
      <c r="BS49" s="7"/>
      <c r="BT49" s="7"/>
      <c r="BU49" s="2" t="s">
        <v>107</v>
      </c>
      <c r="BV49" s="2" t="s">
        <v>96</v>
      </c>
      <c r="BW49" s="2" t="s">
        <v>108</v>
      </c>
      <c r="BX49" s="2" t="s">
        <v>228</v>
      </c>
      <c r="BY49" s="2" t="s">
        <v>110</v>
      </c>
      <c r="BZ49" s="2" t="s">
        <v>110</v>
      </c>
      <c r="CA49" s="2" t="s">
        <v>99</v>
      </c>
    </row>
    <row r="50">
      <c r="A50" s="2" t="s">
        <v>229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162</v>
      </c>
      <c r="G50" s="2" t="s">
        <v>162</v>
      </c>
      <c r="H50" s="2" t="s">
        <v>162</v>
      </c>
      <c r="I50" s="2" t="s">
        <v>163</v>
      </c>
      <c r="J50" s="2" t="s">
        <v>112</v>
      </c>
      <c r="K50" s="2" t="s">
        <v>225</v>
      </c>
      <c r="L50" s="3">
        <v>77.66</v>
      </c>
      <c r="M50" s="3">
        <v>81.54</v>
      </c>
      <c r="N50" s="3">
        <v>174.99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99</v>
      </c>
      <c r="T50" s="2" t="s">
        <v>166</v>
      </c>
      <c r="U50" s="2" t="s">
        <v>101</v>
      </c>
      <c r="V50" s="2" t="s">
        <v>102</v>
      </c>
      <c r="W50" s="2" t="s">
        <v>103</v>
      </c>
      <c r="X50" s="2" t="s">
        <v>99</v>
      </c>
      <c r="Y50" s="2" t="s">
        <v>104</v>
      </c>
      <c r="Z50" s="4">
        <v>3</v>
      </c>
      <c r="AA50" s="4">
        <f>=ROUNDDOWN(0.348837209302326,0)</f>
      </c>
      <c r="AB50" s="5">
        <v>8.6</v>
      </c>
      <c r="AC50" s="2" t="s">
        <v>105</v>
      </c>
      <c r="AD50" s="4">
        <v>320</v>
      </c>
      <c r="AE50" s="4">
        <v>320</v>
      </c>
      <c r="AF50" s="6">
        <v>65</v>
      </c>
      <c r="AG50" s="6"/>
      <c r="AH50" s="7">
        <v>0.9271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1</v>
      </c>
      <c r="AQ50" s="8">
        <v>72.86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0.1445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496</v>
      </c>
      <c r="BK50" s="8">
        <v>41627.69</v>
      </c>
      <c r="BL50" s="2" t="s">
        <v>230</v>
      </c>
      <c r="BM50" s="7">
        <v>0.002</v>
      </c>
      <c r="BN50" s="7">
        <v>0.0018</v>
      </c>
      <c r="BO50" s="4">
        <v>1</v>
      </c>
      <c r="BP50" s="8">
        <v>72.86</v>
      </c>
      <c r="BQ50" s="4"/>
      <c r="BR50" s="8"/>
      <c r="BS50" s="7"/>
      <c r="BT50" s="7"/>
      <c r="BU50" s="2" t="s">
        <v>107</v>
      </c>
      <c r="BV50" s="2" t="s">
        <v>96</v>
      </c>
      <c r="BW50" s="2" t="s">
        <v>108</v>
      </c>
      <c r="BX50" s="2" t="s">
        <v>132</v>
      </c>
      <c r="BY50" s="2" t="s">
        <v>110</v>
      </c>
      <c r="BZ50" s="2" t="s">
        <v>110</v>
      </c>
      <c r="CA50" s="2" t="s">
        <v>99</v>
      </c>
    </row>
    <row r="51">
      <c r="A51" s="2" t="s">
        <v>231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162</v>
      </c>
      <c r="G51" s="2" t="s">
        <v>162</v>
      </c>
      <c r="H51" s="2" t="s">
        <v>162</v>
      </c>
      <c r="I51" s="2" t="s">
        <v>163</v>
      </c>
      <c r="J51" s="2" t="s">
        <v>116</v>
      </c>
      <c r="K51" s="2" t="s">
        <v>225</v>
      </c>
      <c r="L51" s="3">
        <v>83.84</v>
      </c>
      <c r="M51" s="3">
        <v>88.03</v>
      </c>
      <c r="N51" s="3">
        <v>174.99</v>
      </c>
      <c r="O51" s="2" t="s">
        <v>96</v>
      </c>
      <c r="P51" s="2" t="s">
        <v>97</v>
      </c>
      <c r="Q51" s="2" t="s">
        <v>98</v>
      </c>
      <c r="R51" s="2" t="s">
        <v>99</v>
      </c>
      <c r="S51" s="2" t="s">
        <v>99</v>
      </c>
      <c r="T51" s="2" t="s">
        <v>166</v>
      </c>
      <c r="U51" s="2" t="s">
        <v>101</v>
      </c>
      <c r="V51" s="2" t="s">
        <v>102</v>
      </c>
      <c r="W51" s="2" t="s">
        <v>103</v>
      </c>
      <c r="X51" s="2" t="s">
        <v>99</v>
      </c>
      <c r="Y51" s="2" t="s">
        <v>104</v>
      </c>
      <c r="Z51" s="4">
        <v>21</v>
      </c>
      <c r="AA51" s="4">
        <f>=ROUNDDOWN(2.16494845360825,0)</f>
      </c>
      <c r="AB51" s="5">
        <v>9.7</v>
      </c>
      <c r="AC51" s="2" t="s">
        <v>105</v>
      </c>
      <c r="AD51" s="4">
        <v>320</v>
      </c>
      <c r="AE51" s="4">
        <v>320</v>
      </c>
      <c r="AF51" s="6">
        <v>65</v>
      </c>
      <c r="AG51" s="6"/>
      <c r="AH51" s="7">
        <v>0.451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2</v>
      </c>
      <c r="AQ51" s="8">
        <v>157.42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0.3122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408</v>
      </c>
      <c r="BK51" s="8">
        <v>37351.91</v>
      </c>
      <c r="BL51" s="2" t="s">
        <v>232</v>
      </c>
      <c r="BM51" s="7">
        <v>0.0049</v>
      </c>
      <c r="BN51" s="7">
        <v>0.0042</v>
      </c>
      <c r="BO51" s="4">
        <v>2</v>
      </c>
      <c r="BP51" s="8">
        <v>157.42</v>
      </c>
      <c r="BQ51" s="4"/>
      <c r="BR51" s="8"/>
      <c r="BS51" s="7"/>
      <c r="BT51" s="7"/>
      <c r="BU51" s="2" t="s">
        <v>107</v>
      </c>
      <c r="BV51" s="2" t="s">
        <v>96</v>
      </c>
      <c r="BW51" s="2" t="s">
        <v>108</v>
      </c>
      <c r="BX51" s="2" t="s">
        <v>132</v>
      </c>
      <c r="BY51" s="2" t="s">
        <v>110</v>
      </c>
      <c r="BZ51" s="2" t="s">
        <v>110</v>
      </c>
      <c r="CA51" s="2" t="s">
        <v>99</v>
      </c>
    </row>
    <row r="52">
      <c r="A52" s="2" t="s">
        <v>233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234</v>
      </c>
      <c r="G52" s="2" t="s">
        <v>234</v>
      </c>
      <c r="H52" s="2" t="s">
        <v>234</v>
      </c>
      <c r="I52" s="2" t="s">
        <v>163</v>
      </c>
      <c r="J52" s="2" t="s">
        <v>164</v>
      </c>
      <c r="K52" s="2" t="s">
        <v>165</v>
      </c>
      <c r="L52" s="3">
        <v>51.56</v>
      </c>
      <c r="M52" s="3">
        <v>54.14</v>
      </c>
      <c r="N52" s="3">
        <v>104.99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235</v>
      </c>
      <c r="T52" s="2" t="s">
        <v>100</v>
      </c>
      <c r="U52" s="2" t="s">
        <v>101</v>
      </c>
      <c r="V52" s="2" t="s">
        <v>102</v>
      </c>
      <c r="W52" s="2" t="s">
        <v>103</v>
      </c>
      <c r="X52" s="2" t="s">
        <v>99</v>
      </c>
      <c r="Y52" s="2" t="s">
        <v>236</v>
      </c>
      <c r="Z52" s="4">
        <v>58</v>
      </c>
      <c r="AA52" s="4">
        <f>=ROUNDDOWN(30.5263157894737,0)</f>
      </c>
      <c r="AB52" s="5">
        <v>1.9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/>
      <c r="BJ52" s="4">
        <v>105</v>
      </c>
      <c r="BK52" s="8">
        <v>5626.74</v>
      </c>
      <c r="BL52" s="2" t="s">
        <v>237</v>
      </c>
      <c r="BM52" s="7"/>
      <c r="BN52" s="7"/>
      <c r="BO52" s="4"/>
      <c r="BP52" s="8"/>
      <c r="BQ52" s="4"/>
      <c r="BR52" s="8"/>
      <c r="BS52" s="7"/>
      <c r="BT52" s="7"/>
      <c r="BU52" s="2" t="s">
        <v>238</v>
      </c>
      <c r="BV52" s="2" t="s">
        <v>96</v>
      </c>
      <c r="BW52" s="2" t="s">
        <v>99</v>
      </c>
      <c r="BX52" s="2" t="s">
        <v>99</v>
      </c>
      <c r="BY52" s="2" t="s">
        <v>110</v>
      </c>
      <c r="BZ52" s="2" t="s">
        <v>110</v>
      </c>
      <c r="CA52" s="2" t="s">
        <v>99</v>
      </c>
    </row>
    <row r="53">
      <c r="A53" s="2" t="s">
        <v>239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234</v>
      </c>
      <c r="G53" s="2" t="s">
        <v>234</v>
      </c>
      <c r="H53" s="2" t="s">
        <v>234</v>
      </c>
      <c r="I53" s="2" t="s">
        <v>163</v>
      </c>
      <c r="J53" s="2" t="s">
        <v>94</v>
      </c>
      <c r="K53" s="2" t="s">
        <v>165</v>
      </c>
      <c r="L53" s="3">
        <v>56.89</v>
      </c>
      <c r="M53" s="3">
        <v>59.73</v>
      </c>
      <c r="N53" s="3">
        <v>124.99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235</v>
      </c>
      <c r="T53" s="2" t="s">
        <v>100</v>
      </c>
      <c r="U53" s="2" t="s">
        <v>101</v>
      </c>
      <c r="V53" s="2" t="s">
        <v>102</v>
      </c>
      <c r="W53" s="2" t="s">
        <v>103</v>
      </c>
      <c r="X53" s="2" t="s">
        <v>99</v>
      </c>
      <c r="Y53" s="2" t="s">
        <v>240</v>
      </c>
      <c r="Z53" s="4">
        <v>67</v>
      </c>
      <c r="AA53" s="4">
        <f>=ROUNDDOWN(30.4545454545455,0)</f>
      </c>
      <c r="AB53" s="5">
        <v>2.2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/>
      <c r="BJ53" s="4">
        <v>133</v>
      </c>
      <c r="BK53" s="8">
        <v>8233.78</v>
      </c>
      <c r="BL53" s="2" t="s">
        <v>241</v>
      </c>
      <c r="BM53" s="7"/>
      <c r="BN53" s="7"/>
      <c r="BO53" s="4"/>
      <c r="BP53" s="8"/>
      <c r="BQ53" s="4"/>
      <c r="BR53" s="8"/>
      <c r="BS53" s="7"/>
      <c r="BT53" s="7"/>
      <c r="BU53" s="2" t="s">
        <v>238</v>
      </c>
      <c r="BV53" s="2" t="s">
        <v>96</v>
      </c>
      <c r="BW53" s="2" t="s">
        <v>99</v>
      </c>
      <c r="BX53" s="2" t="s">
        <v>99</v>
      </c>
      <c r="BY53" s="2" t="s">
        <v>110</v>
      </c>
      <c r="BZ53" s="2" t="s">
        <v>110</v>
      </c>
      <c r="CA53" s="2" t="s">
        <v>99</v>
      </c>
    </row>
    <row r="54">
      <c r="A54" s="2" t="s">
        <v>242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234</v>
      </c>
      <c r="G54" s="2" t="s">
        <v>234</v>
      </c>
      <c r="H54" s="2" t="s">
        <v>234</v>
      </c>
      <c r="I54" s="2" t="s">
        <v>163</v>
      </c>
      <c r="J54" s="2" t="s">
        <v>112</v>
      </c>
      <c r="K54" s="2" t="s">
        <v>165</v>
      </c>
      <c r="L54" s="3">
        <v>81.51</v>
      </c>
      <c r="M54" s="3">
        <v>85.59</v>
      </c>
      <c r="N54" s="3">
        <v>174.99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235</v>
      </c>
      <c r="T54" s="2" t="s">
        <v>100</v>
      </c>
      <c r="U54" s="2" t="s">
        <v>101</v>
      </c>
      <c r="V54" s="2" t="s">
        <v>102</v>
      </c>
      <c r="W54" s="2" t="s">
        <v>103</v>
      </c>
      <c r="X54" s="2" t="s">
        <v>99</v>
      </c>
      <c r="Y54" s="2" t="s">
        <v>240</v>
      </c>
      <c r="Z54" s="4">
        <v>109</v>
      </c>
      <c r="AA54" s="4">
        <f>=ROUNDDOWN(37.5862068965517,0)</f>
      </c>
      <c r="AB54" s="5">
        <v>2.9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/>
      <c r="BJ54" s="4">
        <v>107</v>
      </c>
      <c r="BK54" s="8">
        <v>9319.25</v>
      </c>
      <c r="BL54" s="2" t="s">
        <v>243</v>
      </c>
      <c r="BM54" s="7"/>
      <c r="BN54" s="7"/>
      <c r="BO54" s="4"/>
      <c r="BP54" s="8"/>
      <c r="BQ54" s="4"/>
      <c r="BR54" s="8"/>
      <c r="BS54" s="7"/>
      <c r="BT54" s="7"/>
      <c r="BU54" s="2" t="s">
        <v>238</v>
      </c>
      <c r="BV54" s="2" t="s">
        <v>96</v>
      </c>
      <c r="BW54" s="2" t="s">
        <v>99</v>
      </c>
      <c r="BX54" s="2" t="s">
        <v>99</v>
      </c>
      <c r="BY54" s="2" t="s">
        <v>110</v>
      </c>
      <c r="BZ54" s="2" t="s">
        <v>110</v>
      </c>
      <c r="CA54" s="2" t="s">
        <v>99</v>
      </c>
    </row>
    <row r="55">
      <c r="A55" s="2" t="s">
        <v>244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234</v>
      </c>
      <c r="G55" s="2" t="s">
        <v>234</v>
      </c>
      <c r="H55" s="2" t="s">
        <v>234</v>
      </c>
      <c r="I55" s="2" t="s">
        <v>163</v>
      </c>
      <c r="J55" s="2" t="s">
        <v>116</v>
      </c>
      <c r="K55" s="2" t="s">
        <v>165</v>
      </c>
      <c r="L55" s="3">
        <v>89.34</v>
      </c>
      <c r="M55" s="3">
        <v>93.81</v>
      </c>
      <c r="N55" s="3">
        <v>184.99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235</v>
      </c>
      <c r="T55" s="2" t="s">
        <v>100</v>
      </c>
      <c r="U55" s="2" t="s">
        <v>101</v>
      </c>
      <c r="V55" s="2" t="s">
        <v>102</v>
      </c>
      <c r="W55" s="2" t="s">
        <v>103</v>
      </c>
      <c r="X55" s="2" t="s">
        <v>99</v>
      </c>
      <c r="Y55" s="2" t="s">
        <v>240</v>
      </c>
      <c r="Z55" s="4">
        <v>49</v>
      </c>
      <c r="AA55" s="4">
        <f>=ROUNDDOWN(40.8333333333333,0)</f>
      </c>
      <c r="AB55" s="5">
        <v>1.2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/>
      <c r="BJ55" s="4">
        <v>92</v>
      </c>
      <c r="BK55" s="8">
        <v>8690.25</v>
      </c>
      <c r="BL55" s="2" t="s">
        <v>245</v>
      </c>
      <c r="BM55" s="7"/>
      <c r="BN55" s="7"/>
      <c r="BO55" s="4"/>
      <c r="BP55" s="8"/>
      <c r="BQ55" s="4"/>
      <c r="BR55" s="8"/>
      <c r="BS55" s="7"/>
      <c r="BT55" s="7"/>
      <c r="BU55" s="2" t="s">
        <v>238</v>
      </c>
      <c r="BV55" s="2" t="s">
        <v>96</v>
      </c>
      <c r="BW55" s="2" t="s">
        <v>99</v>
      </c>
      <c r="BX55" s="2" t="s">
        <v>99</v>
      </c>
      <c r="BY55" s="2" t="s">
        <v>110</v>
      </c>
      <c r="BZ55" s="2" t="s">
        <v>110</v>
      </c>
      <c r="CA55" s="2" t="s">
        <v>99</v>
      </c>
    </row>
    <row r="56">
      <c r="A56" s="2" t="s">
        <v>246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234</v>
      </c>
      <c r="G56" s="2" t="s">
        <v>234</v>
      </c>
      <c r="H56" s="2" t="s">
        <v>234</v>
      </c>
      <c r="I56" s="2" t="s">
        <v>163</v>
      </c>
      <c r="J56" s="2" t="s">
        <v>164</v>
      </c>
      <c r="K56" s="2" t="s">
        <v>207</v>
      </c>
      <c r="L56" s="3">
        <v>51.56</v>
      </c>
      <c r="M56" s="3">
        <v>54.14</v>
      </c>
      <c r="N56" s="3">
        <v>104.99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247</v>
      </c>
      <c r="T56" s="2" t="s">
        <v>100</v>
      </c>
      <c r="U56" s="2" t="s">
        <v>101</v>
      </c>
      <c r="V56" s="2" t="s">
        <v>102</v>
      </c>
      <c r="W56" s="2" t="s">
        <v>103</v>
      </c>
      <c r="X56" s="2" t="s">
        <v>99</v>
      </c>
      <c r="Y56" s="2" t="s">
        <v>240</v>
      </c>
      <c r="Z56" s="4">
        <v>112</v>
      </c>
      <c r="AA56" s="4">
        <f>=ROUNDDOWN(140,0)</f>
      </c>
      <c r="AB56" s="5">
        <v>0.8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/>
      <c r="BJ56" s="4">
        <v>78</v>
      </c>
      <c r="BK56" s="8">
        <v>4186.57</v>
      </c>
      <c r="BL56" s="2" t="s">
        <v>248</v>
      </c>
      <c r="BM56" s="7"/>
      <c r="BN56" s="7"/>
      <c r="BO56" s="4"/>
      <c r="BP56" s="8"/>
      <c r="BQ56" s="4"/>
      <c r="BR56" s="8"/>
      <c r="BS56" s="7"/>
      <c r="BT56" s="7"/>
      <c r="BU56" s="2" t="s">
        <v>238</v>
      </c>
      <c r="BV56" s="2" t="s">
        <v>96</v>
      </c>
      <c r="BW56" s="2" t="s">
        <v>99</v>
      </c>
      <c r="BX56" s="2" t="s">
        <v>99</v>
      </c>
      <c r="BY56" s="2" t="s">
        <v>110</v>
      </c>
      <c r="BZ56" s="2" t="s">
        <v>110</v>
      </c>
      <c r="CA56" s="2" t="s">
        <v>99</v>
      </c>
    </row>
    <row r="57">
      <c r="A57" s="2" t="s">
        <v>249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234</v>
      </c>
      <c r="G57" s="2" t="s">
        <v>234</v>
      </c>
      <c r="H57" s="2" t="s">
        <v>234</v>
      </c>
      <c r="I57" s="2" t="s">
        <v>163</v>
      </c>
      <c r="J57" s="2" t="s">
        <v>94</v>
      </c>
      <c r="K57" s="2" t="s">
        <v>207</v>
      </c>
      <c r="L57" s="3">
        <v>56.89</v>
      </c>
      <c r="M57" s="3">
        <v>59.73</v>
      </c>
      <c r="N57" s="3">
        <v>124.99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247</v>
      </c>
      <c r="T57" s="2" t="s">
        <v>100</v>
      </c>
      <c r="U57" s="2" t="s">
        <v>101</v>
      </c>
      <c r="V57" s="2" t="s">
        <v>102</v>
      </c>
      <c r="W57" s="2" t="s">
        <v>103</v>
      </c>
      <c r="X57" s="2" t="s">
        <v>99</v>
      </c>
      <c r="Y57" s="2" t="s">
        <v>240</v>
      </c>
      <c r="Z57" s="4">
        <v>95</v>
      </c>
      <c r="AA57" s="4">
        <f>=ROUNDDOWN(73.0769230769231,0)</f>
      </c>
      <c r="AB57" s="5">
        <v>1.3</v>
      </c>
      <c r="AC57" s="2" t="s">
        <v>99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/>
      <c r="BJ57" s="4">
        <v>71</v>
      </c>
      <c r="BK57" s="8">
        <v>4333.95</v>
      </c>
      <c r="BL57" s="2" t="s">
        <v>241</v>
      </c>
      <c r="BM57" s="7"/>
      <c r="BN57" s="7"/>
      <c r="BO57" s="4"/>
      <c r="BP57" s="8"/>
      <c r="BQ57" s="4"/>
      <c r="BR57" s="8"/>
      <c r="BS57" s="7"/>
      <c r="BT57" s="7"/>
      <c r="BU57" s="2" t="s">
        <v>238</v>
      </c>
      <c r="BV57" s="2" t="s">
        <v>96</v>
      </c>
      <c r="BW57" s="2" t="s">
        <v>99</v>
      </c>
      <c r="BX57" s="2" t="s">
        <v>99</v>
      </c>
      <c r="BY57" s="2" t="s">
        <v>110</v>
      </c>
      <c r="BZ57" s="2" t="s">
        <v>110</v>
      </c>
      <c r="CA57" s="2" t="s">
        <v>99</v>
      </c>
    </row>
    <row r="58">
      <c r="A58" s="2" t="s">
        <v>250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234</v>
      </c>
      <c r="G58" s="2" t="s">
        <v>234</v>
      </c>
      <c r="H58" s="2" t="s">
        <v>234</v>
      </c>
      <c r="I58" s="2" t="s">
        <v>163</v>
      </c>
      <c r="J58" s="2" t="s">
        <v>112</v>
      </c>
      <c r="K58" s="2" t="s">
        <v>207</v>
      </c>
      <c r="L58" s="3">
        <v>81.51</v>
      </c>
      <c r="M58" s="3">
        <v>85.59</v>
      </c>
      <c r="N58" s="3">
        <v>174.99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247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99</v>
      </c>
      <c r="Y58" s="2" t="s">
        <v>240</v>
      </c>
      <c r="Z58" s="4">
        <v>261</v>
      </c>
      <c r="AA58" s="4">
        <f>=ROUNDDOWN(163.125,0)</f>
      </c>
      <c r="AB58" s="5">
        <v>1.6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>
        <v>67</v>
      </c>
      <c r="BK58" s="8">
        <v>5747.58</v>
      </c>
      <c r="BL58" s="2" t="s">
        <v>251</v>
      </c>
      <c r="BM58" s="7"/>
      <c r="BN58" s="7"/>
      <c r="BO58" s="4"/>
      <c r="BP58" s="8"/>
      <c r="BQ58" s="4"/>
      <c r="BR58" s="8"/>
      <c r="BS58" s="7"/>
      <c r="BT58" s="7"/>
      <c r="BU58" s="2" t="s">
        <v>238</v>
      </c>
      <c r="BV58" s="2" t="s">
        <v>96</v>
      </c>
      <c r="BW58" s="2" t="s">
        <v>99</v>
      </c>
      <c r="BX58" s="2" t="s">
        <v>99</v>
      </c>
      <c r="BY58" s="2" t="s">
        <v>110</v>
      </c>
      <c r="BZ58" s="2" t="s">
        <v>110</v>
      </c>
      <c r="CA58" s="2" t="s">
        <v>99</v>
      </c>
    </row>
    <row r="59">
      <c r="A59" s="2" t="s">
        <v>252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234</v>
      </c>
      <c r="G59" s="2" t="s">
        <v>234</v>
      </c>
      <c r="H59" s="2" t="s">
        <v>234</v>
      </c>
      <c r="I59" s="2" t="s">
        <v>163</v>
      </c>
      <c r="J59" s="2" t="s">
        <v>116</v>
      </c>
      <c r="K59" s="2" t="s">
        <v>207</v>
      </c>
      <c r="L59" s="3">
        <v>89.34</v>
      </c>
      <c r="M59" s="3">
        <v>93.81</v>
      </c>
      <c r="N59" s="3">
        <v>184.99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247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99</v>
      </c>
      <c r="Y59" s="2" t="s">
        <v>240</v>
      </c>
      <c r="Z59" s="4">
        <v>219</v>
      </c>
      <c r="AA59" s="4">
        <f>=ROUNDDOWN(115.263157894737,0)</f>
      </c>
      <c r="AB59" s="5">
        <v>1.9</v>
      </c>
      <c r="AC59" s="2" t="s">
        <v>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>
        <v>103</v>
      </c>
      <c r="BK59" s="8">
        <v>9998.09</v>
      </c>
      <c r="BL59" s="2" t="s">
        <v>253</v>
      </c>
      <c r="BM59" s="7"/>
      <c r="BN59" s="7"/>
      <c r="BO59" s="4"/>
      <c r="BP59" s="8"/>
      <c r="BQ59" s="4"/>
      <c r="BR59" s="8"/>
      <c r="BS59" s="7"/>
      <c r="BT59" s="7"/>
      <c r="BU59" s="2" t="s">
        <v>238</v>
      </c>
      <c r="BV59" s="2" t="s">
        <v>96</v>
      </c>
      <c r="BW59" s="2" t="s">
        <v>99</v>
      </c>
      <c r="BX59" s="2" t="s">
        <v>99</v>
      </c>
      <c r="BY59" s="2" t="s">
        <v>110</v>
      </c>
      <c r="BZ59" s="2" t="s">
        <v>110</v>
      </c>
      <c r="CA59" s="2" t="s">
        <v>99</v>
      </c>
    </row>
    <row r="60">
      <c r="A60" s="2" t="s">
        <v>254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234</v>
      </c>
      <c r="G60" s="2" t="s">
        <v>234</v>
      </c>
      <c r="H60" s="2" t="s">
        <v>234</v>
      </c>
      <c r="I60" s="2" t="s">
        <v>163</v>
      </c>
      <c r="J60" s="2" t="s">
        <v>164</v>
      </c>
      <c r="K60" s="2" t="s">
        <v>255</v>
      </c>
      <c r="L60" s="3">
        <v>51.56</v>
      </c>
      <c r="M60" s="3">
        <v>54.14</v>
      </c>
      <c r="N60" s="3">
        <v>104.99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256</v>
      </c>
      <c r="T60" s="2" t="s">
        <v>100</v>
      </c>
      <c r="U60" s="2" t="s">
        <v>101</v>
      </c>
      <c r="V60" s="2" t="s">
        <v>102</v>
      </c>
      <c r="W60" s="2" t="s">
        <v>103</v>
      </c>
      <c r="X60" s="2" t="s">
        <v>99</v>
      </c>
      <c r="Y60" s="2" t="s">
        <v>240</v>
      </c>
      <c r="Z60" s="4">
        <v>120</v>
      </c>
      <c r="AA60" s="4">
        <f>=ROUNDDOWN(80,0)</f>
      </c>
      <c r="AB60" s="5">
        <v>1.5</v>
      </c>
      <c r="AC60" s="2" t="s">
        <v>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/>
      <c r="BJ60" s="4">
        <v>124</v>
      </c>
      <c r="BK60" s="8">
        <v>6671.38</v>
      </c>
      <c r="BL60" s="2" t="s">
        <v>237</v>
      </c>
      <c r="BM60" s="7"/>
      <c r="BN60" s="7"/>
      <c r="BO60" s="4"/>
      <c r="BP60" s="8"/>
      <c r="BQ60" s="4"/>
      <c r="BR60" s="8"/>
      <c r="BS60" s="7"/>
      <c r="BT60" s="7"/>
      <c r="BU60" s="2" t="s">
        <v>238</v>
      </c>
      <c r="BV60" s="2" t="s">
        <v>96</v>
      </c>
      <c r="BW60" s="2" t="s">
        <v>99</v>
      </c>
      <c r="BX60" s="2" t="s">
        <v>99</v>
      </c>
      <c r="BY60" s="2" t="s">
        <v>110</v>
      </c>
      <c r="BZ60" s="2" t="s">
        <v>110</v>
      </c>
      <c r="CA60" s="2" t="s">
        <v>99</v>
      </c>
    </row>
    <row r="61">
      <c r="A61" s="2" t="s">
        <v>257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234</v>
      </c>
      <c r="G61" s="2" t="s">
        <v>234</v>
      </c>
      <c r="H61" s="2" t="s">
        <v>234</v>
      </c>
      <c r="I61" s="2" t="s">
        <v>163</v>
      </c>
      <c r="J61" s="2" t="s">
        <v>94</v>
      </c>
      <c r="K61" s="2" t="s">
        <v>255</v>
      </c>
      <c r="L61" s="3">
        <v>56.89</v>
      </c>
      <c r="M61" s="3">
        <v>59.73</v>
      </c>
      <c r="N61" s="3">
        <v>124.99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256</v>
      </c>
      <c r="T61" s="2" t="s">
        <v>100</v>
      </c>
      <c r="U61" s="2" t="s">
        <v>101</v>
      </c>
      <c r="V61" s="2" t="s">
        <v>102</v>
      </c>
      <c r="W61" s="2" t="s">
        <v>103</v>
      </c>
      <c r="X61" s="2" t="s">
        <v>99</v>
      </c>
      <c r="Y61" s="2" t="s">
        <v>240</v>
      </c>
      <c r="Z61" s="4">
        <v>220</v>
      </c>
      <c r="AA61" s="4">
        <f>=ROUNDDOWN(104.761904761905,0)</f>
      </c>
      <c r="AB61" s="5">
        <v>2.1</v>
      </c>
      <c r="AC61" s="2" t="s">
        <v>99</v>
      </c>
      <c r="AD61" s="4"/>
      <c r="AE61" s="4"/>
      <c r="AF61" s="6">
        <v>65</v>
      </c>
      <c r="AG61" s="6"/>
      <c r="AH61" s="7">
        <v>0.4989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/>
      <c r="BJ61" s="4">
        <v>94</v>
      </c>
      <c r="BK61" s="8">
        <v>5955.63</v>
      </c>
      <c r="BL61" s="2" t="s">
        <v>258</v>
      </c>
      <c r="BM61" s="7"/>
      <c r="BN61" s="7"/>
      <c r="BO61" s="4"/>
      <c r="BP61" s="8"/>
      <c r="BQ61" s="4"/>
      <c r="BR61" s="8"/>
      <c r="BS61" s="7"/>
      <c r="BT61" s="7"/>
      <c r="BU61" s="2" t="s">
        <v>238</v>
      </c>
      <c r="BV61" s="2" t="s">
        <v>96</v>
      </c>
      <c r="BW61" s="2" t="s">
        <v>99</v>
      </c>
      <c r="BX61" s="2" t="s">
        <v>99</v>
      </c>
      <c r="BY61" s="2" t="s">
        <v>110</v>
      </c>
      <c r="BZ61" s="2" t="s">
        <v>110</v>
      </c>
      <c r="CA61" s="2" t="s">
        <v>99</v>
      </c>
    </row>
    <row r="62">
      <c r="A62" s="2" t="s">
        <v>259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234</v>
      </c>
      <c r="G62" s="2" t="s">
        <v>234</v>
      </c>
      <c r="H62" s="2" t="s">
        <v>234</v>
      </c>
      <c r="I62" s="2" t="s">
        <v>163</v>
      </c>
      <c r="J62" s="2" t="s">
        <v>112</v>
      </c>
      <c r="K62" s="2" t="s">
        <v>255</v>
      </c>
      <c r="L62" s="3">
        <v>81.51</v>
      </c>
      <c r="M62" s="3">
        <v>85.59</v>
      </c>
      <c r="N62" s="3">
        <v>174.99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256</v>
      </c>
      <c r="T62" s="2" t="s">
        <v>100</v>
      </c>
      <c r="U62" s="2" t="s">
        <v>101</v>
      </c>
      <c r="V62" s="2" t="s">
        <v>102</v>
      </c>
      <c r="W62" s="2" t="s">
        <v>103</v>
      </c>
      <c r="X62" s="2" t="s">
        <v>99</v>
      </c>
      <c r="Y62" s="2" t="s">
        <v>236</v>
      </c>
      <c r="Z62" s="4">
        <v>233</v>
      </c>
      <c r="AA62" s="4">
        <f>=ROUNDDOWN(101.304347826087,0)</f>
      </c>
      <c r="AB62" s="5">
        <v>2.3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/>
      <c r="BJ62" s="4">
        <v>174</v>
      </c>
      <c r="BK62" s="8">
        <v>15219.14</v>
      </c>
      <c r="BL62" s="2" t="s">
        <v>260</v>
      </c>
      <c r="BM62" s="7"/>
      <c r="BN62" s="7"/>
      <c r="BO62" s="4"/>
      <c r="BP62" s="8"/>
      <c r="BQ62" s="4"/>
      <c r="BR62" s="8"/>
      <c r="BS62" s="7"/>
      <c r="BT62" s="7"/>
      <c r="BU62" s="2" t="s">
        <v>238</v>
      </c>
      <c r="BV62" s="2" t="s">
        <v>96</v>
      </c>
      <c r="BW62" s="2" t="s">
        <v>99</v>
      </c>
      <c r="BX62" s="2" t="s">
        <v>99</v>
      </c>
      <c r="BY62" s="2" t="s">
        <v>110</v>
      </c>
      <c r="BZ62" s="2" t="s">
        <v>110</v>
      </c>
      <c r="CA62" s="2" t="s">
        <v>99</v>
      </c>
    </row>
    <row r="63">
      <c r="A63" s="2" t="s">
        <v>261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234</v>
      </c>
      <c r="G63" s="2" t="s">
        <v>234</v>
      </c>
      <c r="H63" s="2" t="s">
        <v>234</v>
      </c>
      <c r="I63" s="2" t="s">
        <v>163</v>
      </c>
      <c r="J63" s="2" t="s">
        <v>116</v>
      </c>
      <c r="K63" s="2" t="s">
        <v>255</v>
      </c>
      <c r="L63" s="3">
        <v>89.34</v>
      </c>
      <c r="M63" s="3">
        <v>93.81</v>
      </c>
      <c r="N63" s="3">
        <v>184.99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256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99</v>
      </c>
      <c r="Y63" s="2" t="s">
        <v>240</v>
      </c>
      <c r="Z63" s="4">
        <v>217</v>
      </c>
      <c r="AA63" s="4">
        <f>=ROUNDDOWN(74.8275862068966,0)</f>
      </c>
      <c r="AB63" s="5">
        <v>2.9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>
        <v>191</v>
      </c>
      <c r="BK63" s="8">
        <v>18471.37</v>
      </c>
      <c r="BL63" s="2" t="s">
        <v>262</v>
      </c>
      <c r="BM63" s="7"/>
      <c r="BN63" s="7"/>
      <c r="BO63" s="4"/>
      <c r="BP63" s="8"/>
      <c r="BQ63" s="4"/>
      <c r="BR63" s="8"/>
      <c r="BS63" s="7"/>
      <c r="BT63" s="7"/>
      <c r="BU63" s="2" t="s">
        <v>238</v>
      </c>
      <c r="BV63" s="2" t="s">
        <v>96</v>
      </c>
      <c r="BW63" s="2" t="s">
        <v>99</v>
      </c>
      <c r="BX63" s="2" t="s">
        <v>99</v>
      </c>
      <c r="BY63" s="2" t="s">
        <v>110</v>
      </c>
      <c r="BZ63" s="2" t="s">
        <v>110</v>
      </c>
      <c r="CA63" s="2" t="s">
        <v>99</v>
      </c>
    </row>
    <row r="64">
      <c r="A64" s="2" t="s">
        <v>263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234</v>
      </c>
      <c r="G64" s="2" t="s">
        <v>234</v>
      </c>
      <c r="H64" s="2" t="s">
        <v>234</v>
      </c>
      <c r="I64" s="2" t="s">
        <v>163</v>
      </c>
      <c r="J64" s="2" t="s">
        <v>164</v>
      </c>
      <c r="K64" s="2" t="s">
        <v>130</v>
      </c>
      <c r="L64" s="3">
        <v>51.56</v>
      </c>
      <c r="M64" s="3">
        <v>54.14</v>
      </c>
      <c r="N64" s="3">
        <v>104.99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264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99</v>
      </c>
      <c r="Y64" s="2" t="s">
        <v>240</v>
      </c>
      <c r="Z64" s="4">
        <v>1</v>
      </c>
      <c r="AA64" s="4">
        <f>=ROUNDDOWN(0.588235294117647,0)</f>
      </c>
      <c r="AB64" s="5">
        <v>1.7</v>
      </c>
      <c r="AC64" s="2" t="s">
        <v>99</v>
      </c>
      <c r="AD64" s="4"/>
      <c r="AE64" s="4"/>
      <c r="AF64" s="6">
        <v>65</v>
      </c>
      <c r="AG64" s="6"/>
      <c r="AH64" s="7">
        <v>0.7927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114</v>
      </c>
      <c r="BK64" s="8">
        <v>6254.83</v>
      </c>
      <c r="BL64" s="2" t="s">
        <v>265</v>
      </c>
      <c r="BM64" s="7"/>
      <c r="BN64" s="7"/>
      <c r="BO64" s="4"/>
      <c r="BP64" s="8"/>
      <c r="BQ64" s="4"/>
      <c r="BR64" s="8"/>
      <c r="BS64" s="7"/>
      <c r="BT64" s="7"/>
      <c r="BU64" s="2" t="s">
        <v>238</v>
      </c>
      <c r="BV64" s="2" t="s">
        <v>96</v>
      </c>
      <c r="BW64" s="2" t="s">
        <v>99</v>
      </c>
      <c r="BX64" s="2" t="s">
        <v>99</v>
      </c>
      <c r="BY64" s="2" t="s">
        <v>110</v>
      </c>
      <c r="BZ64" s="2" t="s">
        <v>110</v>
      </c>
      <c r="CA64" s="2" t="s">
        <v>99</v>
      </c>
    </row>
    <row r="65">
      <c r="A65" s="2" t="s">
        <v>266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234</v>
      </c>
      <c r="G65" s="2" t="s">
        <v>234</v>
      </c>
      <c r="H65" s="2" t="s">
        <v>234</v>
      </c>
      <c r="I65" s="2" t="s">
        <v>163</v>
      </c>
      <c r="J65" s="2" t="s">
        <v>94</v>
      </c>
      <c r="K65" s="2" t="s">
        <v>130</v>
      </c>
      <c r="L65" s="3">
        <v>56.89</v>
      </c>
      <c r="M65" s="3">
        <v>59.73</v>
      </c>
      <c r="N65" s="3">
        <v>124.99</v>
      </c>
      <c r="O65" s="2" t="s">
        <v>96</v>
      </c>
      <c r="P65" s="2" t="s">
        <v>97</v>
      </c>
      <c r="Q65" s="2" t="s">
        <v>98</v>
      </c>
      <c r="R65" s="2" t="s">
        <v>99</v>
      </c>
      <c r="S65" s="2" t="s">
        <v>264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99</v>
      </c>
      <c r="Y65" s="2" t="s">
        <v>236</v>
      </c>
      <c r="Z65" s="4">
        <v>204</v>
      </c>
      <c r="AA65" s="4">
        <f>=ROUNDDOWN(61.8181818181818,0)</f>
      </c>
      <c r="AB65" s="5">
        <v>3.3</v>
      </c>
      <c r="AC65" s="2" t="s">
        <v>99</v>
      </c>
      <c r="AD65" s="4"/>
      <c r="AE65" s="4"/>
      <c r="AF65" s="6">
        <v>65</v>
      </c>
      <c r="AG65" s="6"/>
      <c r="AH65" s="7">
        <v>0.4533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97</v>
      </c>
      <c r="BK65" s="8">
        <v>6244.05</v>
      </c>
      <c r="BL65" s="2" t="s">
        <v>267</v>
      </c>
      <c r="BM65" s="7"/>
      <c r="BN65" s="7"/>
      <c r="BO65" s="4"/>
      <c r="BP65" s="8"/>
      <c r="BQ65" s="4"/>
      <c r="BR65" s="8"/>
      <c r="BS65" s="7"/>
      <c r="BT65" s="7"/>
      <c r="BU65" s="2" t="s">
        <v>238</v>
      </c>
      <c r="BV65" s="2" t="s">
        <v>96</v>
      </c>
      <c r="BW65" s="2" t="s">
        <v>99</v>
      </c>
      <c r="BX65" s="2" t="s">
        <v>99</v>
      </c>
      <c r="BY65" s="2" t="s">
        <v>110</v>
      </c>
      <c r="BZ65" s="2" t="s">
        <v>110</v>
      </c>
      <c r="CA65" s="2" t="s">
        <v>99</v>
      </c>
    </row>
    <row r="66">
      <c r="A66" s="2" t="s">
        <v>268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234</v>
      </c>
      <c r="G66" s="2" t="s">
        <v>234</v>
      </c>
      <c r="H66" s="2" t="s">
        <v>234</v>
      </c>
      <c r="I66" s="2" t="s">
        <v>163</v>
      </c>
      <c r="J66" s="2" t="s">
        <v>112</v>
      </c>
      <c r="K66" s="2" t="s">
        <v>130</v>
      </c>
      <c r="L66" s="3">
        <v>81.51</v>
      </c>
      <c r="M66" s="3">
        <v>85.59</v>
      </c>
      <c r="N66" s="3">
        <v>174.99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264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99</v>
      </c>
      <c r="Y66" s="2" t="s">
        <v>240</v>
      </c>
      <c r="Z66" s="4">
        <v>3</v>
      </c>
      <c r="AA66" s="4">
        <f>=ROUNDDOWN(0.29126213592233,0)</f>
      </c>
      <c r="AB66" s="5">
        <v>10.3</v>
      </c>
      <c r="AC66" s="2" t="s">
        <v>269</v>
      </c>
      <c r="AD66" s="4">
        <v>210</v>
      </c>
      <c r="AE66" s="4">
        <v>210</v>
      </c>
      <c r="AF66" s="6">
        <v>65</v>
      </c>
      <c r="AG66" s="6"/>
      <c r="AH66" s="7">
        <v>0.2301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>
        <v>296</v>
      </c>
      <c r="BK66" s="8">
        <v>27259.95</v>
      </c>
      <c r="BL66" s="2" t="s">
        <v>270</v>
      </c>
      <c r="BM66" s="7"/>
      <c r="BN66" s="7"/>
      <c r="BO66" s="4"/>
      <c r="BP66" s="8"/>
      <c r="BQ66" s="4"/>
      <c r="BR66" s="8"/>
      <c r="BS66" s="7"/>
      <c r="BT66" s="7"/>
      <c r="BU66" s="2" t="s">
        <v>238</v>
      </c>
      <c r="BV66" s="2" t="s">
        <v>96</v>
      </c>
      <c r="BW66" s="2" t="s">
        <v>99</v>
      </c>
      <c r="BX66" s="2" t="s">
        <v>99</v>
      </c>
      <c r="BY66" s="2" t="s">
        <v>110</v>
      </c>
      <c r="BZ66" s="2" t="s">
        <v>110</v>
      </c>
      <c r="CA66" s="2" t="s">
        <v>99</v>
      </c>
    </row>
    <row r="67">
      <c r="A67" s="2" t="s">
        <v>271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234</v>
      </c>
      <c r="G67" s="2" t="s">
        <v>234</v>
      </c>
      <c r="H67" s="2" t="s">
        <v>234</v>
      </c>
      <c r="I67" s="2" t="s">
        <v>163</v>
      </c>
      <c r="J67" s="2" t="s">
        <v>116</v>
      </c>
      <c r="K67" s="2" t="s">
        <v>130</v>
      </c>
      <c r="L67" s="3">
        <v>89.34</v>
      </c>
      <c r="M67" s="3">
        <v>93.81</v>
      </c>
      <c r="N67" s="3">
        <v>184.99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264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99</v>
      </c>
      <c r="Y67" s="2" t="s">
        <v>240</v>
      </c>
      <c r="Z67" s="4">
        <v>158</v>
      </c>
      <c r="AA67" s="4">
        <f>=ROUNDDOWN(75.2380952380952,0)</f>
      </c>
      <c r="AB67" s="5">
        <v>2.1</v>
      </c>
      <c r="AC67" s="2" t="s">
        <v>99</v>
      </c>
      <c r="AD67" s="4"/>
      <c r="AE67" s="4"/>
      <c r="AF67" s="6">
        <v>65</v>
      </c>
      <c r="AG67" s="6"/>
      <c r="AH67" s="7">
        <v>0.4556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/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/>
      <c r="BJ67" s="4">
        <v>146</v>
      </c>
      <c r="BK67" s="8">
        <v>14716.19</v>
      </c>
      <c r="BL67" s="2" t="s">
        <v>272</v>
      </c>
      <c r="BM67" s="7"/>
      <c r="BN67" s="7"/>
      <c r="BO67" s="4"/>
      <c r="BP67" s="8"/>
      <c r="BQ67" s="4"/>
      <c r="BR67" s="8"/>
      <c r="BS67" s="7"/>
      <c r="BT67" s="7"/>
      <c r="BU67" s="2" t="s">
        <v>238</v>
      </c>
      <c r="BV67" s="2" t="s">
        <v>96</v>
      </c>
      <c r="BW67" s="2" t="s">
        <v>99</v>
      </c>
      <c r="BX67" s="2" t="s">
        <v>99</v>
      </c>
      <c r="BY67" s="2" t="s">
        <v>110</v>
      </c>
      <c r="BZ67" s="2" t="s">
        <v>110</v>
      </c>
      <c r="CA67" s="2" t="s">
        <v>99</v>
      </c>
    </row>
    <row r="68">
      <c r="A68" s="2" t="s">
        <v>273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274</v>
      </c>
      <c r="G68" s="2" t="s">
        <v>274</v>
      </c>
      <c r="H68" s="2" t="s">
        <v>274</v>
      </c>
      <c r="I68" s="2" t="s">
        <v>93</v>
      </c>
      <c r="J68" s="2" t="s">
        <v>164</v>
      </c>
      <c r="K68" s="2" t="s">
        <v>255</v>
      </c>
      <c r="L68" s="3">
        <v>49.04</v>
      </c>
      <c r="M68" s="3">
        <v>51.49</v>
      </c>
      <c r="N68" s="3">
        <v>99.99</v>
      </c>
      <c r="O68" s="2" t="s">
        <v>96</v>
      </c>
      <c r="P68" s="2" t="s">
        <v>275</v>
      </c>
      <c r="Q68" s="2" t="s">
        <v>98</v>
      </c>
      <c r="R68" s="2" t="s">
        <v>99</v>
      </c>
      <c r="S68" s="2" t="s">
        <v>276</v>
      </c>
      <c r="T68" s="2" t="s">
        <v>277</v>
      </c>
      <c r="U68" s="2" t="s">
        <v>101</v>
      </c>
      <c r="V68" s="2" t="s">
        <v>102</v>
      </c>
      <c r="W68" s="2" t="s">
        <v>103</v>
      </c>
      <c r="X68" s="2" t="s">
        <v>99</v>
      </c>
      <c r="Y68" s="2" t="s">
        <v>278</v>
      </c>
      <c r="Z68" s="4">
        <v>31</v>
      </c>
      <c r="AA68" s="4">
        <f>=ROUNDDOWN(7.75,0)</f>
      </c>
      <c r="AB68" s="5">
        <v>4</v>
      </c>
      <c r="AC68" s="2" t="s">
        <v>99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/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/>
      <c r="BJ68" s="4">
        <v>132</v>
      </c>
      <c r="BK68" s="8">
        <v>6864.92</v>
      </c>
      <c r="BL68" s="2" t="s">
        <v>279</v>
      </c>
      <c r="BM68" s="7"/>
      <c r="BN68" s="7"/>
      <c r="BO68" s="4"/>
      <c r="BP68" s="8"/>
      <c r="BQ68" s="4"/>
      <c r="BR68" s="8"/>
      <c r="BS68" s="7"/>
      <c r="BT68" s="7"/>
      <c r="BU68" s="2" t="s">
        <v>238</v>
      </c>
      <c r="BV68" s="2" t="s">
        <v>96</v>
      </c>
      <c r="BW68" s="2" t="s">
        <v>99</v>
      </c>
      <c r="BX68" s="2" t="s">
        <v>99</v>
      </c>
      <c r="BY68" s="2" t="s">
        <v>110</v>
      </c>
      <c r="BZ68" s="2" t="s">
        <v>110</v>
      </c>
      <c r="CA68" s="2" t="s">
        <v>99</v>
      </c>
    </row>
    <row r="69">
      <c r="A69" s="2" t="s">
        <v>280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274</v>
      </c>
      <c r="G69" s="2" t="s">
        <v>274</v>
      </c>
      <c r="H69" s="2" t="s">
        <v>274</v>
      </c>
      <c r="I69" s="2" t="s">
        <v>93</v>
      </c>
      <c r="J69" s="2" t="s">
        <v>94</v>
      </c>
      <c r="K69" s="2" t="s">
        <v>255</v>
      </c>
      <c r="L69" s="3">
        <v>54.42</v>
      </c>
      <c r="M69" s="3">
        <v>57.14</v>
      </c>
      <c r="N69" s="3">
        <v>119.99</v>
      </c>
      <c r="O69" s="2" t="s">
        <v>96</v>
      </c>
      <c r="P69" s="2" t="s">
        <v>275</v>
      </c>
      <c r="Q69" s="2" t="s">
        <v>98</v>
      </c>
      <c r="R69" s="2" t="s">
        <v>99</v>
      </c>
      <c r="S69" s="2" t="s">
        <v>276</v>
      </c>
      <c r="T69" s="2" t="s">
        <v>277</v>
      </c>
      <c r="U69" s="2" t="s">
        <v>101</v>
      </c>
      <c r="V69" s="2" t="s">
        <v>102</v>
      </c>
      <c r="W69" s="2" t="s">
        <v>103</v>
      </c>
      <c r="X69" s="2" t="s">
        <v>99</v>
      </c>
      <c r="Y69" s="2" t="s">
        <v>278</v>
      </c>
      <c r="Z69" s="4">
        <v>15</v>
      </c>
      <c r="AA69" s="4">
        <f>=ROUNDDOWN(3.19148936170213,0)</f>
      </c>
      <c r="AB69" s="5">
        <v>4.7</v>
      </c>
      <c r="AC69" s="2" t="s">
        <v>99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/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/>
      <c r="BJ69" s="4">
        <v>148</v>
      </c>
      <c r="BK69" s="8">
        <v>8803</v>
      </c>
      <c r="BL69" s="2" t="s">
        <v>281</v>
      </c>
      <c r="BM69" s="7"/>
      <c r="BN69" s="7"/>
      <c r="BO69" s="4"/>
      <c r="BP69" s="8"/>
      <c r="BQ69" s="4"/>
      <c r="BR69" s="8"/>
      <c r="BS69" s="7"/>
      <c r="BT69" s="7"/>
      <c r="BU69" s="2" t="s">
        <v>238</v>
      </c>
      <c r="BV69" s="2" t="s">
        <v>96</v>
      </c>
      <c r="BW69" s="2" t="s">
        <v>99</v>
      </c>
      <c r="BX69" s="2" t="s">
        <v>99</v>
      </c>
      <c r="BY69" s="2" t="s">
        <v>110</v>
      </c>
      <c r="BZ69" s="2" t="s">
        <v>110</v>
      </c>
      <c r="CA69" s="2" t="s">
        <v>99</v>
      </c>
    </row>
    <row r="70">
      <c r="A70" s="2" t="s">
        <v>282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274</v>
      </c>
      <c r="G70" s="2" t="s">
        <v>274</v>
      </c>
      <c r="H70" s="2" t="s">
        <v>274</v>
      </c>
      <c r="I70" s="2" t="s">
        <v>93</v>
      </c>
      <c r="J70" s="2" t="s">
        <v>112</v>
      </c>
      <c r="K70" s="2" t="s">
        <v>255</v>
      </c>
      <c r="L70" s="3">
        <v>76.38</v>
      </c>
      <c r="M70" s="3">
        <v>80.2</v>
      </c>
      <c r="N70" s="3">
        <v>154.99</v>
      </c>
      <c r="O70" s="2" t="s">
        <v>96</v>
      </c>
      <c r="P70" s="2" t="s">
        <v>275</v>
      </c>
      <c r="Q70" s="2" t="s">
        <v>98</v>
      </c>
      <c r="R70" s="2" t="s">
        <v>99</v>
      </c>
      <c r="S70" s="2" t="s">
        <v>276</v>
      </c>
      <c r="T70" s="2" t="s">
        <v>277</v>
      </c>
      <c r="U70" s="2" t="s">
        <v>101</v>
      </c>
      <c r="V70" s="2" t="s">
        <v>102</v>
      </c>
      <c r="W70" s="2" t="s">
        <v>103</v>
      </c>
      <c r="X70" s="2" t="s">
        <v>99</v>
      </c>
      <c r="Y70" s="2" t="s">
        <v>278</v>
      </c>
      <c r="Z70" s="4">
        <v>67</v>
      </c>
      <c r="AA70" s="4">
        <f>=ROUNDDOWN(13.1372549019608,0)</f>
      </c>
      <c r="AB70" s="5">
        <v>5.1</v>
      </c>
      <c r="AC70" s="2" t="s">
        <v>283</v>
      </c>
      <c r="AD70" s="4">
        <v>100</v>
      </c>
      <c r="AE70" s="4">
        <v>100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/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/>
      <c r="BJ70" s="4">
        <v>231</v>
      </c>
      <c r="BK70" s="8">
        <v>18728.98</v>
      </c>
      <c r="BL70" s="2" t="s">
        <v>237</v>
      </c>
      <c r="BM70" s="7"/>
      <c r="BN70" s="7"/>
      <c r="BO70" s="4"/>
      <c r="BP70" s="8"/>
      <c r="BQ70" s="4"/>
      <c r="BR70" s="8"/>
      <c r="BS70" s="7"/>
      <c r="BT70" s="7"/>
      <c r="BU70" s="2" t="s">
        <v>238</v>
      </c>
      <c r="BV70" s="2" t="s">
        <v>96</v>
      </c>
      <c r="BW70" s="2" t="s">
        <v>99</v>
      </c>
      <c r="BX70" s="2" t="s">
        <v>99</v>
      </c>
      <c r="BY70" s="2" t="s">
        <v>110</v>
      </c>
      <c r="BZ70" s="2" t="s">
        <v>110</v>
      </c>
      <c r="CA70" s="2" t="s">
        <v>99</v>
      </c>
    </row>
    <row r="71">
      <c r="A71" s="2" t="s">
        <v>284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274</v>
      </c>
      <c r="G71" s="2" t="s">
        <v>274</v>
      </c>
      <c r="H71" s="2" t="s">
        <v>274</v>
      </c>
      <c r="I71" s="2" t="s">
        <v>93</v>
      </c>
      <c r="J71" s="2" t="s">
        <v>116</v>
      </c>
      <c r="K71" s="2" t="s">
        <v>255</v>
      </c>
      <c r="L71" s="3">
        <v>87.16</v>
      </c>
      <c r="M71" s="3">
        <v>91.52</v>
      </c>
      <c r="N71" s="3">
        <v>179.99</v>
      </c>
      <c r="O71" s="2" t="s">
        <v>96</v>
      </c>
      <c r="P71" s="2" t="s">
        <v>275</v>
      </c>
      <c r="Q71" s="2" t="s">
        <v>98</v>
      </c>
      <c r="R71" s="2" t="s">
        <v>99</v>
      </c>
      <c r="S71" s="2" t="s">
        <v>276</v>
      </c>
      <c r="T71" s="2" t="s">
        <v>277</v>
      </c>
      <c r="U71" s="2" t="s">
        <v>101</v>
      </c>
      <c r="V71" s="2" t="s">
        <v>102</v>
      </c>
      <c r="W71" s="2" t="s">
        <v>103</v>
      </c>
      <c r="X71" s="2" t="s">
        <v>99</v>
      </c>
      <c r="Y71" s="2" t="s">
        <v>278</v>
      </c>
      <c r="Z71" s="4">
        <v>3</v>
      </c>
      <c r="AA71" s="4">
        <f>=ROUNDDOWN(0.357142857142857,0)</f>
      </c>
      <c r="AB71" s="5">
        <v>8.4</v>
      </c>
      <c r="AC71" s="2" t="s">
        <v>283</v>
      </c>
      <c r="AD71" s="4">
        <v>300</v>
      </c>
      <c r="AE71" s="4">
        <v>300</v>
      </c>
      <c r="AF71" s="6">
        <v>66</v>
      </c>
      <c r="AG71" s="6"/>
      <c r="AH71" s="7">
        <v>0.8018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>
        <v>248</v>
      </c>
      <c r="BK71" s="8">
        <v>23192.79</v>
      </c>
      <c r="BL71" s="2" t="s">
        <v>285</v>
      </c>
      <c r="BM71" s="7"/>
      <c r="BN71" s="7"/>
      <c r="BO71" s="4"/>
      <c r="BP71" s="8"/>
      <c r="BQ71" s="4"/>
      <c r="BR71" s="8"/>
      <c r="BS71" s="7"/>
      <c r="BT71" s="7"/>
      <c r="BU71" s="2" t="s">
        <v>238</v>
      </c>
      <c r="BV71" s="2" t="s">
        <v>96</v>
      </c>
      <c r="BW71" s="2" t="s">
        <v>99</v>
      </c>
      <c r="BX71" s="2" t="s">
        <v>99</v>
      </c>
      <c r="BY71" s="2" t="s">
        <v>110</v>
      </c>
      <c r="BZ71" s="2" t="s">
        <v>110</v>
      </c>
      <c r="CA71" s="2" t="s">
        <v>99</v>
      </c>
    </row>
    <row r="72">
      <c r="A72" s="2" t="s">
        <v>286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274</v>
      </c>
      <c r="G72" s="2" t="s">
        <v>274</v>
      </c>
      <c r="H72" s="2" t="s">
        <v>274</v>
      </c>
      <c r="I72" s="2" t="s">
        <v>93</v>
      </c>
      <c r="J72" s="2" t="s">
        <v>164</v>
      </c>
      <c r="K72" s="2" t="s">
        <v>130</v>
      </c>
      <c r="L72" s="3">
        <v>49.04</v>
      </c>
      <c r="M72" s="3">
        <v>51.49</v>
      </c>
      <c r="N72" s="3">
        <v>99.99</v>
      </c>
      <c r="O72" s="2" t="s">
        <v>96</v>
      </c>
      <c r="P72" s="2" t="s">
        <v>275</v>
      </c>
      <c r="Q72" s="2" t="s">
        <v>98</v>
      </c>
      <c r="R72" s="2" t="s">
        <v>99</v>
      </c>
      <c r="S72" s="2" t="s">
        <v>287</v>
      </c>
      <c r="T72" s="2" t="s">
        <v>277</v>
      </c>
      <c r="U72" s="2" t="s">
        <v>101</v>
      </c>
      <c r="V72" s="2" t="s">
        <v>102</v>
      </c>
      <c r="W72" s="2" t="s">
        <v>103</v>
      </c>
      <c r="X72" s="2" t="s">
        <v>99</v>
      </c>
      <c r="Y72" s="2" t="s">
        <v>278</v>
      </c>
      <c r="Z72" s="4">
        <v>3</v>
      </c>
      <c r="AA72" s="4">
        <f>=ROUNDDOWN(0.428571428571429,0)</f>
      </c>
      <c r="AB72" s="5">
        <v>7</v>
      </c>
      <c r="AC72" s="2" t="s">
        <v>99</v>
      </c>
      <c r="AD72" s="4"/>
      <c r="AE72" s="4"/>
      <c r="AF72" s="6">
        <v>66</v>
      </c>
      <c r="AG72" s="6"/>
      <c r="AH72" s="7">
        <v>0.9431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/>
      <c r="BJ72" s="4">
        <v>239</v>
      </c>
      <c r="BK72" s="8">
        <v>12462.19</v>
      </c>
      <c r="BL72" s="2" t="s">
        <v>288</v>
      </c>
      <c r="BM72" s="7"/>
      <c r="BN72" s="7"/>
      <c r="BO72" s="4"/>
      <c r="BP72" s="8"/>
      <c r="BQ72" s="4"/>
      <c r="BR72" s="8"/>
      <c r="BS72" s="7"/>
      <c r="BT72" s="7"/>
      <c r="BU72" s="2" t="s">
        <v>238</v>
      </c>
      <c r="BV72" s="2" t="s">
        <v>96</v>
      </c>
      <c r="BW72" s="2" t="s">
        <v>99</v>
      </c>
      <c r="BX72" s="2" t="s">
        <v>99</v>
      </c>
      <c r="BY72" s="2" t="s">
        <v>110</v>
      </c>
      <c r="BZ72" s="2" t="s">
        <v>110</v>
      </c>
      <c r="CA72" s="2" t="s">
        <v>99</v>
      </c>
    </row>
    <row r="73">
      <c r="A73" s="2" t="s">
        <v>289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274</v>
      </c>
      <c r="G73" s="2" t="s">
        <v>274</v>
      </c>
      <c r="H73" s="2" t="s">
        <v>274</v>
      </c>
      <c r="I73" s="2" t="s">
        <v>93</v>
      </c>
      <c r="J73" s="2" t="s">
        <v>94</v>
      </c>
      <c r="K73" s="2" t="s">
        <v>130</v>
      </c>
      <c r="L73" s="3">
        <v>54.42</v>
      </c>
      <c r="M73" s="3">
        <v>57.14</v>
      </c>
      <c r="N73" s="3">
        <v>119.99</v>
      </c>
      <c r="O73" s="2" t="s">
        <v>96</v>
      </c>
      <c r="P73" s="2" t="s">
        <v>275</v>
      </c>
      <c r="Q73" s="2" t="s">
        <v>98</v>
      </c>
      <c r="R73" s="2" t="s">
        <v>99</v>
      </c>
      <c r="S73" s="2" t="s">
        <v>287</v>
      </c>
      <c r="T73" s="2" t="s">
        <v>277</v>
      </c>
      <c r="U73" s="2" t="s">
        <v>101</v>
      </c>
      <c r="V73" s="2" t="s">
        <v>102</v>
      </c>
      <c r="W73" s="2" t="s">
        <v>103</v>
      </c>
      <c r="X73" s="2" t="s">
        <v>99</v>
      </c>
      <c r="Y73" s="2" t="s">
        <v>278</v>
      </c>
      <c r="Z73" s="4">
        <v>3</v>
      </c>
      <c r="AA73" s="4">
        <f>=ROUNDDOWN(0.205479452054795,0)</f>
      </c>
      <c r="AB73" s="5">
        <v>14.6</v>
      </c>
      <c r="AC73" s="2" t="s">
        <v>283</v>
      </c>
      <c r="AD73" s="4">
        <v>300</v>
      </c>
      <c r="AE73" s="4">
        <v>300</v>
      </c>
      <c r="AF73" s="6">
        <v>66</v>
      </c>
      <c r="AG73" s="6"/>
      <c r="AH73" s="7">
        <v>0.7472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>
        <v>190</v>
      </c>
      <c r="BK73" s="8">
        <v>10811.31</v>
      </c>
      <c r="BL73" s="2" t="s">
        <v>290</v>
      </c>
      <c r="BM73" s="7"/>
      <c r="BN73" s="7"/>
      <c r="BO73" s="4"/>
      <c r="BP73" s="8"/>
      <c r="BQ73" s="4"/>
      <c r="BR73" s="8"/>
      <c r="BS73" s="7"/>
      <c r="BT73" s="7"/>
      <c r="BU73" s="2" t="s">
        <v>238</v>
      </c>
      <c r="BV73" s="2" t="s">
        <v>96</v>
      </c>
      <c r="BW73" s="2" t="s">
        <v>99</v>
      </c>
      <c r="BX73" s="2" t="s">
        <v>99</v>
      </c>
      <c r="BY73" s="2" t="s">
        <v>110</v>
      </c>
      <c r="BZ73" s="2" t="s">
        <v>110</v>
      </c>
      <c r="CA73" s="2" t="s">
        <v>99</v>
      </c>
    </row>
    <row r="74">
      <c r="A74" s="2" t="s">
        <v>291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274</v>
      </c>
      <c r="G74" s="2" t="s">
        <v>274</v>
      </c>
      <c r="H74" s="2" t="s">
        <v>274</v>
      </c>
      <c r="I74" s="2" t="s">
        <v>93</v>
      </c>
      <c r="J74" s="2" t="s">
        <v>112</v>
      </c>
      <c r="K74" s="2" t="s">
        <v>130</v>
      </c>
      <c r="L74" s="3">
        <v>76.38</v>
      </c>
      <c r="M74" s="3">
        <v>80.2</v>
      </c>
      <c r="N74" s="3">
        <v>154.99</v>
      </c>
      <c r="O74" s="2" t="s">
        <v>96</v>
      </c>
      <c r="P74" s="2" t="s">
        <v>275</v>
      </c>
      <c r="Q74" s="2" t="s">
        <v>98</v>
      </c>
      <c r="R74" s="2" t="s">
        <v>99</v>
      </c>
      <c r="S74" s="2" t="s">
        <v>287</v>
      </c>
      <c r="T74" s="2" t="s">
        <v>277</v>
      </c>
      <c r="U74" s="2" t="s">
        <v>101</v>
      </c>
      <c r="V74" s="2" t="s">
        <v>102</v>
      </c>
      <c r="W74" s="2" t="s">
        <v>103</v>
      </c>
      <c r="X74" s="2" t="s">
        <v>99</v>
      </c>
      <c r="Y74" s="2" t="s">
        <v>278</v>
      </c>
      <c r="Z74" s="4">
        <v>3</v>
      </c>
      <c r="AA74" s="4">
        <f>=ROUNDDOWN(0.206896551724138,0)</f>
      </c>
      <c r="AB74" s="5">
        <v>14.5</v>
      </c>
      <c r="AC74" s="2" t="s">
        <v>283</v>
      </c>
      <c r="AD74" s="4">
        <v>330</v>
      </c>
      <c r="AE74" s="4">
        <v>330</v>
      </c>
      <c r="AF74" s="6">
        <v>66</v>
      </c>
      <c r="AG74" s="6"/>
      <c r="AH74" s="7">
        <v>0.7699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/>
      <c r="BJ74" s="4">
        <v>390</v>
      </c>
      <c r="BK74" s="8">
        <v>31214.15</v>
      </c>
      <c r="BL74" s="2" t="s">
        <v>292</v>
      </c>
      <c r="BM74" s="7"/>
      <c r="BN74" s="7"/>
      <c r="BO74" s="4"/>
      <c r="BP74" s="8"/>
      <c r="BQ74" s="4"/>
      <c r="BR74" s="8"/>
      <c r="BS74" s="7"/>
      <c r="BT74" s="7"/>
      <c r="BU74" s="2" t="s">
        <v>238</v>
      </c>
      <c r="BV74" s="2" t="s">
        <v>96</v>
      </c>
      <c r="BW74" s="2" t="s">
        <v>99</v>
      </c>
      <c r="BX74" s="2" t="s">
        <v>99</v>
      </c>
      <c r="BY74" s="2" t="s">
        <v>110</v>
      </c>
      <c r="BZ74" s="2" t="s">
        <v>110</v>
      </c>
      <c r="CA74" s="2" t="s">
        <v>99</v>
      </c>
    </row>
    <row r="75">
      <c r="A75" s="2" t="s">
        <v>293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274</v>
      </c>
      <c r="G75" s="2" t="s">
        <v>274</v>
      </c>
      <c r="H75" s="2" t="s">
        <v>274</v>
      </c>
      <c r="I75" s="2" t="s">
        <v>93</v>
      </c>
      <c r="J75" s="2" t="s">
        <v>116</v>
      </c>
      <c r="K75" s="2" t="s">
        <v>130</v>
      </c>
      <c r="L75" s="3">
        <v>87.16</v>
      </c>
      <c r="M75" s="3">
        <v>91.52</v>
      </c>
      <c r="N75" s="3">
        <v>179.99</v>
      </c>
      <c r="O75" s="2" t="s">
        <v>96</v>
      </c>
      <c r="P75" s="2" t="s">
        <v>275</v>
      </c>
      <c r="Q75" s="2" t="s">
        <v>98</v>
      </c>
      <c r="R75" s="2" t="s">
        <v>99</v>
      </c>
      <c r="S75" s="2" t="s">
        <v>287</v>
      </c>
      <c r="T75" s="2" t="s">
        <v>277</v>
      </c>
      <c r="U75" s="2" t="s">
        <v>101</v>
      </c>
      <c r="V75" s="2" t="s">
        <v>102</v>
      </c>
      <c r="W75" s="2" t="s">
        <v>103</v>
      </c>
      <c r="X75" s="2" t="s">
        <v>99</v>
      </c>
      <c r="Y75" s="2" t="s">
        <v>278</v>
      </c>
      <c r="Z75" s="4">
        <v>3</v>
      </c>
      <c r="AA75" s="4">
        <f>=ROUNDDOWN(0.245901639344262,0)</f>
      </c>
      <c r="AB75" s="5">
        <v>12.2</v>
      </c>
      <c r="AC75" s="2" t="s">
        <v>283</v>
      </c>
      <c r="AD75" s="4">
        <v>340</v>
      </c>
      <c r="AE75" s="4">
        <v>340</v>
      </c>
      <c r="AF75" s="6">
        <v>66</v>
      </c>
      <c r="AG75" s="6"/>
      <c r="AH75" s="7">
        <v>0.7426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/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/>
      <c r="BJ75" s="4">
        <v>368</v>
      </c>
      <c r="BK75" s="8">
        <v>33535.09</v>
      </c>
      <c r="BL75" s="2" t="s">
        <v>294</v>
      </c>
      <c r="BM75" s="7"/>
      <c r="BN75" s="7"/>
      <c r="BO75" s="4"/>
      <c r="BP75" s="8"/>
      <c r="BQ75" s="4"/>
      <c r="BR75" s="8"/>
      <c r="BS75" s="7"/>
      <c r="BT75" s="7"/>
      <c r="BU75" s="2" t="s">
        <v>238</v>
      </c>
      <c r="BV75" s="2" t="s">
        <v>96</v>
      </c>
      <c r="BW75" s="2" t="s">
        <v>99</v>
      </c>
      <c r="BX75" s="2" t="s">
        <v>99</v>
      </c>
      <c r="BY75" s="2" t="s">
        <v>110</v>
      </c>
      <c r="BZ75" s="2" t="s">
        <v>110</v>
      </c>
      <c r="CA75" s="2" t="s">
        <v>99</v>
      </c>
    </row>
    <row r="76">
      <c r="A76" s="2" t="s">
        <v>295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274</v>
      </c>
      <c r="G76" s="2" t="s">
        <v>274</v>
      </c>
      <c r="H76" s="2" t="s">
        <v>274</v>
      </c>
      <c r="I76" s="2" t="s">
        <v>93</v>
      </c>
      <c r="J76" s="2" t="s">
        <v>164</v>
      </c>
      <c r="K76" s="2" t="s">
        <v>296</v>
      </c>
      <c r="L76" s="3">
        <v>49.04</v>
      </c>
      <c r="M76" s="3">
        <v>51.49</v>
      </c>
      <c r="N76" s="3">
        <v>99.99</v>
      </c>
      <c r="O76" s="2" t="s">
        <v>96</v>
      </c>
      <c r="P76" s="2" t="s">
        <v>275</v>
      </c>
      <c r="Q76" s="2" t="s">
        <v>98</v>
      </c>
      <c r="R76" s="2" t="s">
        <v>99</v>
      </c>
      <c r="S76" s="2" t="s">
        <v>297</v>
      </c>
      <c r="T76" s="2" t="s">
        <v>277</v>
      </c>
      <c r="U76" s="2" t="s">
        <v>101</v>
      </c>
      <c r="V76" s="2" t="s">
        <v>102</v>
      </c>
      <c r="W76" s="2" t="s">
        <v>103</v>
      </c>
      <c r="X76" s="2" t="s">
        <v>99</v>
      </c>
      <c r="Y76" s="2" t="s">
        <v>278</v>
      </c>
      <c r="Z76" s="4">
        <v>79</v>
      </c>
      <c r="AA76" s="4">
        <f>=ROUNDDOWN(10,0)</f>
      </c>
      <c r="AB76" s="5">
        <v>7.9</v>
      </c>
      <c r="AC76" s="2" t="s">
        <v>99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/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/>
      <c r="BJ76" s="4">
        <v>190</v>
      </c>
      <c r="BK76" s="8">
        <v>10050.98</v>
      </c>
      <c r="BL76" s="2" t="s">
        <v>290</v>
      </c>
      <c r="BM76" s="7"/>
      <c r="BN76" s="7"/>
      <c r="BO76" s="4"/>
      <c r="BP76" s="8"/>
      <c r="BQ76" s="4"/>
      <c r="BR76" s="8"/>
      <c r="BS76" s="7"/>
      <c r="BT76" s="7"/>
      <c r="BU76" s="2" t="s">
        <v>238</v>
      </c>
      <c r="BV76" s="2" t="s">
        <v>96</v>
      </c>
      <c r="BW76" s="2" t="s">
        <v>99</v>
      </c>
      <c r="BX76" s="2" t="s">
        <v>99</v>
      </c>
      <c r="BY76" s="2" t="s">
        <v>110</v>
      </c>
      <c r="BZ76" s="2" t="s">
        <v>110</v>
      </c>
      <c r="CA76" s="2" t="s">
        <v>99</v>
      </c>
    </row>
    <row r="77">
      <c r="A77" s="2" t="s">
        <v>298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274</v>
      </c>
      <c r="G77" s="2" t="s">
        <v>274</v>
      </c>
      <c r="H77" s="2" t="s">
        <v>274</v>
      </c>
      <c r="I77" s="2" t="s">
        <v>93</v>
      </c>
      <c r="J77" s="2" t="s">
        <v>94</v>
      </c>
      <c r="K77" s="2" t="s">
        <v>296</v>
      </c>
      <c r="L77" s="3">
        <v>54.42</v>
      </c>
      <c r="M77" s="3">
        <v>57.14</v>
      </c>
      <c r="N77" s="3">
        <v>119.99</v>
      </c>
      <c r="O77" s="2" t="s">
        <v>96</v>
      </c>
      <c r="P77" s="2" t="s">
        <v>275</v>
      </c>
      <c r="Q77" s="2" t="s">
        <v>98</v>
      </c>
      <c r="R77" s="2" t="s">
        <v>99</v>
      </c>
      <c r="S77" s="2" t="s">
        <v>297</v>
      </c>
      <c r="T77" s="2" t="s">
        <v>277</v>
      </c>
      <c r="U77" s="2" t="s">
        <v>101</v>
      </c>
      <c r="V77" s="2" t="s">
        <v>102</v>
      </c>
      <c r="W77" s="2" t="s">
        <v>103</v>
      </c>
      <c r="X77" s="2" t="s">
        <v>99</v>
      </c>
      <c r="Y77" s="2" t="s">
        <v>278</v>
      </c>
      <c r="Z77" s="4">
        <v>3</v>
      </c>
      <c r="AA77" s="4">
        <f>=ROUNDDOWN(0.652173913043478,0)</f>
      </c>
      <c r="AB77" s="5">
        <v>4.6</v>
      </c>
      <c r="AC77" s="2" t="s">
        <v>283</v>
      </c>
      <c r="AD77" s="4">
        <v>140</v>
      </c>
      <c r="AE77" s="4">
        <v>140</v>
      </c>
      <c r="AF77" s="6">
        <v>66</v>
      </c>
      <c r="AG77" s="6"/>
      <c r="AH77" s="7">
        <v>0.9431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/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/>
      <c r="BJ77" s="4">
        <v>216</v>
      </c>
      <c r="BK77" s="8">
        <v>12649.68</v>
      </c>
      <c r="BL77" s="2" t="s">
        <v>279</v>
      </c>
      <c r="BM77" s="7"/>
      <c r="BN77" s="7"/>
      <c r="BO77" s="4"/>
      <c r="BP77" s="8"/>
      <c r="BQ77" s="4"/>
      <c r="BR77" s="8"/>
      <c r="BS77" s="7"/>
      <c r="BT77" s="7"/>
      <c r="BU77" s="2" t="s">
        <v>238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110</v>
      </c>
      <c r="CA77" s="2" t="s">
        <v>99</v>
      </c>
    </row>
    <row r="78">
      <c r="A78" s="2" t="s">
        <v>299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274</v>
      </c>
      <c r="G78" s="2" t="s">
        <v>274</v>
      </c>
      <c r="H78" s="2" t="s">
        <v>274</v>
      </c>
      <c r="I78" s="2" t="s">
        <v>93</v>
      </c>
      <c r="J78" s="2" t="s">
        <v>112</v>
      </c>
      <c r="K78" s="2" t="s">
        <v>296</v>
      </c>
      <c r="L78" s="3">
        <v>76.38</v>
      </c>
      <c r="M78" s="3">
        <v>80.2</v>
      </c>
      <c r="N78" s="3">
        <v>154.99</v>
      </c>
      <c r="O78" s="2" t="s">
        <v>96</v>
      </c>
      <c r="P78" s="2" t="s">
        <v>275</v>
      </c>
      <c r="Q78" s="2" t="s">
        <v>98</v>
      </c>
      <c r="R78" s="2" t="s">
        <v>99</v>
      </c>
      <c r="S78" s="2" t="s">
        <v>297</v>
      </c>
      <c r="T78" s="2" t="s">
        <v>277</v>
      </c>
      <c r="U78" s="2" t="s">
        <v>101</v>
      </c>
      <c r="V78" s="2" t="s">
        <v>102</v>
      </c>
      <c r="W78" s="2" t="s">
        <v>103</v>
      </c>
      <c r="X78" s="2" t="s">
        <v>99</v>
      </c>
      <c r="Y78" s="2" t="s">
        <v>278</v>
      </c>
      <c r="Z78" s="4">
        <v>3</v>
      </c>
      <c r="AA78" s="4">
        <f>=ROUNDDOWN(0.476190476190476,0)</f>
      </c>
      <c r="AB78" s="5">
        <v>6.3</v>
      </c>
      <c r="AC78" s="2" t="s">
        <v>283</v>
      </c>
      <c r="AD78" s="4">
        <v>300</v>
      </c>
      <c r="AE78" s="4">
        <v>300</v>
      </c>
      <c r="AF78" s="6">
        <v>66</v>
      </c>
      <c r="AG78" s="6"/>
      <c r="AH78" s="7">
        <v>0.9043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>
        <v>221</v>
      </c>
      <c r="BK78" s="8">
        <v>17880.9</v>
      </c>
      <c r="BL78" s="2" t="s">
        <v>237</v>
      </c>
      <c r="BM78" s="7"/>
      <c r="BN78" s="7"/>
      <c r="BO78" s="4"/>
      <c r="BP78" s="8"/>
      <c r="BQ78" s="4"/>
      <c r="BR78" s="8"/>
      <c r="BS78" s="7"/>
      <c r="BT78" s="7"/>
      <c r="BU78" s="2" t="s">
        <v>238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110</v>
      </c>
      <c r="CA78" s="2" t="s">
        <v>99</v>
      </c>
    </row>
    <row r="79">
      <c r="A79" s="2" t="s">
        <v>300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274</v>
      </c>
      <c r="G79" s="2" t="s">
        <v>274</v>
      </c>
      <c r="H79" s="2" t="s">
        <v>274</v>
      </c>
      <c r="I79" s="2" t="s">
        <v>93</v>
      </c>
      <c r="J79" s="2" t="s">
        <v>116</v>
      </c>
      <c r="K79" s="2" t="s">
        <v>296</v>
      </c>
      <c r="L79" s="3">
        <v>87.16</v>
      </c>
      <c r="M79" s="3">
        <v>91.52</v>
      </c>
      <c r="N79" s="3">
        <v>179.99</v>
      </c>
      <c r="O79" s="2" t="s">
        <v>96</v>
      </c>
      <c r="P79" s="2" t="s">
        <v>275</v>
      </c>
      <c r="Q79" s="2" t="s">
        <v>98</v>
      </c>
      <c r="R79" s="2" t="s">
        <v>99</v>
      </c>
      <c r="S79" s="2" t="s">
        <v>297</v>
      </c>
      <c r="T79" s="2" t="s">
        <v>277</v>
      </c>
      <c r="U79" s="2" t="s">
        <v>101</v>
      </c>
      <c r="V79" s="2" t="s">
        <v>102</v>
      </c>
      <c r="W79" s="2" t="s">
        <v>103</v>
      </c>
      <c r="X79" s="2" t="s">
        <v>99</v>
      </c>
      <c r="Y79" s="2" t="s">
        <v>278</v>
      </c>
      <c r="Z79" s="4">
        <v>3</v>
      </c>
      <c r="AA79" s="4">
        <f>=ROUNDDOWN(0.526315789473684,0)</f>
      </c>
      <c r="AB79" s="5">
        <v>5.7</v>
      </c>
      <c r="AC79" s="2" t="s">
        <v>283</v>
      </c>
      <c r="AD79" s="4">
        <v>170</v>
      </c>
      <c r="AE79" s="4">
        <v>170</v>
      </c>
      <c r="AF79" s="6">
        <v>66</v>
      </c>
      <c r="AG79" s="6"/>
      <c r="AH79" s="7">
        <v>0.8519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>
        <v>220</v>
      </c>
      <c r="BK79" s="8">
        <v>20614.32</v>
      </c>
      <c r="BL79" s="2" t="s">
        <v>292</v>
      </c>
      <c r="BM79" s="7"/>
      <c r="BN79" s="7"/>
      <c r="BO79" s="4"/>
      <c r="BP79" s="8"/>
      <c r="BQ79" s="4"/>
      <c r="BR79" s="8"/>
      <c r="BS79" s="7"/>
      <c r="BT79" s="7"/>
      <c r="BU79" s="2" t="s">
        <v>238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110</v>
      </c>
      <c r="CA79" s="2" t="s">
        <v>99</v>
      </c>
    </row>
    <row r="80">
      <c r="A80" s="2" t="s">
        <v>301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274</v>
      </c>
      <c r="G80" s="2" t="s">
        <v>274</v>
      </c>
      <c r="H80" s="2" t="s">
        <v>274</v>
      </c>
      <c r="I80" s="2" t="s">
        <v>93</v>
      </c>
      <c r="J80" s="2" t="s">
        <v>164</v>
      </c>
      <c r="K80" s="2" t="s">
        <v>302</v>
      </c>
      <c r="L80" s="3">
        <v>49.04</v>
      </c>
      <c r="M80" s="3">
        <v>51.49</v>
      </c>
      <c r="N80" s="3">
        <v>99.99</v>
      </c>
      <c r="O80" s="2" t="s">
        <v>96</v>
      </c>
      <c r="P80" s="2" t="s">
        <v>275</v>
      </c>
      <c r="Q80" s="2" t="s">
        <v>98</v>
      </c>
      <c r="R80" s="2" t="s">
        <v>99</v>
      </c>
      <c r="S80" s="2" t="s">
        <v>303</v>
      </c>
      <c r="T80" s="2" t="s">
        <v>277</v>
      </c>
      <c r="U80" s="2" t="s">
        <v>101</v>
      </c>
      <c r="V80" s="2" t="s">
        <v>102</v>
      </c>
      <c r="W80" s="2" t="s">
        <v>103</v>
      </c>
      <c r="X80" s="2" t="s">
        <v>99</v>
      </c>
      <c r="Y80" s="2" t="s">
        <v>304</v>
      </c>
      <c r="Z80" s="4">
        <v>116</v>
      </c>
      <c r="AA80" s="4">
        <f>=ROUNDDOWN(38.6666666666667,0)</f>
      </c>
      <c r="AB80" s="5">
        <v>3</v>
      </c>
      <c r="AC80" s="2" t="s">
        <v>99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/>
      <c r="BJ80" s="4">
        <v>97</v>
      </c>
      <c r="BK80" s="8">
        <v>4999.87</v>
      </c>
      <c r="BL80" s="2" t="s">
        <v>292</v>
      </c>
      <c r="BM80" s="7"/>
      <c r="BN80" s="7"/>
      <c r="BO80" s="4"/>
      <c r="BP80" s="8"/>
      <c r="BQ80" s="4"/>
      <c r="BR80" s="8"/>
      <c r="BS80" s="7"/>
      <c r="BT80" s="7"/>
      <c r="BU80" s="2" t="s">
        <v>238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110</v>
      </c>
      <c r="CA80" s="2" t="s">
        <v>99</v>
      </c>
    </row>
    <row r="81">
      <c r="A81" s="2" t="s">
        <v>305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274</v>
      </c>
      <c r="G81" s="2" t="s">
        <v>274</v>
      </c>
      <c r="H81" s="2" t="s">
        <v>274</v>
      </c>
      <c r="I81" s="2" t="s">
        <v>93</v>
      </c>
      <c r="J81" s="2" t="s">
        <v>94</v>
      </c>
      <c r="K81" s="2" t="s">
        <v>302</v>
      </c>
      <c r="L81" s="3">
        <v>54.42</v>
      </c>
      <c r="M81" s="3">
        <v>57.14</v>
      </c>
      <c r="N81" s="3">
        <v>119.99</v>
      </c>
      <c r="O81" s="2" t="s">
        <v>96</v>
      </c>
      <c r="P81" s="2" t="s">
        <v>275</v>
      </c>
      <c r="Q81" s="2" t="s">
        <v>98</v>
      </c>
      <c r="R81" s="2" t="s">
        <v>99</v>
      </c>
      <c r="S81" s="2" t="s">
        <v>303</v>
      </c>
      <c r="T81" s="2" t="s">
        <v>277</v>
      </c>
      <c r="U81" s="2" t="s">
        <v>101</v>
      </c>
      <c r="V81" s="2" t="s">
        <v>102</v>
      </c>
      <c r="W81" s="2" t="s">
        <v>103</v>
      </c>
      <c r="X81" s="2" t="s">
        <v>99</v>
      </c>
      <c r="Y81" s="2" t="s">
        <v>304</v>
      </c>
      <c r="Z81" s="4">
        <v>19</v>
      </c>
      <c r="AA81" s="4">
        <f>=ROUNDDOWN({0},0)</f>
      </c>
      <c r="AB81" s="5"/>
      <c r="AC81" s="2" t="s">
        <v>99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/>
      <c r="BJ81" s="4">
        <v>116</v>
      </c>
      <c r="BK81" s="8">
        <v>6873.88</v>
      </c>
      <c r="BL81" s="2" t="s">
        <v>260</v>
      </c>
      <c r="BM81" s="7"/>
      <c r="BN81" s="7"/>
      <c r="BO81" s="4"/>
      <c r="BP81" s="8"/>
      <c r="BQ81" s="4"/>
      <c r="BR81" s="8"/>
      <c r="BS81" s="7"/>
      <c r="BT81" s="7"/>
      <c r="BU81" s="2" t="s">
        <v>238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110</v>
      </c>
      <c r="CA81" s="2" t="s">
        <v>99</v>
      </c>
    </row>
    <row r="82">
      <c r="A82" s="2" t="s">
        <v>306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274</v>
      </c>
      <c r="G82" s="2" t="s">
        <v>274</v>
      </c>
      <c r="H82" s="2" t="s">
        <v>274</v>
      </c>
      <c r="I82" s="2" t="s">
        <v>93</v>
      </c>
      <c r="J82" s="2" t="s">
        <v>112</v>
      </c>
      <c r="K82" s="2" t="s">
        <v>302</v>
      </c>
      <c r="L82" s="3">
        <v>76.38</v>
      </c>
      <c r="M82" s="3">
        <v>80.2</v>
      </c>
      <c r="N82" s="3">
        <v>154.99</v>
      </c>
      <c r="O82" s="2" t="s">
        <v>96</v>
      </c>
      <c r="P82" s="2" t="s">
        <v>275</v>
      </c>
      <c r="Q82" s="2" t="s">
        <v>98</v>
      </c>
      <c r="R82" s="2" t="s">
        <v>99</v>
      </c>
      <c r="S82" s="2" t="s">
        <v>303</v>
      </c>
      <c r="T82" s="2" t="s">
        <v>277</v>
      </c>
      <c r="U82" s="2" t="s">
        <v>101</v>
      </c>
      <c r="V82" s="2" t="s">
        <v>102</v>
      </c>
      <c r="W82" s="2" t="s">
        <v>103</v>
      </c>
      <c r="X82" s="2" t="s">
        <v>99</v>
      </c>
      <c r="Y82" s="2" t="s">
        <v>304</v>
      </c>
      <c r="Z82" s="4">
        <v>82</v>
      </c>
      <c r="AA82" s="4">
        <f>=ROUNDDOWN(25.625,0)</f>
      </c>
      <c r="AB82" s="5">
        <v>3.2</v>
      </c>
      <c r="AC82" s="2" t="s">
        <v>99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/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/>
      <c r="BJ82" s="4">
        <v>126</v>
      </c>
      <c r="BK82" s="8">
        <v>10461.44</v>
      </c>
      <c r="BL82" s="2" t="s">
        <v>290</v>
      </c>
      <c r="BM82" s="7"/>
      <c r="BN82" s="7"/>
      <c r="BO82" s="4"/>
      <c r="BP82" s="8"/>
      <c r="BQ82" s="4"/>
      <c r="BR82" s="8"/>
      <c r="BS82" s="7"/>
      <c r="BT82" s="7"/>
      <c r="BU82" s="2" t="s">
        <v>238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110</v>
      </c>
      <c r="CA82" s="2" t="s">
        <v>99</v>
      </c>
    </row>
    <row r="83">
      <c r="A83" s="2" t="s">
        <v>307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274</v>
      </c>
      <c r="G83" s="2" t="s">
        <v>274</v>
      </c>
      <c r="H83" s="2" t="s">
        <v>274</v>
      </c>
      <c r="I83" s="2" t="s">
        <v>93</v>
      </c>
      <c r="J83" s="2" t="s">
        <v>116</v>
      </c>
      <c r="K83" s="2" t="s">
        <v>302</v>
      </c>
      <c r="L83" s="3">
        <v>87.16</v>
      </c>
      <c r="M83" s="3">
        <v>91.52</v>
      </c>
      <c r="N83" s="3">
        <v>179.99</v>
      </c>
      <c r="O83" s="2" t="s">
        <v>96</v>
      </c>
      <c r="P83" s="2" t="s">
        <v>275</v>
      </c>
      <c r="Q83" s="2" t="s">
        <v>98</v>
      </c>
      <c r="R83" s="2" t="s">
        <v>99</v>
      </c>
      <c r="S83" s="2" t="s">
        <v>303</v>
      </c>
      <c r="T83" s="2" t="s">
        <v>277</v>
      </c>
      <c r="U83" s="2" t="s">
        <v>101</v>
      </c>
      <c r="V83" s="2" t="s">
        <v>102</v>
      </c>
      <c r="W83" s="2" t="s">
        <v>103</v>
      </c>
      <c r="X83" s="2" t="s">
        <v>99</v>
      </c>
      <c r="Y83" s="2" t="s">
        <v>278</v>
      </c>
      <c r="Z83" s="4">
        <v>158</v>
      </c>
      <c r="AA83" s="4">
        <f>=ROUNDDOWN(79,0)</f>
      </c>
      <c r="AB83" s="5">
        <v>2</v>
      </c>
      <c r="AC83" s="2" t="s">
        <v>99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/>
      <c r="BJ83" s="4">
        <v>141</v>
      </c>
      <c r="BK83" s="8">
        <v>13213.57</v>
      </c>
      <c r="BL83" s="2" t="s">
        <v>290</v>
      </c>
      <c r="BM83" s="7"/>
      <c r="BN83" s="7"/>
      <c r="BO83" s="4"/>
      <c r="BP83" s="8"/>
      <c r="BQ83" s="4"/>
      <c r="BR83" s="8"/>
      <c r="BS83" s="7"/>
      <c r="BT83" s="7"/>
      <c r="BU83" s="2" t="s">
        <v>238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110</v>
      </c>
      <c r="CA83" s="2" t="s">
        <v>99</v>
      </c>
    </row>
    <row r="84">
      <c r="A84" s="2" t="s">
        <v>308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274</v>
      </c>
      <c r="G84" s="2" t="s">
        <v>274</v>
      </c>
      <c r="H84" s="2" t="s">
        <v>274</v>
      </c>
      <c r="I84" s="2" t="s">
        <v>93</v>
      </c>
      <c r="J84" s="2" t="s">
        <v>164</v>
      </c>
      <c r="K84" s="2" t="s">
        <v>309</v>
      </c>
      <c r="L84" s="3">
        <v>49.04</v>
      </c>
      <c r="M84" s="3">
        <v>51.49</v>
      </c>
      <c r="N84" s="3">
        <v>99.99</v>
      </c>
      <c r="O84" s="2" t="s">
        <v>96</v>
      </c>
      <c r="P84" s="2" t="s">
        <v>275</v>
      </c>
      <c r="Q84" s="2" t="s">
        <v>98</v>
      </c>
      <c r="R84" s="2" t="s">
        <v>99</v>
      </c>
      <c r="S84" s="2" t="s">
        <v>310</v>
      </c>
      <c r="T84" s="2" t="s">
        <v>277</v>
      </c>
      <c r="U84" s="2" t="s">
        <v>101</v>
      </c>
      <c r="V84" s="2" t="s">
        <v>102</v>
      </c>
      <c r="W84" s="2" t="s">
        <v>103</v>
      </c>
      <c r="X84" s="2" t="s">
        <v>99</v>
      </c>
      <c r="Y84" s="2" t="s">
        <v>278</v>
      </c>
      <c r="Z84" s="4">
        <v>2</v>
      </c>
      <c r="AA84" s="4">
        <f>=ROUNDDOWN(0.416666666666667,0)</f>
      </c>
      <c r="AB84" s="5">
        <v>4.8</v>
      </c>
      <c r="AC84" s="2" t="s">
        <v>99</v>
      </c>
      <c r="AD84" s="4"/>
      <c r="AE84" s="4"/>
      <c r="AF84" s="6">
        <v>66</v>
      </c>
      <c r="AG84" s="6"/>
      <c r="AH84" s="7">
        <v>0.9727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166</v>
      </c>
      <c r="BK84" s="8">
        <v>8613.74</v>
      </c>
      <c r="BL84" s="2" t="s">
        <v>311</v>
      </c>
      <c r="BM84" s="7"/>
      <c r="BN84" s="7"/>
      <c r="BO84" s="4"/>
      <c r="BP84" s="8"/>
      <c r="BQ84" s="4"/>
      <c r="BR84" s="8"/>
      <c r="BS84" s="7"/>
      <c r="BT84" s="7"/>
      <c r="BU84" s="2" t="s">
        <v>238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110</v>
      </c>
      <c r="CA84" s="2" t="s">
        <v>99</v>
      </c>
    </row>
    <row r="85">
      <c r="A85" s="2" t="s">
        <v>312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274</v>
      </c>
      <c r="G85" s="2" t="s">
        <v>274</v>
      </c>
      <c r="H85" s="2" t="s">
        <v>274</v>
      </c>
      <c r="I85" s="2" t="s">
        <v>93</v>
      </c>
      <c r="J85" s="2" t="s">
        <v>94</v>
      </c>
      <c r="K85" s="2" t="s">
        <v>309</v>
      </c>
      <c r="L85" s="3">
        <v>54.42</v>
      </c>
      <c r="M85" s="3">
        <v>57.14</v>
      </c>
      <c r="N85" s="3">
        <v>119.99</v>
      </c>
      <c r="O85" s="2" t="s">
        <v>96</v>
      </c>
      <c r="P85" s="2" t="s">
        <v>275</v>
      </c>
      <c r="Q85" s="2" t="s">
        <v>98</v>
      </c>
      <c r="R85" s="2" t="s">
        <v>99</v>
      </c>
      <c r="S85" s="2" t="s">
        <v>310</v>
      </c>
      <c r="T85" s="2" t="s">
        <v>277</v>
      </c>
      <c r="U85" s="2" t="s">
        <v>101</v>
      </c>
      <c r="V85" s="2" t="s">
        <v>102</v>
      </c>
      <c r="W85" s="2" t="s">
        <v>103</v>
      </c>
      <c r="X85" s="2" t="s">
        <v>99</v>
      </c>
      <c r="Y85" s="2" t="s">
        <v>278</v>
      </c>
      <c r="Z85" s="4">
        <v>2</v>
      </c>
      <c r="AA85" s="4">
        <f>=ROUNDDOWN(0.606060606060606,0)</f>
      </c>
      <c r="AB85" s="5">
        <v>3.3</v>
      </c>
      <c r="AC85" s="2" t="s">
        <v>283</v>
      </c>
      <c r="AD85" s="4">
        <v>150</v>
      </c>
      <c r="AE85" s="4">
        <v>150</v>
      </c>
      <c r="AF85" s="6">
        <v>66</v>
      </c>
      <c r="AG85" s="6"/>
      <c r="AH85" s="7">
        <v>0.7904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/>
      <c r="BJ85" s="4">
        <v>129</v>
      </c>
      <c r="BK85" s="8">
        <v>7521.53</v>
      </c>
      <c r="BL85" s="2" t="s">
        <v>313</v>
      </c>
      <c r="BM85" s="7"/>
      <c r="BN85" s="7"/>
      <c r="BO85" s="4"/>
      <c r="BP85" s="8"/>
      <c r="BQ85" s="4"/>
      <c r="BR85" s="8"/>
      <c r="BS85" s="7"/>
      <c r="BT85" s="7"/>
      <c r="BU85" s="2" t="s">
        <v>238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110</v>
      </c>
      <c r="CA85" s="2" t="s">
        <v>99</v>
      </c>
    </row>
    <row r="86">
      <c r="A86" s="2" t="s">
        <v>314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274</v>
      </c>
      <c r="G86" s="2" t="s">
        <v>274</v>
      </c>
      <c r="H86" s="2" t="s">
        <v>274</v>
      </c>
      <c r="I86" s="2" t="s">
        <v>93</v>
      </c>
      <c r="J86" s="2" t="s">
        <v>112</v>
      </c>
      <c r="K86" s="2" t="s">
        <v>309</v>
      </c>
      <c r="L86" s="3">
        <v>76.38</v>
      </c>
      <c r="M86" s="3">
        <v>80.2</v>
      </c>
      <c r="N86" s="3">
        <v>154.99</v>
      </c>
      <c r="O86" s="2" t="s">
        <v>96</v>
      </c>
      <c r="P86" s="2" t="s">
        <v>275</v>
      </c>
      <c r="Q86" s="2" t="s">
        <v>98</v>
      </c>
      <c r="R86" s="2" t="s">
        <v>99</v>
      </c>
      <c r="S86" s="2" t="s">
        <v>310</v>
      </c>
      <c r="T86" s="2" t="s">
        <v>277</v>
      </c>
      <c r="U86" s="2" t="s">
        <v>101</v>
      </c>
      <c r="V86" s="2" t="s">
        <v>102</v>
      </c>
      <c r="W86" s="2" t="s">
        <v>103</v>
      </c>
      <c r="X86" s="2" t="s">
        <v>99</v>
      </c>
      <c r="Y86" s="2" t="s">
        <v>304</v>
      </c>
      <c r="Z86" s="4">
        <v>3</v>
      </c>
      <c r="AA86" s="4">
        <f>=ROUNDDOWN(0.337078651685393,0)</f>
      </c>
      <c r="AB86" s="5">
        <v>8.9</v>
      </c>
      <c r="AC86" s="2" t="s">
        <v>283</v>
      </c>
      <c r="AD86" s="4">
        <v>300</v>
      </c>
      <c r="AE86" s="4">
        <v>300</v>
      </c>
      <c r="AF86" s="6">
        <v>66</v>
      </c>
      <c r="AG86" s="6"/>
      <c r="AH86" s="7">
        <v>0.8588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/>
      <c r="BJ86" s="4">
        <v>233</v>
      </c>
      <c r="BK86" s="8">
        <v>19140.71</v>
      </c>
      <c r="BL86" s="2" t="s">
        <v>237</v>
      </c>
      <c r="BM86" s="7"/>
      <c r="BN86" s="7"/>
      <c r="BO86" s="4"/>
      <c r="BP86" s="8"/>
      <c r="BQ86" s="4"/>
      <c r="BR86" s="8"/>
      <c r="BS86" s="7"/>
      <c r="BT86" s="7"/>
      <c r="BU86" s="2" t="s">
        <v>238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110</v>
      </c>
      <c r="CA86" s="2" t="s">
        <v>99</v>
      </c>
    </row>
    <row r="87">
      <c r="A87" s="2" t="s">
        <v>315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274</v>
      </c>
      <c r="G87" s="2" t="s">
        <v>274</v>
      </c>
      <c r="H87" s="2" t="s">
        <v>274</v>
      </c>
      <c r="I87" s="2" t="s">
        <v>93</v>
      </c>
      <c r="J87" s="2" t="s">
        <v>116</v>
      </c>
      <c r="K87" s="2" t="s">
        <v>309</v>
      </c>
      <c r="L87" s="3">
        <v>87.16</v>
      </c>
      <c r="M87" s="3">
        <v>91.52</v>
      </c>
      <c r="N87" s="3">
        <v>179.99</v>
      </c>
      <c r="O87" s="2" t="s">
        <v>96</v>
      </c>
      <c r="P87" s="2" t="s">
        <v>275</v>
      </c>
      <c r="Q87" s="2" t="s">
        <v>98</v>
      </c>
      <c r="R87" s="2" t="s">
        <v>99</v>
      </c>
      <c r="S87" s="2" t="s">
        <v>310</v>
      </c>
      <c r="T87" s="2" t="s">
        <v>277</v>
      </c>
      <c r="U87" s="2" t="s">
        <v>101</v>
      </c>
      <c r="V87" s="2" t="s">
        <v>102</v>
      </c>
      <c r="W87" s="2" t="s">
        <v>103</v>
      </c>
      <c r="X87" s="2" t="s">
        <v>99</v>
      </c>
      <c r="Y87" s="2" t="s">
        <v>304</v>
      </c>
      <c r="Z87" s="4">
        <v>3</v>
      </c>
      <c r="AA87" s="4">
        <f>=ROUNDDOWN(0.441176470588235,0)</f>
      </c>
      <c r="AB87" s="5">
        <v>6.8</v>
      </c>
      <c r="AC87" s="2" t="s">
        <v>283</v>
      </c>
      <c r="AD87" s="4">
        <v>300</v>
      </c>
      <c r="AE87" s="4">
        <v>300</v>
      </c>
      <c r="AF87" s="6">
        <v>66</v>
      </c>
      <c r="AG87" s="6"/>
      <c r="AH87" s="7">
        <v>0.8656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/>
      <c r="BJ87" s="4">
        <v>212</v>
      </c>
      <c r="BK87" s="8">
        <v>19850.18</v>
      </c>
      <c r="BL87" s="2" t="s">
        <v>281</v>
      </c>
      <c r="BM87" s="7"/>
      <c r="BN87" s="7"/>
      <c r="BO87" s="4"/>
      <c r="BP87" s="8"/>
      <c r="BQ87" s="4"/>
      <c r="BR87" s="8"/>
      <c r="BS87" s="7"/>
      <c r="BT87" s="7"/>
      <c r="BU87" s="2" t="s">
        <v>238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110</v>
      </c>
      <c r="CA87" s="2" t="s">
        <v>99</v>
      </c>
    </row>
    <row r="88">
      <c r="A88" s="2" t="s">
        <v>316</v>
      </c>
      <c r="B88" s="2" t="s">
        <v>88</v>
      </c>
      <c r="C88" s="2" t="s">
        <v>89</v>
      </c>
      <c r="D88" s="2" t="s">
        <v>90</v>
      </c>
      <c r="E88" s="2" t="s">
        <v>317</v>
      </c>
      <c r="F88" s="2" t="s">
        <v>318</v>
      </c>
      <c r="G88" s="2" t="s">
        <v>319</v>
      </c>
      <c r="H88" s="2" t="s">
        <v>319</v>
      </c>
      <c r="I88" s="2" t="s">
        <v>320</v>
      </c>
      <c r="J88" s="2" t="s">
        <v>321</v>
      </c>
      <c r="K88" s="2" t="s">
        <v>322</v>
      </c>
      <c r="L88" s="3">
        <v>40.52</v>
      </c>
      <c r="M88" s="3">
        <v>42.55</v>
      </c>
      <c r="N88" s="3">
        <v>89.99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99</v>
      </c>
      <c r="T88" s="2" t="s">
        <v>323</v>
      </c>
      <c r="U88" s="2" t="s">
        <v>101</v>
      </c>
      <c r="V88" s="2" t="s">
        <v>102</v>
      </c>
      <c r="W88" s="2" t="s">
        <v>324</v>
      </c>
      <c r="X88" s="2" t="s">
        <v>103</v>
      </c>
      <c r="Y88" s="2" t="s">
        <v>152</v>
      </c>
      <c r="Z88" s="4">
        <v>342</v>
      </c>
      <c r="AA88" s="4">
        <f>=ROUNDDOWN(40.2352941176471,0)</f>
      </c>
      <c r="AB88" s="5">
        <v>8.5</v>
      </c>
      <c r="AC88" s="2" t="s">
        <v>99</v>
      </c>
      <c r="AD88" s="4"/>
      <c r="AE88" s="4"/>
      <c r="AF88" s="6">
        <v>65</v>
      </c>
      <c r="AG88" s="6"/>
      <c r="AH88" s="7">
        <v>0.9613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70</v>
      </c>
      <c r="AQ88" s="8">
        <v>2651.6</v>
      </c>
      <c r="AR88" s="4"/>
      <c r="AS88" s="8"/>
      <c r="AT88" s="7"/>
      <c r="AU88" s="7"/>
      <c r="AV88" s="4">
        <v>70</v>
      </c>
      <c r="AW88" s="8">
        <v>2651.6</v>
      </c>
      <c r="AX88" s="4"/>
      <c r="AY88" s="8"/>
      <c r="AZ88" s="7"/>
      <c r="BA88" s="7"/>
      <c r="BB88" s="7">
        <v>1</v>
      </c>
      <c r="BC88" s="4">
        <v>117</v>
      </c>
      <c r="BD88" s="8">
        <v>4431.96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0.5983</v>
      </c>
      <c r="BJ88" s="4">
        <v>1042</v>
      </c>
      <c r="BK88" s="8">
        <v>43576.33</v>
      </c>
      <c r="BL88" s="2" t="s">
        <v>325</v>
      </c>
      <c r="BM88" s="7">
        <v>0.0672</v>
      </c>
      <c r="BN88" s="7">
        <v>0.0608</v>
      </c>
      <c r="BO88" s="4">
        <v>70</v>
      </c>
      <c r="BP88" s="8">
        <v>2651.6</v>
      </c>
      <c r="BQ88" s="4"/>
      <c r="BR88" s="8"/>
      <c r="BS88" s="7"/>
      <c r="BT88" s="7"/>
      <c r="BU88" s="2" t="s">
        <v>107</v>
      </c>
      <c r="BV88" s="2" t="s">
        <v>96</v>
      </c>
      <c r="BW88" s="2" t="s">
        <v>108</v>
      </c>
      <c r="BX88" s="2" t="s">
        <v>326</v>
      </c>
      <c r="BY88" s="2" t="s">
        <v>110</v>
      </c>
      <c r="BZ88" s="2" t="s">
        <v>110</v>
      </c>
      <c r="CA88" s="2" t="s">
        <v>99</v>
      </c>
    </row>
    <row r="89">
      <c r="A89" s="2" t="s">
        <v>327</v>
      </c>
      <c r="B89" s="2" t="s">
        <v>88</v>
      </c>
      <c r="C89" s="2" t="s">
        <v>89</v>
      </c>
      <c r="D89" s="2" t="s">
        <v>90</v>
      </c>
      <c r="E89" s="2" t="s">
        <v>317</v>
      </c>
      <c r="F89" s="2" t="s">
        <v>318</v>
      </c>
      <c r="G89" s="2" t="s">
        <v>319</v>
      </c>
      <c r="H89" s="2" t="s">
        <v>319</v>
      </c>
      <c r="I89" s="2" t="s">
        <v>320</v>
      </c>
      <c r="J89" s="2" t="s">
        <v>321</v>
      </c>
      <c r="K89" s="2" t="s">
        <v>328</v>
      </c>
      <c r="L89" s="3">
        <v>40.52</v>
      </c>
      <c r="M89" s="3">
        <v>42.55</v>
      </c>
      <c r="N89" s="3">
        <v>89.99</v>
      </c>
      <c r="O89" s="2" t="s">
        <v>96</v>
      </c>
      <c r="P89" s="2" t="s">
        <v>178</v>
      </c>
      <c r="Q89" s="2" t="s">
        <v>98</v>
      </c>
      <c r="R89" s="2" t="s">
        <v>99</v>
      </c>
      <c r="S89" s="2" t="s">
        <v>99</v>
      </c>
      <c r="T89" s="2" t="s">
        <v>323</v>
      </c>
      <c r="U89" s="2" t="s">
        <v>101</v>
      </c>
      <c r="V89" s="2" t="s">
        <v>102</v>
      </c>
      <c r="W89" s="2" t="s">
        <v>324</v>
      </c>
      <c r="X89" s="2" t="s">
        <v>103</v>
      </c>
      <c r="Y89" s="2" t="s">
        <v>152</v>
      </c>
      <c r="Z89" s="4">
        <v>309</v>
      </c>
      <c r="AA89" s="4">
        <f>=ROUNDDOWN(13.4347826086957,0)</f>
      </c>
      <c r="AB89" s="5">
        <v>23</v>
      </c>
      <c r="AC89" s="2" t="s">
        <v>105</v>
      </c>
      <c r="AD89" s="4">
        <v>800</v>
      </c>
      <c r="AE89" s="4">
        <v>800</v>
      </c>
      <c r="AF89" s="6">
        <v>65</v>
      </c>
      <c r="AG89" s="6">
        <v>48</v>
      </c>
      <c r="AH89" s="7">
        <v>0.3986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36</v>
      </c>
      <c r="AQ89" s="8">
        <v>1363.68</v>
      </c>
      <c r="AR89" s="4"/>
      <c r="AS89" s="8"/>
      <c r="AT89" s="7"/>
      <c r="AU89" s="7"/>
      <c r="AV89" s="4">
        <v>36</v>
      </c>
      <c r="AW89" s="8">
        <v>1363.68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0.3077</v>
      </c>
      <c r="BJ89" s="4">
        <v>2181</v>
      </c>
      <c r="BK89" s="8">
        <v>94129.16</v>
      </c>
      <c r="BL89" s="2" t="s">
        <v>329</v>
      </c>
      <c r="BM89" s="7">
        <v>0.0165</v>
      </c>
      <c r="BN89" s="7">
        <v>0.0145</v>
      </c>
      <c r="BO89" s="4">
        <v>36</v>
      </c>
      <c r="BP89" s="8">
        <v>1363.68</v>
      </c>
      <c r="BQ89" s="4"/>
      <c r="BR89" s="8"/>
      <c r="BS89" s="7"/>
      <c r="BT89" s="7"/>
      <c r="BU89" s="2" t="s">
        <v>107</v>
      </c>
      <c r="BV89" s="2" t="s">
        <v>127</v>
      </c>
      <c r="BW89" s="2" t="s">
        <v>108</v>
      </c>
      <c r="BX89" s="2" t="s">
        <v>109</v>
      </c>
      <c r="BY89" s="2" t="s">
        <v>110</v>
      </c>
      <c r="BZ89" s="2" t="s">
        <v>110</v>
      </c>
      <c r="CA89" s="2" t="s">
        <v>99</v>
      </c>
    </row>
    <row r="90">
      <c r="A90" s="2" t="s">
        <v>330</v>
      </c>
      <c r="B90" s="2" t="s">
        <v>88</v>
      </c>
      <c r="C90" s="2" t="s">
        <v>89</v>
      </c>
      <c r="D90" s="2" t="s">
        <v>90</v>
      </c>
      <c r="E90" s="2" t="s">
        <v>317</v>
      </c>
      <c r="F90" s="2" t="s">
        <v>318</v>
      </c>
      <c r="G90" s="2" t="s">
        <v>319</v>
      </c>
      <c r="H90" s="2" t="s">
        <v>319</v>
      </c>
      <c r="I90" s="2" t="s">
        <v>320</v>
      </c>
      <c r="J90" s="2" t="s">
        <v>321</v>
      </c>
      <c r="K90" s="2" t="s">
        <v>255</v>
      </c>
      <c r="L90" s="3">
        <v>40.52</v>
      </c>
      <c r="M90" s="3">
        <v>42.55</v>
      </c>
      <c r="N90" s="3">
        <v>89.99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99</v>
      </c>
      <c r="T90" s="2" t="s">
        <v>323</v>
      </c>
      <c r="U90" s="2" t="s">
        <v>101</v>
      </c>
      <c r="V90" s="2" t="s">
        <v>102</v>
      </c>
      <c r="W90" s="2" t="s">
        <v>324</v>
      </c>
      <c r="X90" s="2" t="s">
        <v>103</v>
      </c>
      <c r="Y90" s="2" t="s">
        <v>152</v>
      </c>
      <c r="Z90" s="4">
        <v>497</v>
      </c>
      <c r="AA90" s="4">
        <f>=ROUNDDOWN(43.2173913043478,0)</f>
      </c>
      <c r="AB90" s="5">
        <v>11.5</v>
      </c>
      <c r="AC90" s="2" t="s">
        <v>99</v>
      </c>
      <c r="AD90" s="4"/>
      <c r="AE90" s="4"/>
      <c r="AF90" s="6">
        <v>65</v>
      </c>
      <c r="AG90" s="6"/>
      <c r="AH90" s="7">
        <v>0.8155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9</v>
      </c>
      <c r="AQ90" s="8">
        <v>340.92</v>
      </c>
      <c r="AR90" s="4"/>
      <c r="AS90" s="8"/>
      <c r="AT90" s="7"/>
      <c r="AU90" s="7"/>
      <c r="AV90" s="4">
        <v>9</v>
      </c>
      <c r="AW90" s="8">
        <v>340.92</v>
      </c>
      <c r="AX90" s="4"/>
      <c r="AY90" s="8"/>
      <c r="AZ90" s="7"/>
      <c r="BA90" s="7"/>
      <c r="BB90" s="7">
        <v>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0.0769</v>
      </c>
      <c r="BJ90" s="4">
        <v>1146</v>
      </c>
      <c r="BK90" s="8">
        <v>48829.58</v>
      </c>
      <c r="BL90" s="2" t="s">
        <v>331</v>
      </c>
      <c r="BM90" s="7">
        <v>0.0079</v>
      </c>
      <c r="BN90" s="7">
        <v>0.007</v>
      </c>
      <c r="BO90" s="4">
        <v>9</v>
      </c>
      <c r="BP90" s="8">
        <v>340.92</v>
      </c>
      <c r="BQ90" s="4"/>
      <c r="BR90" s="8"/>
      <c r="BS90" s="7"/>
      <c r="BT90" s="7"/>
      <c r="BU90" s="2" t="s">
        <v>107</v>
      </c>
      <c r="BV90" s="2" t="s">
        <v>96</v>
      </c>
      <c r="BW90" s="2" t="s">
        <v>108</v>
      </c>
      <c r="BX90" s="2" t="s">
        <v>141</v>
      </c>
      <c r="BY90" s="2" t="s">
        <v>110</v>
      </c>
      <c r="BZ90" s="2" t="s">
        <v>110</v>
      </c>
      <c r="CA90" s="2" t="s">
        <v>99</v>
      </c>
    </row>
    <row r="91">
      <c r="A91" s="2" t="s">
        <v>332</v>
      </c>
      <c r="B91" s="2" t="s">
        <v>88</v>
      </c>
      <c r="C91" s="2" t="s">
        <v>89</v>
      </c>
      <c r="D91" s="2" t="s">
        <v>90</v>
      </c>
      <c r="E91" s="2" t="s">
        <v>317</v>
      </c>
      <c r="F91" s="2" t="s">
        <v>318</v>
      </c>
      <c r="G91" s="2" t="s">
        <v>319</v>
      </c>
      <c r="H91" s="2" t="s">
        <v>319</v>
      </c>
      <c r="I91" s="2" t="s">
        <v>320</v>
      </c>
      <c r="J91" s="2" t="s">
        <v>321</v>
      </c>
      <c r="K91" s="2" t="s">
        <v>333</v>
      </c>
      <c r="L91" s="3">
        <v>40.52</v>
      </c>
      <c r="M91" s="3">
        <v>42.55</v>
      </c>
      <c r="N91" s="3">
        <v>89.99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99</v>
      </c>
      <c r="T91" s="2" t="s">
        <v>323</v>
      </c>
      <c r="U91" s="2" t="s">
        <v>101</v>
      </c>
      <c r="V91" s="2" t="s">
        <v>102</v>
      </c>
      <c r="W91" s="2" t="s">
        <v>324</v>
      </c>
      <c r="X91" s="2" t="s">
        <v>103</v>
      </c>
      <c r="Y91" s="2" t="s">
        <v>152</v>
      </c>
      <c r="Z91" s="4">
        <v>363</v>
      </c>
      <c r="AA91" s="4">
        <f>=ROUNDDOWN(88.5365853658537,0)</f>
      </c>
      <c r="AB91" s="5">
        <v>4.1</v>
      </c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2</v>
      </c>
      <c r="AQ91" s="8">
        <v>75.76</v>
      </c>
      <c r="AR91" s="4"/>
      <c r="AS91" s="8"/>
      <c r="AT91" s="7"/>
      <c r="AU91" s="7"/>
      <c r="AV91" s="4">
        <v>2</v>
      </c>
      <c r="AW91" s="8">
        <v>75.76</v>
      </c>
      <c r="AX91" s="4"/>
      <c r="AY91" s="8"/>
      <c r="AZ91" s="7"/>
      <c r="BA91" s="7"/>
      <c r="BB91" s="7">
        <v>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0.0171</v>
      </c>
      <c r="BJ91" s="4">
        <v>689</v>
      </c>
      <c r="BK91" s="8">
        <v>29163.88</v>
      </c>
      <c r="BL91" s="2" t="s">
        <v>334</v>
      </c>
      <c r="BM91" s="7">
        <v>0.0029</v>
      </c>
      <c r="BN91" s="7">
        <v>0.0026</v>
      </c>
      <c r="BO91" s="4">
        <v>2</v>
      </c>
      <c r="BP91" s="8">
        <v>75.76</v>
      </c>
      <c r="BQ91" s="4"/>
      <c r="BR91" s="8"/>
      <c r="BS91" s="7"/>
      <c r="BT91" s="7"/>
      <c r="BU91" s="2" t="s">
        <v>107</v>
      </c>
      <c r="BV91" s="2" t="s">
        <v>96</v>
      </c>
      <c r="BW91" s="2" t="s">
        <v>108</v>
      </c>
      <c r="BX91" s="2" t="s">
        <v>109</v>
      </c>
      <c r="BY91" s="2" t="s">
        <v>110</v>
      </c>
      <c r="BZ91" s="2" t="s">
        <v>110</v>
      </c>
      <c r="CA91" s="2" t="s">
        <v>99</v>
      </c>
    </row>
    <row r="92">
      <c r="A92" s="2" t="s">
        <v>335</v>
      </c>
      <c r="B92" s="2" t="s">
        <v>88</v>
      </c>
      <c r="C92" s="2" t="s">
        <v>89</v>
      </c>
      <c r="D92" s="2" t="s">
        <v>90</v>
      </c>
      <c r="E92" s="2" t="s">
        <v>317</v>
      </c>
      <c r="F92" s="2" t="s">
        <v>162</v>
      </c>
      <c r="G92" s="2" t="s">
        <v>162</v>
      </c>
      <c r="H92" s="2" t="s">
        <v>162</v>
      </c>
      <c r="I92" s="2" t="s">
        <v>336</v>
      </c>
      <c r="J92" s="2" t="s">
        <v>321</v>
      </c>
      <c r="K92" s="2" t="s">
        <v>120</v>
      </c>
      <c r="L92" s="3">
        <v>33.87</v>
      </c>
      <c r="M92" s="3">
        <v>35.56</v>
      </c>
      <c r="N92" s="3">
        <v>74.99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99</v>
      </c>
      <c r="T92" s="2" t="s">
        <v>166</v>
      </c>
      <c r="U92" s="2" t="s">
        <v>101</v>
      </c>
      <c r="V92" s="2" t="s">
        <v>102</v>
      </c>
      <c r="W92" s="2" t="s">
        <v>103</v>
      </c>
      <c r="X92" s="2" t="s">
        <v>99</v>
      </c>
      <c r="Y92" s="2" t="s">
        <v>104</v>
      </c>
      <c r="Z92" s="4"/>
      <c r="AA92" s="4">
        <f>=ROUNDDOWN({0},0)</f>
      </c>
      <c r="AB92" s="5">
        <v>5.3</v>
      </c>
      <c r="AC92" s="2" t="s">
        <v>105</v>
      </c>
      <c r="AD92" s="4">
        <v>530</v>
      </c>
      <c r="AE92" s="4">
        <v>530</v>
      </c>
      <c r="AF92" s="6">
        <v>65</v>
      </c>
      <c r="AG92" s="6"/>
      <c r="AH92" s="7">
        <v>0.8633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32</v>
      </c>
      <c r="AQ92" s="8">
        <v>1006.4</v>
      </c>
      <c r="AR92" s="4"/>
      <c r="AS92" s="8"/>
      <c r="AT92" s="7"/>
      <c r="AU92" s="7"/>
      <c r="AV92" s="4">
        <v>32</v>
      </c>
      <c r="AW92" s="8">
        <v>1006.4</v>
      </c>
      <c r="AX92" s="4"/>
      <c r="AY92" s="8"/>
      <c r="AZ92" s="7"/>
      <c r="BA92" s="7"/>
      <c r="BB92" s="7">
        <v>1</v>
      </c>
      <c r="BC92" s="4">
        <v>92</v>
      </c>
      <c r="BD92" s="8">
        <v>2893.4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0.3478</v>
      </c>
      <c r="BJ92" s="4">
        <v>1548</v>
      </c>
      <c r="BK92" s="8">
        <v>55335.52</v>
      </c>
      <c r="BL92" s="2" t="s">
        <v>337</v>
      </c>
      <c r="BM92" s="7">
        <v>0.0207</v>
      </c>
      <c r="BN92" s="7">
        <v>0.0182</v>
      </c>
      <c r="BO92" s="4">
        <v>32</v>
      </c>
      <c r="BP92" s="8">
        <v>1006.4</v>
      </c>
      <c r="BQ92" s="4"/>
      <c r="BR92" s="8"/>
      <c r="BS92" s="7"/>
      <c r="BT92" s="7"/>
      <c r="BU92" s="2" t="s">
        <v>107</v>
      </c>
      <c r="BV92" s="2" t="s">
        <v>96</v>
      </c>
      <c r="BW92" s="2" t="s">
        <v>108</v>
      </c>
      <c r="BX92" s="2" t="s">
        <v>338</v>
      </c>
      <c r="BY92" s="2" t="s">
        <v>110</v>
      </c>
      <c r="BZ92" s="2" t="s">
        <v>110</v>
      </c>
      <c r="CA92" s="2" t="s">
        <v>99</v>
      </c>
    </row>
    <row r="93">
      <c r="A93" s="2" t="s">
        <v>339</v>
      </c>
      <c r="B93" s="2" t="s">
        <v>88</v>
      </c>
      <c r="C93" s="2" t="s">
        <v>89</v>
      </c>
      <c r="D93" s="2" t="s">
        <v>90</v>
      </c>
      <c r="E93" s="2" t="s">
        <v>317</v>
      </c>
      <c r="F93" s="2" t="s">
        <v>162</v>
      </c>
      <c r="G93" s="2" t="s">
        <v>162</v>
      </c>
      <c r="H93" s="2" t="s">
        <v>162</v>
      </c>
      <c r="I93" s="2" t="s">
        <v>336</v>
      </c>
      <c r="J93" s="2" t="s">
        <v>321</v>
      </c>
      <c r="K93" s="2" t="s">
        <v>196</v>
      </c>
      <c r="L93" s="3">
        <v>33.87</v>
      </c>
      <c r="M93" s="3">
        <v>35.56</v>
      </c>
      <c r="N93" s="3">
        <v>74.99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99</v>
      </c>
      <c r="T93" s="2" t="s">
        <v>166</v>
      </c>
      <c r="U93" s="2" t="s">
        <v>101</v>
      </c>
      <c r="V93" s="2" t="s">
        <v>102</v>
      </c>
      <c r="W93" s="2" t="s">
        <v>103</v>
      </c>
      <c r="X93" s="2" t="s">
        <v>99</v>
      </c>
      <c r="Y93" s="2" t="s">
        <v>147</v>
      </c>
      <c r="Z93" s="4">
        <v>56</v>
      </c>
      <c r="AA93" s="4">
        <f>=ROUNDDOWN(5.71428571428571,0)</f>
      </c>
      <c r="AB93" s="5">
        <v>9.8</v>
      </c>
      <c r="AC93" s="2" t="s">
        <v>105</v>
      </c>
      <c r="AD93" s="4">
        <v>390</v>
      </c>
      <c r="AE93" s="4">
        <v>390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20</v>
      </c>
      <c r="AQ93" s="8">
        <v>629</v>
      </c>
      <c r="AR93" s="4"/>
      <c r="AS93" s="8"/>
      <c r="AT93" s="7"/>
      <c r="AU93" s="7"/>
      <c r="AV93" s="4">
        <v>20</v>
      </c>
      <c r="AW93" s="8">
        <v>629</v>
      </c>
      <c r="AX93" s="4"/>
      <c r="AY93" s="8"/>
      <c r="AZ93" s="7"/>
      <c r="BA93" s="7"/>
      <c r="BB93" s="7">
        <v>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0.2174</v>
      </c>
      <c r="BJ93" s="4">
        <v>1340</v>
      </c>
      <c r="BK93" s="8">
        <v>47734.74</v>
      </c>
      <c r="BL93" s="2" t="s">
        <v>173</v>
      </c>
      <c r="BM93" s="7">
        <v>0.0149</v>
      </c>
      <c r="BN93" s="7">
        <v>0.0132</v>
      </c>
      <c r="BO93" s="4">
        <v>20</v>
      </c>
      <c r="BP93" s="8">
        <v>629</v>
      </c>
      <c r="BQ93" s="4"/>
      <c r="BR93" s="8"/>
      <c r="BS93" s="7"/>
      <c r="BT93" s="7"/>
      <c r="BU93" s="2" t="s">
        <v>107</v>
      </c>
      <c r="BV93" s="2" t="s">
        <v>96</v>
      </c>
      <c r="BW93" s="2" t="s">
        <v>108</v>
      </c>
      <c r="BX93" s="2" t="s">
        <v>340</v>
      </c>
      <c r="BY93" s="2" t="s">
        <v>110</v>
      </c>
      <c r="BZ93" s="2" t="s">
        <v>110</v>
      </c>
      <c r="CA93" s="2" t="s">
        <v>99</v>
      </c>
    </row>
    <row r="94">
      <c r="A94" s="2" t="s">
        <v>341</v>
      </c>
      <c r="B94" s="2" t="s">
        <v>88</v>
      </c>
      <c r="C94" s="2" t="s">
        <v>89</v>
      </c>
      <c r="D94" s="2" t="s">
        <v>90</v>
      </c>
      <c r="E94" s="2" t="s">
        <v>317</v>
      </c>
      <c r="F94" s="2" t="s">
        <v>162</v>
      </c>
      <c r="G94" s="2" t="s">
        <v>162</v>
      </c>
      <c r="H94" s="2" t="s">
        <v>162</v>
      </c>
      <c r="I94" s="2" t="s">
        <v>336</v>
      </c>
      <c r="J94" s="2" t="s">
        <v>321</v>
      </c>
      <c r="K94" s="2" t="s">
        <v>165</v>
      </c>
      <c r="L94" s="3">
        <v>33.87</v>
      </c>
      <c r="M94" s="3">
        <v>35.56</v>
      </c>
      <c r="N94" s="3">
        <v>74.99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99</v>
      </c>
      <c r="T94" s="2" t="s">
        <v>166</v>
      </c>
      <c r="U94" s="2" t="s">
        <v>101</v>
      </c>
      <c r="V94" s="2" t="s">
        <v>102</v>
      </c>
      <c r="W94" s="2" t="s">
        <v>103</v>
      </c>
      <c r="X94" s="2" t="s">
        <v>99</v>
      </c>
      <c r="Y94" s="2" t="s">
        <v>104</v>
      </c>
      <c r="Z94" s="4">
        <v>495</v>
      </c>
      <c r="AA94" s="4">
        <f>=ROUNDDOWN(75,0)</f>
      </c>
      <c r="AB94" s="5">
        <v>6.6</v>
      </c>
      <c r="AC94" s="2" t="s">
        <v>105</v>
      </c>
      <c r="AD94" s="4">
        <v>300</v>
      </c>
      <c r="AE94" s="4">
        <v>300</v>
      </c>
      <c r="AF94" s="6">
        <v>65</v>
      </c>
      <c r="AG94" s="6"/>
      <c r="AH94" s="7">
        <v>0.8884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19</v>
      </c>
      <c r="AQ94" s="8">
        <v>597.55</v>
      </c>
      <c r="AR94" s="4"/>
      <c r="AS94" s="8"/>
      <c r="AT94" s="7"/>
      <c r="AU94" s="7"/>
      <c r="AV94" s="4">
        <v>19</v>
      </c>
      <c r="AW94" s="8">
        <v>597.55</v>
      </c>
      <c r="AX94" s="4"/>
      <c r="AY94" s="8"/>
      <c r="AZ94" s="7"/>
      <c r="BA94" s="7"/>
      <c r="BB94" s="7">
        <v>1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0.2065</v>
      </c>
      <c r="BJ94" s="4">
        <v>1541</v>
      </c>
      <c r="BK94" s="8">
        <v>55628.1</v>
      </c>
      <c r="BL94" s="2" t="s">
        <v>342</v>
      </c>
      <c r="BM94" s="7">
        <v>0.0123</v>
      </c>
      <c r="BN94" s="7">
        <v>0.0107</v>
      </c>
      <c r="BO94" s="4">
        <v>19</v>
      </c>
      <c r="BP94" s="8">
        <v>597.55</v>
      </c>
      <c r="BQ94" s="4"/>
      <c r="BR94" s="8"/>
      <c r="BS94" s="7"/>
      <c r="BT94" s="7"/>
      <c r="BU94" s="2" t="s">
        <v>107</v>
      </c>
      <c r="BV94" s="2" t="s">
        <v>96</v>
      </c>
      <c r="BW94" s="2" t="s">
        <v>108</v>
      </c>
      <c r="BX94" s="2" t="s">
        <v>343</v>
      </c>
      <c r="BY94" s="2" t="s">
        <v>110</v>
      </c>
      <c r="BZ94" s="2" t="s">
        <v>110</v>
      </c>
      <c r="CA94" s="2" t="s">
        <v>99</v>
      </c>
    </row>
    <row r="95">
      <c r="A95" s="2" t="s">
        <v>344</v>
      </c>
      <c r="B95" s="2" t="s">
        <v>88</v>
      </c>
      <c r="C95" s="2" t="s">
        <v>89</v>
      </c>
      <c r="D95" s="2" t="s">
        <v>90</v>
      </c>
      <c r="E95" s="2" t="s">
        <v>317</v>
      </c>
      <c r="F95" s="2" t="s">
        <v>162</v>
      </c>
      <c r="G95" s="2" t="s">
        <v>162</v>
      </c>
      <c r="H95" s="2" t="s">
        <v>162</v>
      </c>
      <c r="I95" s="2" t="s">
        <v>336</v>
      </c>
      <c r="J95" s="2" t="s">
        <v>321</v>
      </c>
      <c r="K95" s="2" t="s">
        <v>130</v>
      </c>
      <c r="L95" s="3">
        <v>33.87</v>
      </c>
      <c r="M95" s="3">
        <v>35.56</v>
      </c>
      <c r="N95" s="3">
        <v>74.99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99</v>
      </c>
      <c r="T95" s="2" t="s">
        <v>166</v>
      </c>
      <c r="U95" s="2" t="s">
        <v>101</v>
      </c>
      <c r="V95" s="2" t="s">
        <v>102</v>
      </c>
      <c r="W95" s="2" t="s">
        <v>103</v>
      </c>
      <c r="X95" s="2" t="s">
        <v>99</v>
      </c>
      <c r="Y95" s="2" t="s">
        <v>104</v>
      </c>
      <c r="Z95" s="4">
        <v>347</v>
      </c>
      <c r="AA95" s="4">
        <f>=ROUNDDOWN(72.2916666666667,0)</f>
      </c>
      <c r="AB95" s="5">
        <v>4.8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12</v>
      </c>
      <c r="AQ95" s="8">
        <v>377.4</v>
      </c>
      <c r="AR95" s="4"/>
      <c r="AS95" s="8"/>
      <c r="AT95" s="7"/>
      <c r="AU95" s="7"/>
      <c r="AV95" s="4">
        <v>12</v>
      </c>
      <c r="AW95" s="8">
        <v>377.4</v>
      </c>
      <c r="AX95" s="4"/>
      <c r="AY95" s="8"/>
      <c r="AZ95" s="7"/>
      <c r="BA95" s="7"/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0.1304</v>
      </c>
      <c r="BJ95" s="4">
        <v>660</v>
      </c>
      <c r="BK95" s="8">
        <v>24017.14</v>
      </c>
      <c r="BL95" s="2" t="s">
        <v>345</v>
      </c>
      <c r="BM95" s="7">
        <v>0.0182</v>
      </c>
      <c r="BN95" s="7">
        <v>0.0157</v>
      </c>
      <c r="BO95" s="4">
        <v>12</v>
      </c>
      <c r="BP95" s="8">
        <v>377.4</v>
      </c>
      <c r="BQ95" s="4"/>
      <c r="BR95" s="8"/>
      <c r="BS95" s="7"/>
      <c r="BT95" s="7"/>
      <c r="BU95" s="2" t="s">
        <v>107</v>
      </c>
      <c r="BV95" s="2" t="s">
        <v>96</v>
      </c>
      <c r="BW95" s="2" t="s">
        <v>108</v>
      </c>
      <c r="BX95" s="2" t="s">
        <v>346</v>
      </c>
      <c r="BY95" s="2" t="s">
        <v>110</v>
      </c>
      <c r="BZ95" s="2" t="s">
        <v>110</v>
      </c>
      <c r="CA95" s="2" t="s">
        <v>99</v>
      </c>
    </row>
    <row r="96">
      <c r="A96" s="2" t="s">
        <v>347</v>
      </c>
      <c r="B96" s="2" t="s">
        <v>88</v>
      </c>
      <c r="C96" s="2" t="s">
        <v>89</v>
      </c>
      <c r="D96" s="2" t="s">
        <v>90</v>
      </c>
      <c r="E96" s="2" t="s">
        <v>317</v>
      </c>
      <c r="F96" s="2" t="s">
        <v>162</v>
      </c>
      <c r="G96" s="2" t="s">
        <v>162</v>
      </c>
      <c r="H96" s="2" t="s">
        <v>162</v>
      </c>
      <c r="I96" s="2" t="s">
        <v>336</v>
      </c>
      <c r="J96" s="2" t="s">
        <v>321</v>
      </c>
      <c r="K96" s="2" t="s">
        <v>154</v>
      </c>
      <c r="L96" s="3">
        <v>33.87</v>
      </c>
      <c r="M96" s="3">
        <v>35.56</v>
      </c>
      <c r="N96" s="3">
        <v>74.99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99</v>
      </c>
      <c r="T96" s="2" t="s">
        <v>166</v>
      </c>
      <c r="U96" s="2" t="s">
        <v>101</v>
      </c>
      <c r="V96" s="2" t="s">
        <v>102</v>
      </c>
      <c r="W96" s="2" t="s">
        <v>103</v>
      </c>
      <c r="X96" s="2" t="s">
        <v>99</v>
      </c>
      <c r="Y96" s="2" t="s">
        <v>152</v>
      </c>
      <c r="Z96" s="4">
        <v>190</v>
      </c>
      <c r="AA96" s="4">
        <f>=ROUNDDOWN(10.4395604395604,0)</f>
      </c>
      <c r="AB96" s="5">
        <v>18.2</v>
      </c>
      <c r="AC96" s="2" t="s">
        <v>105</v>
      </c>
      <c r="AD96" s="4">
        <v>300</v>
      </c>
      <c r="AE96" s="4">
        <v>300</v>
      </c>
      <c r="AF96" s="6">
        <v>65</v>
      </c>
      <c r="AG96" s="6"/>
      <c r="AH96" s="7">
        <v>0.672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8</v>
      </c>
      <c r="AQ96" s="8">
        <v>251.6</v>
      </c>
      <c r="AR96" s="4"/>
      <c r="AS96" s="8"/>
      <c r="AT96" s="7"/>
      <c r="AU96" s="7"/>
      <c r="AV96" s="4">
        <v>8</v>
      </c>
      <c r="AW96" s="8">
        <v>251.6</v>
      </c>
      <c r="AX96" s="4"/>
      <c r="AY96" s="8"/>
      <c r="AZ96" s="7"/>
      <c r="BA96" s="7"/>
      <c r="BB96" s="7">
        <v>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0.087</v>
      </c>
      <c r="BJ96" s="4">
        <v>874</v>
      </c>
      <c r="BK96" s="8">
        <v>31266.6</v>
      </c>
      <c r="BL96" s="2" t="s">
        <v>337</v>
      </c>
      <c r="BM96" s="7">
        <v>0.0092</v>
      </c>
      <c r="BN96" s="7">
        <v>0.008</v>
      </c>
      <c r="BO96" s="4">
        <v>8</v>
      </c>
      <c r="BP96" s="8">
        <v>251.6</v>
      </c>
      <c r="BQ96" s="4"/>
      <c r="BR96" s="8"/>
      <c r="BS96" s="7"/>
      <c r="BT96" s="7"/>
      <c r="BU96" s="2" t="s">
        <v>107</v>
      </c>
      <c r="BV96" s="2" t="s">
        <v>96</v>
      </c>
      <c r="BW96" s="2" t="s">
        <v>108</v>
      </c>
      <c r="BX96" s="2" t="s">
        <v>348</v>
      </c>
      <c r="BY96" s="2" t="s">
        <v>110</v>
      </c>
      <c r="BZ96" s="2" t="s">
        <v>110</v>
      </c>
      <c r="CA96" s="2" t="s">
        <v>99</v>
      </c>
    </row>
    <row r="97">
      <c r="A97" s="2" t="s">
        <v>349</v>
      </c>
      <c r="B97" s="2" t="s">
        <v>88</v>
      </c>
      <c r="C97" s="2" t="s">
        <v>89</v>
      </c>
      <c r="D97" s="2" t="s">
        <v>90</v>
      </c>
      <c r="E97" s="2" t="s">
        <v>317</v>
      </c>
      <c r="F97" s="2" t="s">
        <v>162</v>
      </c>
      <c r="G97" s="2" t="s">
        <v>162</v>
      </c>
      <c r="H97" s="2" t="s">
        <v>162</v>
      </c>
      <c r="I97" s="2" t="s">
        <v>336</v>
      </c>
      <c r="J97" s="2" t="s">
        <v>321</v>
      </c>
      <c r="K97" s="2" t="s">
        <v>225</v>
      </c>
      <c r="L97" s="3">
        <v>33.87</v>
      </c>
      <c r="M97" s="3">
        <v>35.56</v>
      </c>
      <c r="N97" s="3">
        <v>74.99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99</v>
      </c>
      <c r="T97" s="2" t="s">
        <v>166</v>
      </c>
      <c r="U97" s="2" t="s">
        <v>101</v>
      </c>
      <c r="V97" s="2" t="s">
        <v>102</v>
      </c>
      <c r="W97" s="2" t="s">
        <v>103</v>
      </c>
      <c r="X97" s="2" t="s">
        <v>99</v>
      </c>
      <c r="Y97" s="2" t="s">
        <v>104</v>
      </c>
      <c r="Z97" s="4"/>
      <c r="AA97" s="4">
        <f>=ROUNDDOWN({0},0)</f>
      </c>
      <c r="AB97" s="5">
        <v>3.6</v>
      </c>
      <c r="AC97" s="2" t="s">
        <v>105</v>
      </c>
      <c r="AD97" s="4">
        <v>500</v>
      </c>
      <c r="AE97" s="4">
        <v>500</v>
      </c>
      <c r="AF97" s="6">
        <v>65</v>
      </c>
      <c r="AG97" s="6"/>
      <c r="AH97" s="7">
        <v>0.7927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1</v>
      </c>
      <c r="AQ97" s="8">
        <v>31.45</v>
      </c>
      <c r="AR97" s="4"/>
      <c r="AS97" s="8"/>
      <c r="AT97" s="7"/>
      <c r="AU97" s="7"/>
      <c r="AV97" s="4">
        <v>1</v>
      </c>
      <c r="AW97" s="8">
        <v>31.45</v>
      </c>
      <c r="AX97" s="4"/>
      <c r="AY97" s="8"/>
      <c r="AZ97" s="7"/>
      <c r="BA97" s="7"/>
      <c r="BB97" s="7">
        <v>1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0.0109</v>
      </c>
      <c r="BJ97" s="4">
        <v>586</v>
      </c>
      <c r="BK97" s="8">
        <v>21177.11</v>
      </c>
      <c r="BL97" s="2" t="s">
        <v>350</v>
      </c>
      <c r="BM97" s="7">
        <v>0.0017</v>
      </c>
      <c r="BN97" s="7">
        <v>0.0015</v>
      </c>
      <c r="BO97" s="4">
        <v>1</v>
      </c>
      <c r="BP97" s="8">
        <v>31.45</v>
      </c>
      <c r="BQ97" s="4"/>
      <c r="BR97" s="8"/>
      <c r="BS97" s="7"/>
      <c r="BT97" s="7"/>
      <c r="BU97" s="2" t="s">
        <v>107</v>
      </c>
      <c r="BV97" s="2" t="s">
        <v>96</v>
      </c>
      <c r="BW97" s="2" t="s">
        <v>108</v>
      </c>
      <c r="BX97" s="2" t="s">
        <v>351</v>
      </c>
      <c r="BY97" s="2" t="s">
        <v>110</v>
      </c>
      <c r="BZ97" s="2" t="s">
        <v>110</v>
      </c>
      <c r="CA97" s="2" t="s">
        <v>99</v>
      </c>
    </row>
    <row r="98">
      <c r="A98" s="2" t="s">
        <v>352</v>
      </c>
      <c r="B98" s="2" t="s">
        <v>88</v>
      </c>
      <c r="C98" s="2" t="s">
        <v>89</v>
      </c>
      <c r="D98" s="2" t="s">
        <v>90</v>
      </c>
      <c r="E98" s="2" t="s">
        <v>317</v>
      </c>
      <c r="F98" s="2" t="s">
        <v>92</v>
      </c>
      <c r="G98" s="2" t="s">
        <v>92</v>
      </c>
      <c r="H98" s="2" t="s">
        <v>92</v>
      </c>
      <c r="I98" s="2" t="s">
        <v>353</v>
      </c>
      <c r="J98" s="2" t="s">
        <v>321</v>
      </c>
      <c r="K98" s="2" t="s">
        <v>130</v>
      </c>
      <c r="L98" s="3">
        <v>33.38</v>
      </c>
      <c r="M98" s="3">
        <v>35.05</v>
      </c>
      <c r="N98" s="3">
        <v>71.99</v>
      </c>
      <c r="O98" s="2" t="s">
        <v>354</v>
      </c>
      <c r="P98" s="2" t="s">
        <v>355</v>
      </c>
      <c r="Q98" s="2" t="s">
        <v>98</v>
      </c>
      <c r="R98" s="2" t="s">
        <v>99</v>
      </c>
      <c r="S98" s="2" t="s">
        <v>99</v>
      </c>
      <c r="T98" s="2" t="s">
        <v>100</v>
      </c>
      <c r="U98" s="2" t="s">
        <v>101</v>
      </c>
      <c r="V98" s="2" t="s">
        <v>102</v>
      </c>
      <c r="W98" s="2" t="s">
        <v>103</v>
      </c>
      <c r="X98" s="2" t="s">
        <v>99</v>
      </c>
      <c r="Y98" s="2" t="s">
        <v>104</v>
      </c>
      <c r="Z98" s="4"/>
      <c r="AA98" s="4">
        <f>=ROUNDDOWN({0},0)</f>
      </c>
      <c r="AB98" s="5">
        <v>8</v>
      </c>
      <c r="AC98" s="2" t="s">
        <v>99</v>
      </c>
      <c r="AD98" s="4"/>
      <c r="AE98" s="4"/>
      <c r="AF98" s="6">
        <v>65</v>
      </c>
      <c r="AG98" s="6"/>
      <c r="AH98" s="7">
        <v>0.8815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19</v>
      </c>
      <c r="AQ98" s="8">
        <v>664.43</v>
      </c>
      <c r="AR98" s="4"/>
      <c r="AS98" s="8"/>
      <c r="AT98" s="7"/>
      <c r="AU98" s="7"/>
      <c r="AV98" s="4">
        <v>19</v>
      </c>
      <c r="AW98" s="8">
        <v>664.43</v>
      </c>
      <c r="AX98" s="4"/>
      <c r="AY98" s="8"/>
      <c r="AZ98" s="7"/>
      <c r="BA98" s="7"/>
      <c r="BB98" s="7">
        <v>1</v>
      </c>
      <c r="BC98" s="4">
        <v>49</v>
      </c>
      <c r="BD98" s="8">
        <v>1713.53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0.3878</v>
      </c>
      <c r="BJ98" s="4">
        <v>444</v>
      </c>
      <c r="BK98" s="8">
        <v>15716.64</v>
      </c>
      <c r="BL98" s="2" t="s">
        <v>356</v>
      </c>
      <c r="BM98" s="7">
        <v>0.0428</v>
      </c>
      <c r="BN98" s="7">
        <v>0.0423</v>
      </c>
      <c r="BO98" s="4">
        <v>19</v>
      </c>
      <c r="BP98" s="8">
        <v>664.43</v>
      </c>
      <c r="BQ98" s="4"/>
      <c r="BR98" s="8"/>
      <c r="BS98" s="7"/>
      <c r="BT98" s="7"/>
      <c r="BU98" s="2" t="s">
        <v>107</v>
      </c>
      <c r="BV98" s="2" t="s">
        <v>357</v>
      </c>
      <c r="BW98" s="2" t="s">
        <v>108</v>
      </c>
      <c r="BX98" s="2" t="s">
        <v>358</v>
      </c>
      <c r="BY98" s="2" t="s">
        <v>110</v>
      </c>
      <c r="BZ98" s="2" t="s">
        <v>110</v>
      </c>
      <c r="CA98" s="2" t="s">
        <v>99</v>
      </c>
    </row>
    <row r="99">
      <c r="A99" s="2" t="s">
        <v>359</v>
      </c>
      <c r="B99" s="2" t="s">
        <v>88</v>
      </c>
      <c r="C99" s="2" t="s">
        <v>89</v>
      </c>
      <c r="D99" s="2" t="s">
        <v>90</v>
      </c>
      <c r="E99" s="2" t="s">
        <v>317</v>
      </c>
      <c r="F99" s="2" t="s">
        <v>92</v>
      </c>
      <c r="G99" s="2" t="s">
        <v>92</v>
      </c>
      <c r="H99" s="2" t="s">
        <v>92</v>
      </c>
      <c r="I99" s="2" t="s">
        <v>353</v>
      </c>
      <c r="J99" s="2" t="s">
        <v>321</v>
      </c>
      <c r="K99" s="2" t="s">
        <v>120</v>
      </c>
      <c r="L99" s="3">
        <v>37.31</v>
      </c>
      <c r="M99" s="3">
        <v>39.18</v>
      </c>
      <c r="N99" s="3">
        <v>79.99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99</v>
      </c>
      <c r="T99" s="2" t="s">
        <v>100</v>
      </c>
      <c r="U99" s="2" t="s">
        <v>101</v>
      </c>
      <c r="V99" s="2" t="s">
        <v>102</v>
      </c>
      <c r="W99" s="2" t="s">
        <v>103</v>
      </c>
      <c r="X99" s="2" t="s">
        <v>99</v>
      </c>
      <c r="Y99" s="2" t="s">
        <v>104</v>
      </c>
      <c r="Z99" s="4">
        <v>44</v>
      </c>
      <c r="AA99" s="4">
        <f>=ROUNDDOWN(3.49206349206349,0)</f>
      </c>
      <c r="AB99" s="5">
        <v>12.6</v>
      </c>
      <c r="AC99" s="2" t="s">
        <v>105</v>
      </c>
      <c r="AD99" s="4">
        <v>350</v>
      </c>
      <c r="AE99" s="4">
        <v>350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14</v>
      </c>
      <c r="AQ99" s="8">
        <v>489.58</v>
      </c>
      <c r="AR99" s="4"/>
      <c r="AS99" s="8"/>
      <c r="AT99" s="7"/>
      <c r="AU99" s="7"/>
      <c r="AV99" s="4">
        <v>14</v>
      </c>
      <c r="AW99" s="8">
        <v>489.58</v>
      </c>
      <c r="AX99" s="4"/>
      <c r="AY99" s="8"/>
      <c r="AZ99" s="7"/>
      <c r="BA99" s="7"/>
      <c r="BB99" s="7">
        <v>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0.2857</v>
      </c>
      <c r="BJ99" s="4">
        <v>1202</v>
      </c>
      <c r="BK99" s="8">
        <v>47134.02</v>
      </c>
      <c r="BL99" s="2" t="s">
        <v>360</v>
      </c>
      <c r="BM99" s="7">
        <v>0.0116</v>
      </c>
      <c r="BN99" s="7">
        <v>0.0104</v>
      </c>
      <c r="BO99" s="4">
        <v>14</v>
      </c>
      <c r="BP99" s="8">
        <v>489.58</v>
      </c>
      <c r="BQ99" s="4"/>
      <c r="BR99" s="8"/>
      <c r="BS99" s="7"/>
      <c r="BT99" s="7"/>
      <c r="BU99" s="2" t="s">
        <v>107</v>
      </c>
      <c r="BV99" s="2" t="s">
        <v>96</v>
      </c>
      <c r="BW99" s="2" t="s">
        <v>108</v>
      </c>
      <c r="BX99" s="2" t="s">
        <v>361</v>
      </c>
      <c r="BY99" s="2" t="s">
        <v>110</v>
      </c>
      <c r="BZ99" s="2" t="s">
        <v>110</v>
      </c>
      <c r="CA99" s="2" t="s">
        <v>99</v>
      </c>
    </row>
    <row r="100">
      <c r="A100" s="2" t="s">
        <v>362</v>
      </c>
      <c r="B100" s="2" t="s">
        <v>88</v>
      </c>
      <c r="C100" s="2" t="s">
        <v>89</v>
      </c>
      <c r="D100" s="2" t="s">
        <v>90</v>
      </c>
      <c r="E100" s="2" t="s">
        <v>317</v>
      </c>
      <c r="F100" s="2" t="s">
        <v>92</v>
      </c>
      <c r="G100" s="2" t="s">
        <v>92</v>
      </c>
      <c r="H100" s="2" t="s">
        <v>92</v>
      </c>
      <c r="I100" s="2" t="s">
        <v>353</v>
      </c>
      <c r="J100" s="2" t="s">
        <v>321</v>
      </c>
      <c r="K100" s="2" t="s">
        <v>95</v>
      </c>
      <c r="L100" s="3">
        <v>37.31</v>
      </c>
      <c r="M100" s="3">
        <v>39.18</v>
      </c>
      <c r="N100" s="3">
        <v>79.99</v>
      </c>
      <c r="O100" s="2" t="s">
        <v>96</v>
      </c>
      <c r="P100" s="2" t="s">
        <v>355</v>
      </c>
      <c r="Q100" s="2" t="s">
        <v>98</v>
      </c>
      <c r="R100" s="2" t="s">
        <v>99</v>
      </c>
      <c r="S100" s="2" t="s">
        <v>99</v>
      </c>
      <c r="T100" s="2" t="s">
        <v>100</v>
      </c>
      <c r="U100" s="2" t="s">
        <v>101</v>
      </c>
      <c r="V100" s="2" t="s">
        <v>102</v>
      </c>
      <c r="W100" s="2" t="s">
        <v>103</v>
      </c>
      <c r="X100" s="2" t="s">
        <v>99</v>
      </c>
      <c r="Y100" s="2" t="s">
        <v>104</v>
      </c>
      <c r="Z100" s="4">
        <v>419</v>
      </c>
      <c r="AA100" s="4">
        <f>=ROUNDDOWN(36.1206896551724,0)</f>
      </c>
      <c r="AB100" s="5">
        <v>11.6</v>
      </c>
      <c r="AC100" s="2" t="s">
        <v>99</v>
      </c>
      <c r="AD100" s="4"/>
      <c r="AE100" s="4"/>
      <c r="AF100" s="6">
        <v>65</v>
      </c>
      <c r="AG100" s="6"/>
      <c r="AH100" s="7">
        <v>0.6196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8</v>
      </c>
      <c r="AQ100" s="8">
        <v>279.76</v>
      </c>
      <c r="AR100" s="4"/>
      <c r="AS100" s="8"/>
      <c r="AT100" s="7"/>
      <c r="AU100" s="7"/>
      <c r="AV100" s="4">
        <v>8</v>
      </c>
      <c r="AW100" s="8">
        <v>279.76</v>
      </c>
      <c r="AX100" s="4"/>
      <c r="AY100" s="8"/>
      <c r="AZ100" s="7"/>
      <c r="BA100" s="7"/>
      <c r="BB100" s="7">
        <v>1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0.1633</v>
      </c>
      <c r="BJ100" s="4">
        <v>607</v>
      </c>
      <c r="BK100" s="8">
        <v>23366.17</v>
      </c>
      <c r="BL100" s="2" t="s">
        <v>363</v>
      </c>
      <c r="BM100" s="7">
        <v>0.0132</v>
      </c>
      <c r="BN100" s="7">
        <v>0.012</v>
      </c>
      <c r="BO100" s="4">
        <v>8</v>
      </c>
      <c r="BP100" s="8">
        <v>279.76</v>
      </c>
      <c r="BQ100" s="4"/>
      <c r="BR100" s="8"/>
      <c r="BS100" s="7"/>
      <c r="BT100" s="7"/>
      <c r="BU100" s="2" t="s">
        <v>107</v>
      </c>
      <c r="BV100" s="2" t="s">
        <v>96</v>
      </c>
      <c r="BW100" s="2" t="s">
        <v>108</v>
      </c>
      <c r="BX100" s="2" t="s">
        <v>109</v>
      </c>
      <c r="BY100" s="2" t="s">
        <v>110</v>
      </c>
      <c r="BZ100" s="2" t="s">
        <v>110</v>
      </c>
      <c r="CA100" s="2" t="s">
        <v>99</v>
      </c>
    </row>
    <row r="101">
      <c r="A101" s="2" t="s">
        <v>364</v>
      </c>
      <c r="B101" s="2" t="s">
        <v>88</v>
      </c>
      <c r="C101" s="2" t="s">
        <v>89</v>
      </c>
      <c r="D101" s="2" t="s">
        <v>90</v>
      </c>
      <c r="E101" s="2" t="s">
        <v>317</v>
      </c>
      <c r="F101" s="2" t="s">
        <v>92</v>
      </c>
      <c r="G101" s="2" t="s">
        <v>92</v>
      </c>
      <c r="H101" s="2" t="s">
        <v>92</v>
      </c>
      <c r="I101" s="2" t="s">
        <v>353</v>
      </c>
      <c r="J101" s="2" t="s">
        <v>321</v>
      </c>
      <c r="K101" s="2" t="s">
        <v>146</v>
      </c>
      <c r="L101" s="3">
        <v>33.38</v>
      </c>
      <c r="M101" s="3">
        <v>35.05</v>
      </c>
      <c r="N101" s="3">
        <v>71.99</v>
      </c>
      <c r="O101" s="2" t="s">
        <v>354</v>
      </c>
      <c r="P101" s="2" t="s">
        <v>355</v>
      </c>
      <c r="Q101" s="2" t="s">
        <v>98</v>
      </c>
      <c r="R101" s="2" t="s">
        <v>99</v>
      </c>
      <c r="S101" s="2" t="s">
        <v>99</v>
      </c>
      <c r="T101" s="2" t="s">
        <v>100</v>
      </c>
      <c r="U101" s="2" t="s">
        <v>101</v>
      </c>
      <c r="V101" s="2" t="s">
        <v>102</v>
      </c>
      <c r="W101" s="2" t="s">
        <v>103</v>
      </c>
      <c r="X101" s="2" t="s">
        <v>99</v>
      </c>
      <c r="Y101" s="2" t="s">
        <v>152</v>
      </c>
      <c r="Z101" s="4"/>
      <c r="AA101" s="4">
        <f>=ROUNDDOWN({0},0)</f>
      </c>
      <c r="AB101" s="5">
        <v>10.4</v>
      </c>
      <c r="AC101" s="2" t="s">
        <v>99</v>
      </c>
      <c r="AD101" s="4"/>
      <c r="AE101" s="4"/>
      <c r="AF101" s="6">
        <v>65</v>
      </c>
      <c r="AG101" s="6"/>
      <c r="AH101" s="7">
        <v>0.861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4</v>
      </c>
      <c r="AQ101" s="8">
        <v>139.88</v>
      </c>
      <c r="AR101" s="4"/>
      <c r="AS101" s="8"/>
      <c r="AT101" s="7"/>
      <c r="AU101" s="7"/>
      <c r="AV101" s="4">
        <v>4</v>
      </c>
      <c r="AW101" s="8">
        <v>139.88</v>
      </c>
      <c r="AX101" s="4"/>
      <c r="AY101" s="8"/>
      <c r="AZ101" s="7"/>
      <c r="BA101" s="7"/>
      <c r="BB101" s="7">
        <v>1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0.0816</v>
      </c>
      <c r="BJ101" s="4">
        <v>561</v>
      </c>
      <c r="BK101" s="8">
        <v>19669.92</v>
      </c>
      <c r="BL101" s="2" t="s">
        <v>365</v>
      </c>
      <c r="BM101" s="7">
        <v>0.0071</v>
      </c>
      <c r="BN101" s="7">
        <v>0.0071</v>
      </c>
      <c r="BO101" s="4">
        <v>4</v>
      </c>
      <c r="BP101" s="8">
        <v>139.88</v>
      </c>
      <c r="BQ101" s="4"/>
      <c r="BR101" s="8"/>
      <c r="BS101" s="7"/>
      <c r="BT101" s="7"/>
      <c r="BU101" s="2" t="s">
        <v>107</v>
      </c>
      <c r="BV101" s="2" t="s">
        <v>357</v>
      </c>
      <c r="BW101" s="2" t="s">
        <v>108</v>
      </c>
      <c r="BX101" s="2" t="s">
        <v>366</v>
      </c>
      <c r="BY101" s="2" t="s">
        <v>110</v>
      </c>
      <c r="BZ101" s="2" t="s">
        <v>110</v>
      </c>
      <c r="CA101" s="2" t="s">
        <v>99</v>
      </c>
    </row>
    <row r="102">
      <c r="A102" s="2" t="s">
        <v>367</v>
      </c>
      <c r="B102" s="2" t="s">
        <v>88</v>
      </c>
      <c r="C102" s="2" t="s">
        <v>89</v>
      </c>
      <c r="D102" s="2" t="s">
        <v>90</v>
      </c>
      <c r="E102" s="2" t="s">
        <v>317</v>
      </c>
      <c r="F102" s="2" t="s">
        <v>92</v>
      </c>
      <c r="G102" s="2" t="s">
        <v>92</v>
      </c>
      <c r="H102" s="2" t="s">
        <v>92</v>
      </c>
      <c r="I102" s="2" t="s">
        <v>353</v>
      </c>
      <c r="J102" s="2" t="s">
        <v>321</v>
      </c>
      <c r="K102" s="2" t="s">
        <v>139</v>
      </c>
      <c r="L102" s="3">
        <v>37.31</v>
      </c>
      <c r="M102" s="3">
        <v>39.18</v>
      </c>
      <c r="N102" s="3">
        <v>79.99</v>
      </c>
      <c r="O102" s="2" t="s">
        <v>368</v>
      </c>
      <c r="P102" s="2" t="s">
        <v>355</v>
      </c>
      <c r="Q102" s="2" t="s">
        <v>98</v>
      </c>
      <c r="R102" s="2" t="s">
        <v>99</v>
      </c>
      <c r="S102" s="2" t="s">
        <v>99</v>
      </c>
      <c r="T102" s="2" t="s">
        <v>100</v>
      </c>
      <c r="U102" s="2" t="s">
        <v>101</v>
      </c>
      <c r="V102" s="2" t="s">
        <v>102</v>
      </c>
      <c r="W102" s="2" t="s">
        <v>103</v>
      </c>
      <c r="X102" s="2" t="s">
        <v>99</v>
      </c>
      <c r="Y102" s="2" t="s">
        <v>104</v>
      </c>
      <c r="Z102" s="4"/>
      <c r="AA102" s="4">
        <f>=ROUNDDOWN({0},0)</f>
      </c>
      <c r="AB102" s="5">
        <v>10.2</v>
      </c>
      <c r="AC102" s="2" t="s">
        <v>99</v>
      </c>
      <c r="AD102" s="4"/>
      <c r="AE102" s="4"/>
      <c r="AF102" s="6">
        <v>65</v>
      </c>
      <c r="AG102" s="6"/>
      <c r="AH102" s="7">
        <v>0.7927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3</v>
      </c>
      <c r="AQ102" s="8">
        <v>104.91</v>
      </c>
      <c r="AR102" s="4"/>
      <c r="AS102" s="8"/>
      <c r="AT102" s="7"/>
      <c r="AU102" s="7"/>
      <c r="AV102" s="4">
        <v>3</v>
      </c>
      <c r="AW102" s="8">
        <v>104.91</v>
      </c>
      <c r="AX102" s="4"/>
      <c r="AY102" s="8"/>
      <c r="AZ102" s="7"/>
      <c r="BA102" s="7"/>
      <c r="BB102" s="7">
        <v>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0.0612</v>
      </c>
      <c r="BJ102" s="4">
        <v>579</v>
      </c>
      <c r="BK102" s="8">
        <v>22822.5</v>
      </c>
      <c r="BL102" s="2" t="s">
        <v>363</v>
      </c>
      <c r="BM102" s="7">
        <v>0.0052</v>
      </c>
      <c r="BN102" s="7">
        <v>0.0046</v>
      </c>
      <c r="BO102" s="4">
        <v>3</v>
      </c>
      <c r="BP102" s="8">
        <v>104.91</v>
      </c>
      <c r="BQ102" s="4"/>
      <c r="BR102" s="8"/>
      <c r="BS102" s="7"/>
      <c r="BT102" s="7"/>
      <c r="BU102" s="2" t="s">
        <v>107</v>
      </c>
      <c r="BV102" s="2" t="s">
        <v>357</v>
      </c>
      <c r="BW102" s="2" t="s">
        <v>108</v>
      </c>
      <c r="BX102" s="2" t="s">
        <v>208</v>
      </c>
      <c r="BY102" s="2" t="s">
        <v>110</v>
      </c>
      <c r="BZ102" s="2" t="s">
        <v>110</v>
      </c>
      <c r="CA102" s="2" t="s">
        <v>99</v>
      </c>
    </row>
    <row r="103">
      <c r="A103" s="2" t="s">
        <v>369</v>
      </c>
      <c r="B103" s="2" t="s">
        <v>88</v>
      </c>
      <c r="C103" s="2" t="s">
        <v>89</v>
      </c>
      <c r="D103" s="2" t="s">
        <v>90</v>
      </c>
      <c r="E103" s="2" t="s">
        <v>317</v>
      </c>
      <c r="F103" s="2" t="s">
        <v>92</v>
      </c>
      <c r="G103" s="2" t="s">
        <v>92</v>
      </c>
      <c r="H103" s="2" t="s">
        <v>92</v>
      </c>
      <c r="I103" s="2" t="s">
        <v>353</v>
      </c>
      <c r="J103" s="2" t="s">
        <v>321</v>
      </c>
      <c r="K103" s="2" t="s">
        <v>154</v>
      </c>
      <c r="L103" s="3">
        <v>33.38</v>
      </c>
      <c r="M103" s="3">
        <v>35.05</v>
      </c>
      <c r="N103" s="3">
        <v>71.99</v>
      </c>
      <c r="O103" s="2" t="s">
        <v>354</v>
      </c>
      <c r="P103" s="2" t="s">
        <v>355</v>
      </c>
      <c r="Q103" s="2" t="s">
        <v>98</v>
      </c>
      <c r="R103" s="2" t="s">
        <v>99</v>
      </c>
      <c r="S103" s="2" t="s">
        <v>99</v>
      </c>
      <c r="T103" s="2" t="s">
        <v>100</v>
      </c>
      <c r="U103" s="2" t="s">
        <v>101</v>
      </c>
      <c r="V103" s="2" t="s">
        <v>102</v>
      </c>
      <c r="W103" s="2" t="s">
        <v>103</v>
      </c>
      <c r="X103" s="2" t="s">
        <v>99</v>
      </c>
      <c r="Y103" s="2" t="s">
        <v>152</v>
      </c>
      <c r="Z103" s="4"/>
      <c r="AA103" s="4">
        <f>=ROUNDDOWN({0},0)</f>
      </c>
      <c r="AB103" s="5">
        <v>4.8</v>
      </c>
      <c r="AC103" s="2" t="s">
        <v>99</v>
      </c>
      <c r="AD103" s="4"/>
      <c r="AE103" s="4"/>
      <c r="AF103" s="6">
        <v>65</v>
      </c>
      <c r="AG103" s="6"/>
      <c r="AH103" s="7">
        <v>0.7472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1</v>
      </c>
      <c r="AQ103" s="8">
        <v>34.97</v>
      </c>
      <c r="AR103" s="4"/>
      <c r="AS103" s="8"/>
      <c r="AT103" s="7"/>
      <c r="AU103" s="7"/>
      <c r="AV103" s="4">
        <v>1</v>
      </c>
      <c r="AW103" s="8">
        <v>34.97</v>
      </c>
      <c r="AX103" s="4"/>
      <c r="AY103" s="8"/>
      <c r="AZ103" s="7"/>
      <c r="BA103" s="7"/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0.0204</v>
      </c>
      <c r="BJ103" s="4">
        <v>224</v>
      </c>
      <c r="BK103" s="8">
        <v>7988.11</v>
      </c>
      <c r="BL103" s="2" t="s">
        <v>370</v>
      </c>
      <c r="BM103" s="7">
        <v>0.0045</v>
      </c>
      <c r="BN103" s="7">
        <v>0.0044</v>
      </c>
      <c r="BO103" s="4">
        <v>1</v>
      </c>
      <c r="BP103" s="8">
        <v>34.97</v>
      </c>
      <c r="BQ103" s="4"/>
      <c r="BR103" s="8"/>
      <c r="BS103" s="7"/>
      <c r="BT103" s="7"/>
      <c r="BU103" s="2" t="s">
        <v>107</v>
      </c>
      <c r="BV103" s="2" t="s">
        <v>357</v>
      </c>
      <c r="BW103" s="2" t="s">
        <v>108</v>
      </c>
      <c r="BX103" s="2" t="s">
        <v>109</v>
      </c>
      <c r="BY103" s="2" t="s">
        <v>110</v>
      </c>
      <c r="BZ103" s="2" t="s">
        <v>110</v>
      </c>
      <c r="CA103" s="2" t="s">
        <v>99</v>
      </c>
    </row>
    <row r="104">
      <c r="A104" s="2" t="s">
        <v>371</v>
      </c>
      <c r="B104" s="2" t="s">
        <v>88</v>
      </c>
      <c r="C104" s="2" t="s">
        <v>89</v>
      </c>
      <c r="D104" s="2" t="s">
        <v>372</v>
      </c>
      <c r="E104" s="2" t="s">
        <v>373</v>
      </c>
      <c r="F104" s="2" t="s">
        <v>100</v>
      </c>
      <c r="G104" s="2" t="s">
        <v>100</v>
      </c>
      <c r="H104" s="2" t="s">
        <v>100</v>
      </c>
      <c r="I104" s="2" t="s">
        <v>374</v>
      </c>
      <c r="J104" s="2" t="s">
        <v>375</v>
      </c>
      <c r="K104" s="2" t="s">
        <v>322</v>
      </c>
      <c r="L104" s="3">
        <v>43.56</v>
      </c>
      <c r="M104" s="3">
        <v>45.74</v>
      </c>
      <c r="N104" s="3">
        <v>94.99</v>
      </c>
      <c r="O104" s="2" t="s">
        <v>96</v>
      </c>
      <c r="P104" s="2" t="s">
        <v>376</v>
      </c>
      <c r="Q104" s="2" t="s">
        <v>98</v>
      </c>
      <c r="R104" s="2" t="s">
        <v>99</v>
      </c>
      <c r="S104" s="2" t="s">
        <v>377</v>
      </c>
      <c r="T104" s="2" t="s">
        <v>100</v>
      </c>
      <c r="U104" s="2" t="s">
        <v>101</v>
      </c>
      <c r="V104" s="2" t="s">
        <v>102</v>
      </c>
      <c r="W104" s="2" t="s">
        <v>103</v>
      </c>
      <c r="X104" s="2" t="s">
        <v>99</v>
      </c>
      <c r="Y104" s="2" t="s">
        <v>378</v>
      </c>
      <c r="Z104" s="4">
        <v>227</v>
      </c>
      <c r="AA104" s="4">
        <f>=ROUNDDOWN(14.2767295597484,0)</f>
      </c>
      <c r="AB104" s="5">
        <v>15.9</v>
      </c>
      <c r="AC104" s="2" t="s">
        <v>379</v>
      </c>
      <c r="AD104" s="4">
        <v>620</v>
      </c>
      <c r="AE104" s="4">
        <v>620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>
        <v>127</v>
      </c>
      <c r="AW104" s="8">
        <v>8108.26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/>
      <c r="BC104" s="4">
        <v>127</v>
      </c>
      <c r="BD104" s="8">
        <v>8108.26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1</v>
      </c>
      <c r="BJ104" s="4">
        <v>1127</v>
      </c>
      <c r="BK104" s="8">
        <v>53426.66</v>
      </c>
      <c r="BL104" s="2" t="s">
        <v>281</v>
      </c>
      <c r="BM104" s="7"/>
      <c r="BN104" s="7"/>
      <c r="BO104" s="4"/>
      <c r="BP104" s="8"/>
      <c r="BQ104" s="4"/>
      <c r="BR104" s="8"/>
      <c r="BS104" s="7"/>
      <c r="BT104" s="7"/>
      <c r="BU104" s="2" t="s">
        <v>238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110</v>
      </c>
      <c r="CA104" s="2" t="s">
        <v>99</v>
      </c>
    </row>
    <row r="105">
      <c r="A105" s="2" t="s">
        <v>380</v>
      </c>
      <c r="B105" s="2" t="s">
        <v>88</v>
      </c>
      <c r="C105" s="2" t="s">
        <v>89</v>
      </c>
      <c r="D105" s="2" t="s">
        <v>372</v>
      </c>
      <c r="E105" s="2" t="s">
        <v>373</v>
      </c>
      <c r="F105" s="2" t="s">
        <v>100</v>
      </c>
      <c r="G105" s="2" t="s">
        <v>100</v>
      </c>
      <c r="H105" s="2" t="s">
        <v>100</v>
      </c>
      <c r="I105" s="2" t="s">
        <v>374</v>
      </c>
      <c r="J105" s="2" t="s">
        <v>94</v>
      </c>
      <c r="K105" s="2" t="s">
        <v>322</v>
      </c>
      <c r="L105" s="3">
        <v>49.74</v>
      </c>
      <c r="M105" s="3">
        <v>52.23</v>
      </c>
      <c r="N105" s="3">
        <v>104.99</v>
      </c>
      <c r="O105" s="2" t="s">
        <v>96</v>
      </c>
      <c r="P105" s="2" t="s">
        <v>376</v>
      </c>
      <c r="Q105" s="2" t="s">
        <v>98</v>
      </c>
      <c r="R105" s="2" t="s">
        <v>99</v>
      </c>
      <c r="S105" s="2" t="s">
        <v>99</v>
      </c>
      <c r="T105" s="2" t="s">
        <v>100</v>
      </c>
      <c r="U105" s="2" t="s">
        <v>101</v>
      </c>
      <c r="V105" s="2" t="s">
        <v>102</v>
      </c>
      <c r="W105" s="2" t="s">
        <v>103</v>
      </c>
      <c r="X105" s="2" t="s">
        <v>99</v>
      </c>
      <c r="Y105" s="2" t="s">
        <v>152</v>
      </c>
      <c r="Z105" s="4">
        <v>3</v>
      </c>
      <c r="AA105" s="4">
        <f>=ROUNDDOWN(0.122950819672131,0)</f>
      </c>
      <c r="AB105" s="5">
        <v>24.4</v>
      </c>
      <c r="AC105" s="2" t="s">
        <v>105</v>
      </c>
      <c r="AD105" s="4">
        <v>300</v>
      </c>
      <c r="AE105" s="4">
        <v>300</v>
      </c>
      <c r="AF105" s="6">
        <v>65</v>
      </c>
      <c r="AG105" s="6"/>
      <c r="AH105" s="7">
        <v>0.8428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22</v>
      </c>
      <c r="AQ105" s="8">
        <v>1025.86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0.1265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1464</v>
      </c>
      <c r="BK105" s="8">
        <v>76324.7</v>
      </c>
      <c r="BL105" s="2" t="s">
        <v>381</v>
      </c>
      <c r="BM105" s="7">
        <v>0.015</v>
      </c>
      <c r="BN105" s="7">
        <v>0.0134</v>
      </c>
      <c r="BO105" s="4">
        <v>22</v>
      </c>
      <c r="BP105" s="8">
        <v>1025.86</v>
      </c>
      <c r="BQ105" s="4"/>
      <c r="BR105" s="8"/>
      <c r="BS105" s="7"/>
      <c r="BT105" s="7"/>
      <c r="BU105" s="2" t="s">
        <v>107</v>
      </c>
      <c r="BV105" s="2" t="s">
        <v>96</v>
      </c>
      <c r="BW105" s="2" t="s">
        <v>108</v>
      </c>
      <c r="BX105" s="2" t="s">
        <v>348</v>
      </c>
      <c r="BY105" s="2" t="s">
        <v>110</v>
      </c>
      <c r="BZ105" s="2" t="s">
        <v>110</v>
      </c>
      <c r="CA105" s="2" t="s">
        <v>99</v>
      </c>
    </row>
    <row r="106">
      <c r="A106" s="2" t="s">
        <v>382</v>
      </c>
      <c r="B106" s="2" t="s">
        <v>88</v>
      </c>
      <c r="C106" s="2" t="s">
        <v>89</v>
      </c>
      <c r="D106" s="2" t="s">
        <v>372</v>
      </c>
      <c r="E106" s="2" t="s">
        <v>373</v>
      </c>
      <c r="F106" s="2" t="s">
        <v>100</v>
      </c>
      <c r="G106" s="2" t="s">
        <v>100</v>
      </c>
      <c r="H106" s="2" t="s">
        <v>100</v>
      </c>
      <c r="I106" s="2" t="s">
        <v>374</v>
      </c>
      <c r="J106" s="2" t="s">
        <v>112</v>
      </c>
      <c r="K106" s="2" t="s">
        <v>322</v>
      </c>
      <c r="L106" s="3">
        <v>69.42</v>
      </c>
      <c r="M106" s="3">
        <v>72.89</v>
      </c>
      <c r="N106" s="3">
        <v>149.99</v>
      </c>
      <c r="O106" s="2" t="s">
        <v>96</v>
      </c>
      <c r="P106" s="2" t="s">
        <v>376</v>
      </c>
      <c r="Q106" s="2" t="s">
        <v>98</v>
      </c>
      <c r="R106" s="2" t="s">
        <v>99</v>
      </c>
      <c r="S106" s="2" t="s">
        <v>99</v>
      </c>
      <c r="T106" s="2" t="s">
        <v>100</v>
      </c>
      <c r="U106" s="2" t="s">
        <v>101</v>
      </c>
      <c r="V106" s="2" t="s">
        <v>102</v>
      </c>
      <c r="W106" s="2" t="s">
        <v>103</v>
      </c>
      <c r="X106" s="2" t="s">
        <v>99</v>
      </c>
      <c r="Y106" s="2" t="s">
        <v>152</v>
      </c>
      <c r="Z106" s="4">
        <v>806</v>
      </c>
      <c r="AA106" s="4">
        <f>=ROUNDDOWN(8.69471413160733,0)</f>
      </c>
      <c r="AB106" s="5">
        <v>92.7</v>
      </c>
      <c r="AC106" s="2" t="s">
        <v>105</v>
      </c>
      <c r="AD106" s="4">
        <v>500</v>
      </c>
      <c r="AE106" s="4">
        <v>500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45</v>
      </c>
      <c r="AQ106" s="8">
        <v>2885.4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0.3559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4476</v>
      </c>
      <c r="BK106" s="8">
        <v>323424.63</v>
      </c>
      <c r="BL106" s="2" t="s">
        <v>350</v>
      </c>
      <c r="BM106" s="7">
        <v>0.0101</v>
      </c>
      <c r="BN106" s="7">
        <v>0.0089</v>
      </c>
      <c r="BO106" s="4">
        <v>45</v>
      </c>
      <c r="BP106" s="8">
        <v>2885.4</v>
      </c>
      <c r="BQ106" s="4"/>
      <c r="BR106" s="8"/>
      <c r="BS106" s="7"/>
      <c r="BT106" s="7"/>
      <c r="BU106" s="2" t="s">
        <v>107</v>
      </c>
      <c r="BV106" s="2" t="s">
        <v>96</v>
      </c>
      <c r="BW106" s="2" t="s">
        <v>383</v>
      </c>
      <c r="BX106" s="2" t="s">
        <v>384</v>
      </c>
      <c r="BY106" s="2" t="s">
        <v>110</v>
      </c>
      <c r="BZ106" s="2" t="s">
        <v>110</v>
      </c>
      <c r="CA106" s="2" t="s">
        <v>99</v>
      </c>
    </row>
    <row r="107">
      <c r="A107" s="2" t="s">
        <v>385</v>
      </c>
      <c r="B107" s="2" t="s">
        <v>88</v>
      </c>
      <c r="C107" s="2" t="s">
        <v>89</v>
      </c>
      <c r="D107" s="2" t="s">
        <v>372</v>
      </c>
      <c r="E107" s="2" t="s">
        <v>373</v>
      </c>
      <c r="F107" s="2" t="s">
        <v>100</v>
      </c>
      <c r="G107" s="2" t="s">
        <v>100</v>
      </c>
      <c r="H107" s="2" t="s">
        <v>100</v>
      </c>
      <c r="I107" s="2" t="s">
        <v>374</v>
      </c>
      <c r="J107" s="2" t="s">
        <v>116</v>
      </c>
      <c r="K107" s="2" t="s">
        <v>322</v>
      </c>
      <c r="L107" s="3">
        <v>75.71</v>
      </c>
      <c r="M107" s="3">
        <v>79.5</v>
      </c>
      <c r="N107" s="3">
        <v>159.99</v>
      </c>
      <c r="O107" s="2" t="s">
        <v>96</v>
      </c>
      <c r="P107" s="2" t="s">
        <v>376</v>
      </c>
      <c r="Q107" s="2" t="s">
        <v>98</v>
      </c>
      <c r="R107" s="2" t="s">
        <v>99</v>
      </c>
      <c r="S107" s="2" t="s">
        <v>99</v>
      </c>
      <c r="T107" s="2" t="s">
        <v>100</v>
      </c>
      <c r="U107" s="2" t="s">
        <v>101</v>
      </c>
      <c r="V107" s="2" t="s">
        <v>102</v>
      </c>
      <c r="W107" s="2" t="s">
        <v>103</v>
      </c>
      <c r="X107" s="2" t="s">
        <v>99</v>
      </c>
      <c r="Y107" s="2" t="s">
        <v>152</v>
      </c>
      <c r="Z107" s="4">
        <v>354</v>
      </c>
      <c r="AA107" s="4">
        <f>=ROUNDDOWN(6.98224852071006,0)</f>
      </c>
      <c r="AB107" s="5">
        <v>50.7</v>
      </c>
      <c r="AC107" s="2" t="s">
        <v>386</v>
      </c>
      <c r="AD107" s="4">
        <v>600</v>
      </c>
      <c r="AE107" s="4">
        <v>1200</v>
      </c>
      <c r="AF107" s="6">
        <v>65</v>
      </c>
      <c r="AG107" s="6">
        <v>48</v>
      </c>
      <c r="AH107" s="7">
        <v>0.9385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53</v>
      </c>
      <c r="AQ107" s="8">
        <v>3707.35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0.4572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3924</v>
      </c>
      <c r="BK107" s="8">
        <v>310414.52</v>
      </c>
      <c r="BL107" s="2" t="s">
        <v>387</v>
      </c>
      <c r="BM107" s="7">
        <v>0.0135</v>
      </c>
      <c r="BN107" s="7">
        <v>0.0119</v>
      </c>
      <c r="BO107" s="4">
        <v>53</v>
      </c>
      <c r="BP107" s="8">
        <v>3707.35</v>
      </c>
      <c r="BQ107" s="4"/>
      <c r="BR107" s="8"/>
      <c r="BS107" s="7"/>
      <c r="BT107" s="7"/>
      <c r="BU107" s="2" t="s">
        <v>107</v>
      </c>
      <c r="BV107" s="2" t="s">
        <v>127</v>
      </c>
      <c r="BW107" s="2" t="s">
        <v>340</v>
      </c>
      <c r="BX107" s="2" t="s">
        <v>388</v>
      </c>
      <c r="BY107" s="2" t="s">
        <v>110</v>
      </c>
      <c r="BZ107" s="2" t="s">
        <v>110</v>
      </c>
      <c r="CA107" s="2" t="s">
        <v>99</v>
      </c>
    </row>
    <row r="108">
      <c r="A108" s="2" t="s">
        <v>389</v>
      </c>
      <c r="B108" s="2" t="s">
        <v>88</v>
      </c>
      <c r="C108" s="2" t="s">
        <v>89</v>
      </c>
      <c r="D108" s="2" t="s">
        <v>372</v>
      </c>
      <c r="E108" s="2" t="s">
        <v>373</v>
      </c>
      <c r="F108" s="2" t="s">
        <v>100</v>
      </c>
      <c r="G108" s="2" t="s">
        <v>100</v>
      </c>
      <c r="H108" s="2" t="s">
        <v>100</v>
      </c>
      <c r="I108" s="2" t="s">
        <v>374</v>
      </c>
      <c r="J108" s="2" t="s">
        <v>390</v>
      </c>
      <c r="K108" s="2" t="s">
        <v>322</v>
      </c>
      <c r="L108" s="3">
        <v>75.88</v>
      </c>
      <c r="M108" s="3">
        <v>79.67</v>
      </c>
      <c r="N108" s="3">
        <v>159.99</v>
      </c>
      <c r="O108" s="2" t="s">
        <v>96</v>
      </c>
      <c r="P108" s="2" t="s">
        <v>376</v>
      </c>
      <c r="Q108" s="2" t="s">
        <v>98</v>
      </c>
      <c r="R108" s="2" t="s">
        <v>99</v>
      </c>
      <c r="S108" s="2" t="s">
        <v>99</v>
      </c>
      <c r="T108" s="2" t="s">
        <v>100</v>
      </c>
      <c r="U108" s="2" t="s">
        <v>101</v>
      </c>
      <c r="V108" s="2" t="s">
        <v>102</v>
      </c>
      <c r="W108" s="2" t="s">
        <v>103</v>
      </c>
      <c r="X108" s="2" t="s">
        <v>99</v>
      </c>
      <c r="Y108" s="2" t="s">
        <v>152</v>
      </c>
      <c r="Z108" s="4">
        <v>422</v>
      </c>
      <c r="AA108" s="4">
        <f>=ROUNDDOWN(51.4634146341463,0)</f>
      </c>
      <c r="AB108" s="5">
        <v>8.2</v>
      </c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7</v>
      </c>
      <c r="AQ108" s="8">
        <v>489.65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0.0604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744</v>
      </c>
      <c r="BK108" s="8">
        <v>59245.35</v>
      </c>
      <c r="BL108" s="2" t="s">
        <v>342</v>
      </c>
      <c r="BM108" s="7">
        <v>0.0094</v>
      </c>
      <c r="BN108" s="7">
        <v>0.0083</v>
      </c>
      <c r="BO108" s="4">
        <v>7</v>
      </c>
      <c r="BP108" s="8">
        <v>489.65</v>
      </c>
      <c r="BQ108" s="4"/>
      <c r="BR108" s="8"/>
      <c r="BS108" s="7"/>
      <c r="BT108" s="7"/>
      <c r="BU108" s="2" t="s">
        <v>107</v>
      </c>
      <c r="BV108" s="2" t="s">
        <v>127</v>
      </c>
      <c r="BW108" s="2" t="s">
        <v>108</v>
      </c>
      <c r="BX108" s="2" t="s">
        <v>391</v>
      </c>
      <c r="BY108" s="2" t="s">
        <v>110</v>
      </c>
      <c r="BZ108" s="2" t="s">
        <v>110</v>
      </c>
      <c r="CA108" s="2" t="s">
        <v>99</v>
      </c>
    </row>
    <row r="109">
      <c r="A109" s="2" t="s">
        <v>392</v>
      </c>
      <c r="B109" s="2" t="s">
        <v>88</v>
      </c>
      <c r="C109" s="2" t="s">
        <v>89</v>
      </c>
      <c r="D109" s="2" t="s">
        <v>372</v>
      </c>
      <c r="E109" s="2" t="s">
        <v>373</v>
      </c>
      <c r="F109" s="2" t="s">
        <v>393</v>
      </c>
      <c r="G109" s="2" t="s">
        <v>393</v>
      </c>
      <c r="H109" s="2" t="s">
        <v>393</v>
      </c>
      <c r="I109" s="2" t="s">
        <v>374</v>
      </c>
      <c r="J109" s="2" t="s">
        <v>164</v>
      </c>
      <c r="K109" s="2" t="s">
        <v>322</v>
      </c>
      <c r="L109" s="3">
        <v>50.34</v>
      </c>
      <c r="M109" s="3">
        <v>52.86</v>
      </c>
      <c r="N109" s="3">
        <v>109.99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99</v>
      </c>
      <c r="T109" s="2" t="s">
        <v>394</v>
      </c>
      <c r="U109" s="2" t="s">
        <v>101</v>
      </c>
      <c r="V109" s="2" t="s">
        <v>102</v>
      </c>
      <c r="W109" s="2" t="s">
        <v>103</v>
      </c>
      <c r="X109" s="2" t="s">
        <v>99</v>
      </c>
      <c r="Y109" s="2" t="s">
        <v>104</v>
      </c>
      <c r="Z109" s="4">
        <v>139</v>
      </c>
      <c r="AA109" s="4">
        <f>=ROUNDDOWN(69.5,0)</f>
      </c>
      <c r="AB109" s="5">
        <v>2</v>
      </c>
      <c r="AC109" s="2" t="s">
        <v>99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8</v>
      </c>
      <c r="AQ109" s="8">
        <v>373.12</v>
      </c>
      <c r="AR109" s="4"/>
      <c r="AS109" s="8"/>
      <c r="AT109" s="7"/>
      <c r="AU109" s="7"/>
      <c r="AV109" s="4">
        <v>73</v>
      </c>
      <c r="AW109" s="8">
        <v>5141.47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0.0726</v>
      </c>
      <c r="BC109" s="4">
        <v>73</v>
      </c>
      <c r="BD109" s="8">
        <v>5141.47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1</v>
      </c>
      <c r="BJ109" s="4">
        <v>182</v>
      </c>
      <c r="BK109" s="8">
        <v>9616.5</v>
      </c>
      <c r="BL109" s="2" t="s">
        <v>337</v>
      </c>
      <c r="BM109" s="7">
        <v>0.044</v>
      </c>
      <c r="BN109" s="7">
        <v>0.0388</v>
      </c>
      <c r="BO109" s="4">
        <v>8</v>
      </c>
      <c r="BP109" s="8">
        <v>373.12</v>
      </c>
      <c r="BQ109" s="4"/>
      <c r="BR109" s="8"/>
      <c r="BS109" s="7"/>
      <c r="BT109" s="7"/>
      <c r="BU109" s="2" t="s">
        <v>107</v>
      </c>
      <c r="BV109" s="2" t="s">
        <v>357</v>
      </c>
      <c r="BW109" s="2" t="s">
        <v>108</v>
      </c>
      <c r="BX109" s="2" t="s">
        <v>208</v>
      </c>
      <c r="BY109" s="2" t="s">
        <v>110</v>
      </c>
      <c r="BZ109" s="2" t="s">
        <v>110</v>
      </c>
      <c r="CA109" s="2" t="s">
        <v>99</v>
      </c>
    </row>
    <row r="110">
      <c r="A110" s="2" t="s">
        <v>395</v>
      </c>
      <c r="B110" s="2" t="s">
        <v>88</v>
      </c>
      <c r="C110" s="2" t="s">
        <v>89</v>
      </c>
      <c r="D110" s="2" t="s">
        <v>372</v>
      </c>
      <c r="E110" s="2" t="s">
        <v>373</v>
      </c>
      <c r="F110" s="2" t="s">
        <v>393</v>
      </c>
      <c r="G110" s="2" t="s">
        <v>393</v>
      </c>
      <c r="H110" s="2" t="s">
        <v>393</v>
      </c>
      <c r="I110" s="2" t="s">
        <v>374</v>
      </c>
      <c r="J110" s="2" t="s">
        <v>375</v>
      </c>
      <c r="K110" s="2" t="s">
        <v>322</v>
      </c>
      <c r="L110" s="3">
        <v>50.48</v>
      </c>
      <c r="M110" s="3">
        <v>53</v>
      </c>
      <c r="N110" s="3">
        <v>109.99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99</v>
      </c>
      <c r="T110" s="2" t="s">
        <v>394</v>
      </c>
      <c r="U110" s="2" t="s">
        <v>101</v>
      </c>
      <c r="V110" s="2" t="s">
        <v>102</v>
      </c>
      <c r="W110" s="2" t="s">
        <v>103</v>
      </c>
      <c r="X110" s="2" t="s">
        <v>99</v>
      </c>
      <c r="Y110" s="2" t="s">
        <v>104</v>
      </c>
      <c r="Z110" s="4">
        <v>132</v>
      </c>
      <c r="AA110" s="4">
        <f>=ROUNDDOWN(37.7142857142857,0)</f>
      </c>
      <c r="AB110" s="5">
        <v>3.5</v>
      </c>
      <c r="AC110" s="2" t="s">
        <v>99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6</v>
      </c>
      <c r="AQ110" s="8">
        <v>279.84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0.0544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345</v>
      </c>
      <c r="BK110" s="8">
        <v>18247.61</v>
      </c>
      <c r="BL110" s="2" t="s">
        <v>396</v>
      </c>
      <c r="BM110" s="7">
        <v>0.0174</v>
      </c>
      <c r="BN110" s="7">
        <v>0.0153</v>
      </c>
      <c r="BO110" s="4">
        <v>6</v>
      </c>
      <c r="BP110" s="8">
        <v>279.84</v>
      </c>
      <c r="BQ110" s="4"/>
      <c r="BR110" s="8"/>
      <c r="BS110" s="7"/>
      <c r="BT110" s="7"/>
      <c r="BU110" s="2" t="s">
        <v>107</v>
      </c>
      <c r="BV110" s="2" t="s">
        <v>357</v>
      </c>
      <c r="BW110" s="2" t="s">
        <v>108</v>
      </c>
      <c r="BX110" s="2" t="s">
        <v>132</v>
      </c>
      <c r="BY110" s="2" t="s">
        <v>110</v>
      </c>
      <c r="BZ110" s="2" t="s">
        <v>110</v>
      </c>
      <c r="CA110" s="2" t="s">
        <v>99</v>
      </c>
    </row>
    <row r="111">
      <c r="A111" s="2" t="s">
        <v>397</v>
      </c>
      <c r="B111" s="2" t="s">
        <v>88</v>
      </c>
      <c r="C111" s="2" t="s">
        <v>89</v>
      </c>
      <c r="D111" s="2" t="s">
        <v>372</v>
      </c>
      <c r="E111" s="2" t="s">
        <v>373</v>
      </c>
      <c r="F111" s="2" t="s">
        <v>393</v>
      </c>
      <c r="G111" s="2" t="s">
        <v>393</v>
      </c>
      <c r="H111" s="2" t="s">
        <v>393</v>
      </c>
      <c r="I111" s="2" t="s">
        <v>374</v>
      </c>
      <c r="J111" s="2" t="s">
        <v>94</v>
      </c>
      <c r="K111" s="2" t="s">
        <v>322</v>
      </c>
      <c r="L111" s="3">
        <v>57.12</v>
      </c>
      <c r="M111" s="3">
        <v>59.98</v>
      </c>
      <c r="N111" s="3">
        <v>119.99</v>
      </c>
      <c r="O111" s="2" t="s">
        <v>96</v>
      </c>
      <c r="P111" s="2" t="s">
        <v>97</v>
      </c>
      <c r="Q111" s="2" t="s">
        <v>98</v>
      </c>
      <c r="R111" s="2" t="s">
        <v>99</v>
      </c>
      <c r="S111" s="2" t="s">
        <v>99</v>
      </c>
      <c r="T111" s="2" t="s">
        <v>394</v>
      </c>
      <c r="U111" s="2" t="s">
        <v>101</v>
      </c>
      <c r="V111" s="2" t="s">
        <v>102</v>
      </c>
      <c r="W111" s="2" t="s">
        <v>103</v>
      </c>
      <c r="X111" s="2" t="s">
        <v>99</v>
      </c>
      <c r="Y111" s="2" t="s">
        <v>104</v>
      </c>
      <c r="Z111" s="4">
        <v>179</v>
      </c>
      <c r="AA111" s="4">
        <f>=ROUNDDOWN(31.9642857142857,0)</f>
      </c>
      <c r="AB111" s="5">
        <v>5.6</v>
      </c>
      <c r="AC111" s="2" t="s">
        <v>379</v>
      </c>
      <c r="AD111" s="4">
        <v>300</v>
      </c>
      <c r="AE111" s="4">
        <v>300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10</v>
      </c>
      <c r="AQ111" s="8">
        <v>524.6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0.102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344</v>
      </c>
      <c r="BK111" s="8">
        <v>21058.15</v>
      </c>
      <c r="BL111" s="2" t="s">
        <v>173</v>
      </c>
      <c r="BM111" s="7">
        <v>0.0291</v>
      </c>
      <c r="BN111" s="7">
        <v>0.0249</v>
      </c>
      <c r="BO111" s="4">
        <v>10</v>
      </c>
      <c r="BP111" s="8">
        <v>524.6</v>
      </c>
      <c r="BQ111" s="4"/>
      <c r="BR111" s="8"/>
      <c r="BS111" s="7"/>
      <c r="BT111" s="7"/>
      <c r="BU111" s="2" t="s">
        <v>107</v>
      </c>
      <c r="BV111" s="2" t="s">
        <v>357</v>
      </c>
      <c r="BW111" s="2" t="s">
        <v>108</v>
      </c>
      <c r="BX111" s="2" t="s">
        <v>193</v>
      </c>
      <c r="BY111" s="2" t="s">
        <v>110</v>
      </c>
      <c r="BZ111" s="2" t="s">
        <v>110</v>
      </c>
      <c r="CA111" s="2" t="s">
        <v>99</v>
      </c>
    </row>
    <row r="112">
      <c r="A112" s="2" t="s">
        <v>398</v>
      </c>
      <c r="B112" s="2" t="s">
        <v>88</v>
      </c>
      <c r="C112" s="2" t="s">
        <v>89</v>
      </c>
      <c r="D112" s="2" t="s">
        <v>372</v>
      </c>
      <c r="E112" s="2" t="s">
        <v>373</v>
      </c>
      <c r="F112" s="2" t="s">
        <v>393</v>
      </c>
      <c r="G112" s="2" t="s">
        <v>393</v>
      </c>
      <c r="H112" s="2" t="s">
        <v>393</v>
      </c>
      <c r="I112" s="2" t="s">
        <v>374</v>
      </c>
      <c r="J112" s="2" t="s">
        <v>112</v>
      </c>
      <c r="K112" s="2" t="s">
        <v>322</v>
      </c>
      <c r="L112" s="3">
        <v>81.73</v>
      </c>
      <c r="M112" s="3">
        <v>85.82</v>
      </c>
      <c r="N112" s="3">
        <v>169.99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99</v>
      </c>
      <c r="T112" s="2" t="s">
        <v>394</v>
      </c>
      <c r="U112" s="2" t="s">
        <v>101</v>
      </c>
      <c r="V112" s="2" t="s">
        <v>102</v>
      </c>
      <c r="W112" s="2" t="s">
        <v>103</v>
      </c>
      <c r="X112" s="2" t="s">
        <v>99</v>
      </c>
      <c r="Y112" s="2" t="s">
        <v>104</v>
      </c>
      <c r="Z112" s="4">
        <v>529</v>
      </c>
      <c r="AA112" s="4">
        <f>=ROUNDDOWN(30.9356725146199,0)</f>
      </c>
      <c r="AB112" s="5">
        <v>17.1</v>
      </c>
      <c r="AC112" s="2" t="s">
        <v>99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6</v>
      </c>
      <c r="AQ112" s="8">
        <v>454.68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0.0884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1136</v>
      </c>
      <c r="BK112" s="8">
        <v>98478.6</v>
      </c>
      <c r="BL112" s="2" t="s">
        <v>350</v>
      </c>
      <c r="BM112" s="7">
        <v>0.0053</v>
      </c>
      <c r="BN112" s="7">
        <v>0.0046</v>
      </c>
      <c r="BO112" s="4">
        <v>6</v>
      </c>
      <c r="BP112" s="8">
        <v>454.68</v>
      </c>
      <c r="BQ112" s="4"/>
      <c r="BR112" s="8"/>
      <c r="BS112" s="7"/>
      <c r="BT112" s="7"/>
      <c r="BU112" s="2" t="s">
        <v>107</v>
      </c>
      <c r="BV112" s="2" t="s">
        <v>357</v>
      </c>
      <c r="BW112" s="2" t="s">
        <v>108</v>
      </c>
      <c r="BX112" s="2" t="s">
        <v>193</v>
      </c>
      <c r="BY112" s="2" t="s">
        <v>110</v>
      </c>
      <c r="BZ112" s="2" t="s">
        <v>110</v>
      </c>
      <c r="CA112" s="2" t="s">
        <v>99</v>
      </c>
    </row>
    <row r="113">
      <c r="A113" s="2" t="s">
        <v>399</v>
      </c>
      <c r="B113" s="2" t="s">
        <v>88</v>
      </c>
      <c r="C113" s="2" t="s">
        <v>89</v>
      </c>
      <c r="D113" s="2" t="s">
        <v>372</v>
      </c>
      <c r="E113" s="2" t="s">
        <v>373</v>
      </c>
      <c r="F113" s="2" t="s">
        <v>393</v>
      </c>
      <c r="G113" s="2" t="s">
        <v>393</v>
      </c>
      <c r="H113" s="2" t="s">
        <v>393</v>
      </c>
      <c r="I113" s="2" t="s">
        <v>374</v>
      </c>
      <c r="J113" s="2" t="s">
        <v>116</v>
      </c>
      <c r="K113" s="2" t="s">
        <v>322</v>
      </c>
      <c r="L113" s="3">
        <v>88.27</v>
      </c>
      <c r="M113" s="3">
        <v>92.68</v>
      </c>
      <c r="N113" s="3">
        <v>184.99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99</v>
      </c>
      <c r="T113" s="2" t="s">
        <v>394</v>
      </c>
      <c r="U113" s="2" t="s">
        <v>101</v>
      </c>
      <c r="V113" s="2" t="s">
        <v>102</v>
      </c>
      <c r="W113" s="2" t="s">
        <v>103</v>
      </c>
      <c r="X113" s="2" t="s">
        <v>99</v>
      </c>
      <c r="Y113" s="2" t="s">
        <v>104</v>
      </c>
      <c r="Z113" s="4">
        <v>419</v>
      </c>
      <c r="AA113" s="4">
        <f>=ROUNDDOWN(53.7179487179487,0)</f>
      </c>
      <c r="AB113" s="5">
        <v>7.8</v>
      </c>
      <c r="AC113" s="2" t="s">
        <v>99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39</v>
      </c>
      <c r="AQ113" s="8">
        <v>3182.79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0.619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834</v>
      </c>
      <c r="BK113" s="8">
        <v>76795.56</v>
      </c>
      <c r="BL113" s="2" t="s">
        <v>173</v>
      </c>
      <c r="BM113" s="7">
        <v>0.0468</v>
      </c>
      <c r="BN113" s="7">
        <v>0.0414</v>
      </c>
      <c r="BO113" s="4">
        <v>39</v>
      </c>
      <c r="BP113" s="8">
        <v>3182.79</v>
      </c>
      <c r="BQ113" s="4"/>
      <c r="BR113" s="8"/>
      <c r="BS113" s="7"/>
      <c r="BT113" s="7"/>
      <c r="BU113" s="2" t="s">
        <v>107</v>
      </c>
      <c r="BV113" s="2" t="s">
        <v>357</v>
      </c>
      <c r="BW113" s="2" t="s">
        <v>108</v>
      </c>
      <c r="BX113" s="2" t="s">
        <v>193</v>
      </c>
      <c r="BY113" s="2" t="s">
        <v>110</v>
      </c>
      <c r="BZ113" s="2" t="s">
        <v>110</v>
      </c>
      <c r="CA113" s="2" t="s">
        <v>99</v>
      </c>
    </row>
    <row r="114">
      <c r="A114" s="2" t="s">
        <v>400</v>
      </c>
      <c r="B114" s="2" t="s">
        <v>88</v>
      </c>
      <c r="C114" s="2" t="s">
        <v>89</v>
      </c>
      <c r="D114" s="2" t="s">
        <v>372</v>
      </c>
      <c r="E114" s="2" t="s">
        <v>373</v>
      </c>
      <c r="F114" s="2" t="s">
        <v>393</v>
      </c>
      <c r="G114" s="2" t="s">
        <v>393</v>
      </c>
      <c r="H114" s="2" t="s">
        <v>393</v>
      </c>
      <c r="I114" s="2" t="s">
        <v>374</v>
      </c>
      <c r="J114" s="2" t="s">
        <v>390</v>
      </c>
      <c r="K114" s="2" t="s">
        <v>322</v>
      </c>
      <c r="L114" s="3">
        <v>88.08</v>
      </c>
      <c r="M114" s="3">
        <v>92.48</v>
      </c>
      <c r="N114" s="3">
        <v>184.99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99</v>
      </c>
      <c r="T114" s="2" t="s">
        <v>394</v>
      </c>
      <c r="U114" s="2" t="s">
        <v>101</v>
      </c>
      <c r="V114" s="2" t="s">
        <v>102</v>
      </c>
      <c r="W114" s="2" t="s">
        <v>103</v>
      </c>
      <c r="X114" s="2" t="s">
        <v>99</v>
      </c>
      <c r="Y114" s="2" t="s">
        <v>104</v>
      </c>
      <c r="Z114" s="4">
        <v>278</v>
      </c>
      <c r="AA114" s="4">
        <f>=ROUNDDOWN(163.529411764706,0)</f>
      </c>
      <c r="AB114" s="5">
        <v>1.7</v>
      </c>
      <c r="AC114" s="2" t="s">
        <v>99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4</v>
      </c>
      <c r="AQ114" s="8">
        <v>326.44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0.0635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192</v>
      </c>
      <c r="BK114" s="8">
        <v>18135.29</v>
      </c>
      <c r="BL114" s="2" t="s">
        <v>401</v>
      </c>
      <c r="BM114" s="7">
        <v>0.0208</v>
      </c>
      <c r="BN114" s="7">
        <v>0.018</v>
      </c>
      <c r="BO114" s="4">
        <v>4</v>
      </c>
      <c r="BP114" s="8">
        <v>326.44</v>
      </c>
      <c r="BQ114" s="4"/>
      <c r="BR114" s="8"/>
      <c r="BS114" s="7"/>
      <c r="BT114" s="7"/>
      <c r="BU114" s="2" t="s">
        <v>107</v>
      </c>
      <c r="BV114" s="2" t="s">
        <v>357</v>
      </c>
      <c r="BW114" s="2" t="s">
        <v>108</v>
      </c>
      <c r="BX114" s="2" t="s">
        <v>155</v>
      </c>
      <c r="BY114" s="2" t="s">
        <v>110</v>
      </c>
      <c r="BZ114" s="2" t="s">
        <v>110</v>
      </c>
      <c r="CA114" s="2" t="s">
        <v>99</v>
      </c>
    </row>
    <row r="115">
      <c r="A115" s="2" t="s">
        <v>402</v>
      </c>
      <c r="B115" s="2" t="s">
        <v>88</v>
      </c>
      <c r="C115" s="2" t="s">
        <v>89</v>
      </c>
      <c r="D115" s="2" t="s">
        <v>372</v>
      </c>
      <c r="E115" s="2" t="s">
        <v>373</v>
      </c>
      <c r="F115" s="2" t="s">
        <v>403</v>
      </c>
      <c r="G115" s="2" t="s">
        <v>403</v>
      </c>
      <c r="H115" s="2" t="s">
        <v>403</v>
      </c>
      <c r="I115" s="2" t="s">
        <v>404</v>
      </c>
      <c r="J115" s="2" t="s">
        <v>164</v>
      </c>
      <c r="K115" s="2" t="s">
        <v>322</v>
      </c>
      <c r="L115" s="3">
        <v>40.66</v>
      </c>
      <c r="M115" s="3">
        <v>42.69</v>
      </c>
      <c r="N115" s="3">
        <v>84.99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405</v>
      </c>
      <c r="T115" s="2" t="s">
        <v>406</v>
      </c>
      <c r="U115" s="2" t="s">
        <v>101</v>
      </c>
      <c r="V115" s="2" t="s">
        <v>102</v>
      </c>
      <c r="W115" s="2" t="s">
        <v>103</v>
      </c>
      <c r="X115" s="2" t="s">
        <v>99</v>
      </c>
      <c r="Y115" s="2" t="s">
        <v>407</v>
      </c>
      <c r="Z115" s="4">
        <v>348</v>
      </c>
      <c r="AA115" s="4">
        <f>=ROUNDDOWN(102.352941176471,0)</f>
      </c>
      <c r="AB115" s="5">
        <v>3.4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173</v>
      </c>
      <c r="BK115" s="8">
        <v>7512.39</v>
      </c>
      <c r="BL115" s="2" t="s">
        <v>121</v>
      </c>
      <c r="BM115" s="7"/>
      <c r="BN115" s="7"/>
      <c r="BO115" s="4"/>
      <c r="BP115" s="8"/>
      <c r="BQ115" s="4"/>
      <c r="BR115" s="8"/>
      <c r="BS115" s="7"/>
      <c r="BT115" s="7"/>
      <c r="BU115" s="2" t="s">
        <v>238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110</v>
      </c>
      <c r="CA115" s="2" t="s">
        <v>99</v>
      </c>
    </row>
    <row r="116">
      <c r="A116" s="2" t="s">
        <v>408</v>
      </c>
      <c r="B116" s="2" t="s">
        <v>88</v>
      </c>
      <c r="C116" s="2" t="s">
        <v>89</v>
      </c>
      <c r="D116" s="2" t="s">
        <v>372</v>
      </c>
      <c r="E116" s="2" t="s">
        <v>373</v>
      </c>
      <c r="F116" s="2" t="s">
        <v>403</v>
      </c>
      <c r="G116" s="2" t="s">
        <v>403</v>
      </c>
      <c r="H116" s="2" t="s">
        <v>403</v>
      </c>
      <c r="I116" s="2" t="s">
        <v>404</v>
      </c>
      <c r="J116" s="2" t="s">
        <v>375</v>
      </c>
      <c r="K116" s="2" t="s">
        <v>322</v>
      </c>
      <c r="L116" s="3">
        <v>40.49</v>
      </c>
      <c r="M116" s="3">
        <v>42.51</v>
      </c>
      <c r="N116" s="3">
        <v>84.99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405</v>
      </c>
      <c r="T116" s="2" t="s">
        <v>406</v>
      </c>
      <c r="U116" s="2" t="s">
        <v>101</v>
      </c>
      <c r="V116" s="2" t="s">
        <v>102</v>
      </c>
      <c r="W116" s="2" t="s">
        <v>103</v>
      </c>
      <c r="X116" s="2" t="s">
        <v>99</v>
      </c>
      <c r="Y116" s="2" t="s">
        <v>407</v>
      </c>
      <c r="Z116" s="4">
        <v>21</v>
      </c>
      <c r="AA116" s="4">
        <f>=ROUNDDOWN(2.07920792079208,0)</f>
      </c>
      <c r="AB116" s="5">
        <v>10.1</v>
      </c>
      <c r="AC116" s="2" t="s">
        <v>105</v>
      </c>
      <c r="AD116" s="4">
        <v>320</v>
      </c>
      <c r="AE116" s="4">
        <v>320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>
        <v>367</v>
      </c>
      <c r="BK116" s="8">
        <v>16050.11</v>
      </c>
      <c r="BL116" s="2" t="s">
        <v>409</v>
      </c>
      <c r="BM116" s="7"/>
      <c r="BN116" s="7"/>
      <c r="BO116" s="4"/>
      <c r="BP116" s="8"/>
      <c r="BQ116" s="4"/>
      <c r="BR116" s="8"/>
      <c r="BS116" s="7"/>
      <c r="BT116" s="7"/>
      <c r="BU116" s="2" t="s">
        <v>238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110</v>
      </c>
      <c r="CA116" s="2" t="s">
        <v>99</v>
      </c>
    </row>
    <row r="117">
      <c r="A117" s="2" t="s">
        <v>410</v>
      </c>
      <c r="B117" s="2" t="s">
        <v>88</v>
      </c>
      <c r="C117" s="2" t="s">
        <v>89</v>
      </c>
      <c r="D117" s="2" t="s">
        <v>372</v>
      </c>
      <c r="E117" s="2" t="s">
        <v>373</v>
      </c>
      <c r="F117" s="2" t="s">
        <v>403</v>
      </c>
      <c r="G117" s="2" t="s">
        <v>403</v>
      </c>
      <c r="H117" s="2" t="s">
        <v>403</v>
      </c>
      <c r="I117" s="2" t="s">
        <v>404</v>
      </c>
      <c r="J117" s="2" t="s">
        <v>94</v>
      </c>
      <c r="K117" s="2" t="s">
        <v>322</v>
      </c>
      <c r="L117" s="3">
        <v>45.66</v>
      </c>
      <c r="M117" s="3">
        <v>47.94</v>
      </c>
      <c r="N117" s="3">
        <v>99.99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405</v>
      </c>
      <c r="T117" s="2" t="s">
        <v>406</v>
      </c>
      <c r="U117" s="2" t="s">
        <v>101</v>
      </c>
      <c r="V117" s="2" t="s">
        <v>102</v>
      </c>
      <c r="W117" s="2" t="s">
        <v>103</v>
      </c>
      <c r="X117" s="2" t="s">
        <v>99</v>
      </c>
      <c r="Y117" s="2" t="s">
        <v>407</v>
      </c>
      <c r="Z117" s="4">
        <v>39</v>
      </c>
      <c r="AA117" s="4">
        <f>=ROUNDDOWN(2.14285714285714,0)</f>
      </c>
      <c r="AB117" s="5">
        <v>18.2</v>
      </c>
      <c r="AC117" s="2" t="s">
        <v>105</v>
      </c>
      <c r="AD117" s="4">
        <v>340</v>
      </c>
      <c r="AE117" s="4">
        <v>340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434</v>
      </c>
      <c r="BK117" s="8">
        <v>21205.55</v>
      </c>
      <c r="BL117" s="2" t="s">
        <v>409</v>
      </c>
      <c r="BM117" s="7"/>
      <c r="BN117" s="7"/>
      <c r="BO117" s="4"/>
      <c r="BP117" s="8"/>
      <c r="BQ117" s="4"/>
      <c r="BR117" s="8"/>
      <c r="BS117" s="7"/>
      <c r="BT117" s="7"/>
      <c r="BU117" s="2" t="s">
        <v>238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110</v>
      </c>
      <c r="CA117" s="2" t="s">
        <v>99</v>
      </c>
    </row>
    <row r="118">
      <c r="A118" s="2" t="s">
        <v>411</v>
      </c>
      <c r="B118" s="2" t="s">
        <v>88</v>
      </c>
      <c r="C118" s="2" t="s">
        <v>89</v>
      </c>
      <c r="D118" s="2" t="s">
        <v>372</v>
      </c>
      <c r="E118" s="2" t="s">
        <v>373</v>
      </c>
      <c r="F118" s="2" t="s">
        <v>403</v>
      </c>
      <c r="G118" s="2" t="s">
        <v>403</v>
      </c>
      <c r="H118" s="2" t="s">
        <v>403</v>
      </c>
      <c r="I118" s="2" t="s">
        <v>404</v>
      </c>
      <c r="J118" s="2" t="s">
        <v>112</v>
      </c>
      <c r="K118" s="2" t="s">
        <v>322</v>
      </c>
      <c r="L118" s="3">
        <v>62.82</v>
      </c>
      <c r="M118" s="3">
        <v>65.96</v>
      </c>
      <c r="N118" s="3">
        <v>134.99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405</v>
      </c>
      <c r="T118" s="2" t="s">
        <v>406</v>
      </c>
      <c r="U118" s="2" t="s">
        <v>101</v>
      </c>
      <c r="V118" s="2" t="s">
        <v>102</v>
      </c>
      <c r="W118" s="2" t="s">
        <v>103</v>
      </c>
      <c r="X118" s="2" t="s">
        <v>99</v>
      </c>
      <c r="Y118" s="2" t="s">
        <v>378</v>
      </c>
      <c r="Z118" s="4">
        <v>273</v>
      </c>
      <c r="AA118" s="4">
        <f>=ROUNDDOWN(4.80633802816901,0)</f>
      </c>
      <c r="AB118" s="5">
        <v>56.8</v>
      </c>
      <c r="AC118" s="2" t="s">
        <v>105</v>
      </c>
      <c r="AD118" s="4">
        <v>600</v>
      </c>
      <c r="AE118" s="4">
        <v>600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>
        <v>1751</v>
      </c>
      <c r="BK118" s="8">
        <v>117008.05</v>
      </c>
      <c r="BL118" s="2" t="s">
        <v>412</v>
      </c>
      <c r="BM118" s="7"/>
      <c r="BN118" s="7"/>
      <c r="BO118" s="4"/>
      <c r="BP118" s="8"/>
      <c r="BQ118" s="4"/>
      <c r="BR118" s="8"/>
      <c r="BS118" s="7"/>
      <c r="BT118" s="7"/>
      <c r="BU118" s="2" t="s">
        <v>238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110</v>
      </c>
      <c r="CA118" s="2" t="s">
        <v>99</v>
      </c>
    </row>
    <row r="119">
      <c r="A119" s="2" t="s">
        <v>413</v>
      </c>
      <c r="B119" s="2" t="s">
        <v>88</v>
      </c>
      <c r="C119" s="2" t="s">
        <v>89</v>
      </c>
      <c r="D119" s="2" t="s">
        <v>372</v>
      </c>
      <c r="E119" s="2" t="s">
        <v>373</v>
      </c>
      <c r="F119" s="2" t="s">
        <v>403</v>
      </c>
      <c r="G119" s="2" t="s">
        <v>403</v>
      </c>
      <c r="H119" s="2" t="s">
        <v>403</v>
      </c>
      <c r="I119" s="2" t="s">
        <v>404</v>
      </c>
      <c r="J119" s="2" t="s">
        <v>116</v>
      </c>
      <c r="K119" s="2" t="s">
        <v>322</v>
      </c>
      <c r="L119" s="3">
        <v>67.83</v>
      </c>
      <c r="M119" s="3">
        <v>71.22</v>
      </c>
      <c r="N119" s="3">
        <v>139.99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405</v>
      </c>
      <c r="T119" s="2" t="s">
        <v>406</v>
      </c>
      <c r="U119" s="2" t="s">
        <v>101</v>
      </c>
      <c r="V119" s="2" t="s">
        <v>102</v>
      </c>
      <c r="W119" s="2" t="s">
        <v>103</v>
      </c>
      <c r="X119" s="2" t="s">
        <v>99</v>
      </c>
      <c r="Y119" s="2" t="s">
        <v>378</v>
      </c>
      <c r="Z119" s="4">
        <v>236</v>
      </c>
      <c r="AA119" s="4">
        <f>=ROUNDDOWN(7.39811912225705,0)</f>
      </c>
      <c r="AB119" s="5">
        <v>31.9</v>
      </c>
      <c r="AC119" s="2" t="s">
        <v>105</v>
      </c>
      <c r="AD119" s="4">
        <v>450</v>
      </c>
      <c r="AE119" s="4">
        <v>450</v>
      </c>
      <c r="AF119" s="6">
        <v>65</v>
      </c>
      <c r="AG119" s="6"/>
      <c r="AH119" s="7">
        <v>0.7995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1135</v>
      </c>
      <c r="BK119" s="8">
        <v>82914.85</v>
      </c>
      <c r="BL119" s="2" t="s">
        <v>412</v>
      </c>
      <c r="BM119" s="7"/>
      <c r="BN119" s="7"/>
      <c r="BO119" s="4"/>
      <c r="BP119" s="8"/>
      <c r="BQ119" s="4"/>
      <c r="BR119" s="8"/>
      <c r="BS119" s="7"/>
      <c r="BT119" s="7"/>
      <c r="BU119" s="2" t="s">
        <v>238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110</v>
      </c>
      <c r="CA119" s="2" t="s">
        <v>99</v>
      </c>
    </row>
    <row r="120">
      <c r="A120" s="2" t="s">
        <v>414</v>
      </c>
      <c r="B120" s="2" t="s">
        <v>88</v>
      </c>
      <c r="C120" s="2" t="s">
        <v>89</v>
      </c>
      <c r="D120" s="2" t="s">
        <v>372</v>
      </c>
      <c r="E120" s="2" t="s">
        <v>373</v>
      </c>
      <c r="F120" s="2" t="s">
        <v>403</v>
      </c>
      <c r="G120" s="2" t="s">
        <v>403</v>
      </c>
      <c r="H120" s="2" t="s">
        <v>403</v>
      </c>
      <c r="I120" s="2" t="s">
        <v>404</v>
      </c>
      <c r="J120" s="2" t="s">
        <v>390</v>
      </c>
      <c r="K120" s="2" t="s">
        <v>322</v>
      </c>
      <c r="L120" s="3">
        <v>68.08</v>
      </c>
      <c r="M120" s="3">
        <v>71.48</v>
      </c>
      <c r="N120" s="3">
        <v>139.99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405</v>
      </c>
      <c r="T120" s="2" t="s">
        <v>406</v>
      </c>
      <c r="U120" s="2" t="s">
        <v>101</v>
      </c>
      <c r="V120" s="2" t="s">
        <v>102</v>
      </c>
      <c r="W120" s="2" t="s">
        <v>103</v>
      </c>
      <c r="X120" s="2" t="s">
        <v>99</v>
      </c>
      <c r="Y120" s="2" t="s">
        <v>378</v>
      </c>
      <c r="Z120" s="4">
        <v>465</v>
      </c>
      <c r="AA120" s="4">
        <f>=ROUNDDOWN(110.714285714286,0)</f>
      </c>
      <c r="AB120" s="5">
        <v>4.2</v>
      </c>
      <c r="AC120" s="2" t="s">
        <v>99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>
        <v>251</v>
      </c>
      <c r="BK120" s="8">
        <v>18306.66</v>
      </c>
      <c r="BL120" s="2" t="s">
        <v>412</v>
      </c>
      <c r="BM120" s="7"/>
      <c r="BN120" s="7"/>
      <c r="BO120" s="4"/>
      <c r="BP120" s="8"/>
      <c r="BQ120" s="4"/>
      <c r="BR120" s="8"/>
      <c r="BS120" s="7"/>
      <c r="BT120" s="7"/>
      <c r="BU120" s="2" t="s">
        <v>238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110</v>
      </c>
      <c r="CA120" s="2" t="s">
        <v>99</v>
      </c>
    </row>
    <row r="121">
      <c r="A121" s="2" t="s">
        <v>415</v>
      </c>
      <c r="B121" s="2" t="s">
        <v>88</v>
      </c>
      <c r="C121" s="2" t="s">
        <v>89</v>
      </c>
      <c r="D121" s="2" t="s">
        <v>372</v>
      </c>
      <c r="E121" s="2" t="s">
        <v>373</v>
      </c>
      <c r="F121" s="2" t="s">
        <v>416</v>
      </c>
      <c r="G121" s="2" t="s">
        <v>416</v>
      </c>
      <c r="H121" s="2" t="s">
        <v>416</v>
      </c>
      <c r="I121" s="2" t="s">
        <v>374</v>
      </c>
      <c r="J121" s="2" t="s">
        <v>164</v>
      </c>
      <c r="K121" s="2" t="s">
        <v>322</v>
      </c>
      <c r="L121" s="3">
        <v>40.47</v>
      </c>
      <c r="M121" s="3">
        <v>42.5</v>
      </c>
      <c r="N121" s="3">
        <v>84.99</v>
      </c>
      <c r="O121" s="2" t="s">
        <v>96</v>
      </c>
      <c r="P121" s="2" t="s">
        <v>275</v>
      </c>
      <c r="Q121" s="2" t="s">
        <v>98</v>
      </c>
      <c r="R121" s="2" t="s">
        <v>99</v>
      </c>
      <c r="S121" s="2" t="s">
        <v>99</v>
      </c>
      <c r="T121" s="2" t="s">
        <v>406</v>
      </c>
      <c r="U121" s="2" t="s">
        <v>101</v>
      </c>
      <c r="V121" s="2" t="s">
        <v>102</v>
      </c>
      <c r="W121" s="2" t="s">
        <v>417</v>
      </c>
      <c r="X121" s="2" t="s">
        <v>99</v>
      </c>
      <c r="Y121" s="2" t="s">
        <v>418</v>
      </c>
      <c r="Z121" s="4">
        <v>57</v>
      </c>
      <c r="AA121" s="4">
        <f>=ROUNDDOWN(47.5,0)</f>
      </c>
      <c r="AB121" s="5">
        <v>1.2</v>
      </c>
      <c r="AC121" s="2" t="s">
        <v>105</v>
      </c>
      <c r="AD121" s="4">
        <v>170</v>
      </c>
      <c r="AE121" s="4">
        <v>170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134</v>
      </c>
      <c r="BK121" s="8">
        <v>6072.83</v>
      </c>
      <c r="BL121" s="2" t="s">
        <v>419</v>
      </c>
      <c r="BM121" s="7"/>
      <c r="BN121" s="7"/>
      <c r="BO121" s="4"/>
      <c r="BP121" s="8"/>
      <c r="BQ121" s="4"/>
      <c r="BR121" s="8"/>
      <c r="BS121" s="7"/>
      <c r="BT121" s="7"/>
      <c r="BU121" s="2" t="s">
        <v>238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110</v>
      </c>
      <c r="CA121" s="2" t="s">
        <v>99</v>
      </c>
    </row>
    <row r="122">
      <c r="A122" s="2" t="s">
        <v>420</v>
      </c>
      <c r="B122" s="2" t="s">
        <v>88</v>
      </c>
      <c r="C122" s="2" t="s">
        <v>89</v>
      </c>
      <c r="D122" s="2" t="s">
        <v>372</v>
      </c>
      <c r="E122" s="2" t="s">
        <v>373</v>
      </c>
      <c r="F122" s="2" t="s">
        <v>416</v>
      </c>
      <c r="G122" s="2" t="s">
        <v>416</v>
      </c>
      <c r="H122" s="2" t="s">
        <v>416</v>
      </c>
      <c r="I122" s="2" t="s">
        <v>374</v>
      </c>
      <c r="J122" s="2" t="s">
        <v>375</v>
      </c>
      <c r="K122" s="2" t="s">
        <v>322</v>
      </c>
      <c r="L122" s="3">
        <v>40.47</v>
      </c>
      <c r="M122" s="3">
        <v>42.5</v>
      </c>
      <c r="N122" s="3">
        <v>84.99</v>
      </c>
      <c r="O122" s="2" t="s">
        <v>96</v>
      </c>
      <c r="P122" s="2" t="s">
        <v>275</v>
      </c>
      <c r="Q122" s="2" t="s">
        <v>98</v>
      </c>
      <c r="R122" s="2" t="s">
        <v>99</v>
      </c>
      <c r="S122" s="2" t="s">
        <v>99</v>
      </c>
      <c r="T122" s="2" t="s">
        <v>406</v>
      </c>
      <c r="U122" s="2" t="s">
        <v>101</v>
      </c>
      <c r="V122" s="2" t="s">
        <v>102</v>
      </c>
      <c r="W122" s="2" t="s">
        <v>417</v>
      </c>
      <c r="X122" s="2" t="s">
        <v>99</v>
      </c>
      <c r="Y122" s="2" t="s">
        <v>418</v>
      </c>
      <c r="Z122" s="4">
        <v>27</v>
      </c>
      <c r="AA122" s="4">
        <f>=ROUNDDOWN(6.42857142857143,0)</f>
      </c>
      <c r="AB122" s="5">
        <v>4.2</v>
      </c>
      <c r="AC122" s="2" t="s">
        <v>105</v>
      </c>
      <c r="AD122" s="4">
        <v>350</v>
      </c>
      <c r="AE122" s="4">
        <v>350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>
        <v>256</v>
      </c>
      <c r="BK122" s="8">
        <v>11615.51</v>
      </c>
      <c r="BL122" s="2" t="s">
        <v>421</v>
      </c>
      <c r="BM122" s="7"/>
      <c r="BN122" s="7"/>
      <c r="BO122" s="4"/>
      <c r="BP122" s="8"/>
      <c r="BQ122" s="4"/>
      <c r="BR122" s="8"/>
      <c r="BS122" s="7"/>
      <c r="BT122" s="7"/>
      <c r="BU122" s="2" t="s">
        <v>238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110</v>
      </c>
      <c r="CA122" s="2" t="s">
        <v>99</v>
      </c>
    </row>
    <row r="123">
      <c r="A123" s="2" t="s">
        <v>422</v>
      </c>
      <c r="B123" s="2" t="s">
        <v>88</v>
      </c>
      <c r="C123" s="2" t="s">
        <v>89</v>
      </c>
      <c r="D123" s="2" t="s">
        <v>372</v>
      </c>
      <c r="E123" s="2" t="s">
        <v>373</v>
      </c>
      <c r="F123" s="2" t="s">
        <v>416</v>
      </c>
      <c r="G123" s="2" t="s">
        <v>416</v>
      </c>
      <c r="H123" s="2" t="s">
        <v>416</v>
      </c>
      <c r="I123" s="2" t="s">
        <v>374</v>
      </c>
      <c r="J123" s="2" t="s">
        <v>94</v>
      </c>
      <c r="K123" s="2" t="s">
        <v>322</v>
      </c>
      <c r="L123" s="3">
        <v>45.23</v>
      </c>
      <c r="M123" s="3">
        <v>47.5</v>
      </c>
      <c r="N123" s="3">
        <v>94.99</v>
      </c>
      <c r="O123" s="2" t="s">
        <v>96</v>
      </c>
      <c r="P123" s="2" t="s">
        <v>275</v>
      </c>
      <c r="Q123" s="2" t="s">
        <v>98</v>
      </c>
      <c r="R123" s="2" t="s">
        <v>99</v>
      </c>
      <c r="S123" s="2" t="s">
        <v>99</v>
      </c>
      <c r="T123" s="2" t="s">
        <v>406</v>
      </c>
      <c r="U123" s="2" t="s">
        <v>101</v>
      </c>
      <c r="V123" s="2" t="s">
        <v>102</v>
      </c>
      <c r="W123" s="2" t="s">
        <v>417</v>
      </c>
      <c r="X123" s="2" t="s">
        <v>99</v>
      </c>
      <c r="Y123" s="2" t="s">
        <v>418</v>
      </c>
      <c r="Z123" s="4">
        <v>140</v>
      </c>
      <c r="AA123" s="4">
        <f>=ROUNDDOWN(14,0)</f>
      </c>
      <c r="AB123" s="5">
        <v>10</v>
      </c>
      <c r="AC123" s="2" t="s">
        <v>105</v>
      </c>
      <c r="AD123" s="4">
        <v>250</v>
      </c>
      <c r="AE123" s="4">
        <v>250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213</v>
      </c>
      <c r="BK123" s="8">
        <v>10893.94</v>
      </c>
      <c r="BL123" s="2" t="s">
        <v>423</v>
      </c>
      <c r="BM123" s="7"/>
      <c r="BN123" s="7"/>
      <c r="BO123" s="4"/>
      <c r="BP123" s="8"/>
      <c r="BQ123" s="4"/>
      <c r="BR123" s="8"/>
      <c r="BS123" s="7"/>
      <c r="BT123" s="7"/>
      <c r="BU123" s="2" t="s">
        <v>238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110</v>
      </c>
      <c r="CA123" s="2" t="s">
        <v>99</v>
      </c>
    </row>
    <row r="124">
      <c r="A124" s="2" t="s">
        <v>424</v>
      </c>
      <c r="B124" s="2" t="s">
        <v>88</v>
      </c>
      <c r="C124" s="2" t="s">
        <v>89</v>
      </c>
      <c r="D124" s="2" t="s">
        <v>372</v>
      </c>
      <c r="E124" s="2" t="s">
        <v>373</v>
      </c>
      <c r="F124" s="2" t="s">
        <v>416</v>
      </c>
      <c r="G124" s="2" t="s">
        <v>416</v>
      </c>
      <c r="H124" s="2" t="s">
        <v>416</v>
      </c>
      <c r="I124" s="2" t="s">
        <v>374</v>
      </c>
      <c r="J124" s="2" t="s">
        <v>112</v>
      </c>
      <c r="K124" s="2" t="s">
        <v>322</v>
      </c>
      <c r="L124" s="3">
        <v>64.28</v>
      </c>
      <c r="M124" s="3">
        <v>67.5</v>
      </c>
      <c r="N124" s="3">
        <v>134.99</v>
      </c>
      <c r="O124" s="2" t="s">
        <v>96</v>
      </c>
      <c r="P124" s="2" t="s">
        <v>275</v>
      </c>
      <c r="Q124" s="2" t="s">
        <v>98</v>
      </c>
      <c r="R124" s="2" t="s">
        <v>99</v>
      </c>
      <c r="S124" s="2" t="s">
        <v>99</v>
      </c>
      <c r="T124" s="2" t="s">
        <v>406</v>
      </c>
      <c r="U124" s="2" t="s">
        <v>101</v>
      </c>
      <c r="V124" s="2" t="s">
        <v>102</v>
      </c>
      <c r="W124" s="2" t="s">
        <v>417</v>
      </c>
      <c r="X124" s="2" t="s">
        <v>99</v>
      </c>
      <c r="Y124" s="2" t="s">
        <v>425</v>
      </c>
      <c r="Z124" s="4">
        <v>216</v>
      </c>
      <c r="AA124" s="4">
        <f>=ROUNDDOWN(13.416149068323,0)</f>
      </c>
      <c r="AB124" s="5">
        <v>16.1</v>
      </c>
      <c r="AC124" s="2" t="s">
        <v>105</v>
      </c>
      <c r="AD124" s="4">
        <v>700</v>
      </c>
      <c r="AE124" s="4">
        <v>700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/>
      <c r="BJ124" s="4">
        <v>916</v>
      </c>
      <c r="BK124" s="8">
        <v>66198.12</v>
      </c>
      <c r="BL124" s="2" t="s">
        <v>426</v>
      </c>
      <c r="BM124" s="7"/>
      <c r="BN124" s="7"/>
      <c r="BO124" s="4"/>
      <c r="BP124" s="8"/>
      <c r="BQ124" s="4"/>
      <c r="BR124" s="8"/>
      <c r="BS124" s="7"/>
      <c r="BT124" s="7"/>
      <c r="BU124" s="2" t="s">
        <v>238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110</v>
      </c>
      <c r="CA124" s="2" t="s">
        <v>99</v>
      </c>
    </row>
    <row r="125">
      <c r="A125" s="2" t="s">
        <v>427</v>
      </c>
      <c r="B125" s="2" t="s">
        <v>88</v>
      </c>
      <c r="C125" s="2" t="s">
        <v>89</v>
      </c>
      <c r="D125" s="2" t="s">
        <v>372</v>
      </c>
      <c r="E125" s="2" t="s">
        <v>373</v>
      </c>
      <c r="F125" s="2" t="s">
        <v>416</v>
      </c>
      <c r="G125" s="2" t="s">
        <v>416</v>
      </c>
      <c r="H125" s="2" t="s">
        <v>416</v>
      </c>
      <c r="I125" s="2" t="s">
        <v>374</v>
      </c>
      <c r="J125" s="2" t="s">
        <v>116</v>
      </c>
      <c r="K125" s="2" t="s">
        <v>322</v>
      </c>
      <c r="L125" s="3">
        <v>69.04</v>
      </c>
      <c r="M125" s="3">
        <v>72.5</v>
      </c>
      <c r="N125" s="3">
        <v>144.99</v>
      </c>
      <c r="O125" s="2" t="s">
        <v>96</v>
      </c>
      <c r="P125" s="2" t="s">
        <v>275</v>
      </c>
      <c r="Q125" s="2" t="s">
        <v>98</v>
      </c>
      <c r="R125" s="2" t="s">
        <v>99</v>
      </c>
      <c r="S125" s="2" t="s">
        <v>99</v>
      </c>
      <c r="T125" s="2" t="s">
        <v>406</v>
      </c>
      <c r="U125" s="2" t="s">
        <v>101</v>
      </c>
      <c r="V125" s="2" t="s">
        <v>102</v>
      </c>
      <c r="W125" s="2" t="s">
        <v>417</v>
      </c>
      <c r="X125" s="2" t="s">
        <v>99</v>
      </c>
      <c r="Y125" s="2" t="s">
        <v>418</v>
      </c>
      <c r="Z125" s="4">
        <v>3</v>
      </c>
      <c r="AA125" s="4">
        <f>=ROUNDDOWN(0.306122448979592,0)</f>
      </c>
      <c r="AB125" s="5">
        <v>9.8</v>
      </c>
      <c r="AC125" s="2" t="s">
        <v>105</v>
      </c>
      <c r="AD125" s="4">
        <v>460</v>
      </c>
      <c r="AE125" s="4">
        <v>460</v>
      </c>
      <c r="AF125" s="6">
        <v>65</v>
      </c>
      <c r="AG125" s="6"/>
      <c r="AH125" s="7">
        <v>0.8203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>
        <v>702</v>
      </c>
      <c r="BK125" s="8">
        <v>53637.78</v>
      </c>
      <c r="BL125" s="2" t="s">
        <v>421</v>
      </c>
      <c r="BM125" s="7"/>
      <c r="BN125" s="7"/>
      <c r="BO125" s="4"/>
      <c r="BP125" s="8"/>
      <c r="BQ125" s="4"/>
      <c r="BR125" s="8"/>
      <c r="BS125" s="7"/>
      <c r="BT125" s="7"/>
      <c r="BU125" s="2" t="s">
        <v>238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110</v>
      </c>
      <c r="CA125" s="2" t="s">
        <v>99</v>
      </c>
    </row>
    <row r="126">
      <c r="A126" s="2" t="s">
        <v>428</v>
      </c>
      <c r="B126" s="2" t="s">
        <v>88</v>
      </c>
      <c r="C126" s="2" t="s">
        <v>89</v>
      </c>
      <c r="D126" s="2" t="s">
        <v>372</v>
      </c>
      <c r="E126" s="2" t="s">
        <v>373</v>
      </c>
      <c r="F126" s="2" t="s">
        <v>416</v>
      </c>
      <c r="G126" s="2" t="s">
        <v>416</v>
      </c>
      <c r="H126" s="2" t="s">
        <v>416</v>
      </c>
      <c r="I126" s="2" t="s">
        <v>374</v>
      </c>
      <c r="J126" s="2" t="s">
        <v>390</v>
      </c>
      <c r="K126" s="2" t="s">
        <v>322</v>
      </c>
      <c r="L126" s="3">
        <v>69.04</v>
      </c>
      <c r="M126" s="3">
        <v>72.5</v>
      </c>
      <c r="N126" s="3">
        <v>144.99</v>
      </c>
      <c r="O126" s="2" t="s">
        <v>96</v>
      </c>
      <c r="P126" s="2" t="s">
        <v>275</v>
      </c>
      <c r="Q126" s="2" t="s">
        <v>98</v>
      </c>
      <c r="R126" s="2" t="s">
        <v>99</v>
      </c>
      <c r="S126" s="2" t="s">
        <v>99</v>
      </c>
      <c r="T126" s="2" t="s">
        <v>406</v>
      </c>
      <c r="U126" s="2" t="s">
        <v>101</v>
      </c>
      <c r="V126" s="2" t="s">
        <v>102</v>
      </c>
      <c r="W126" s="2" t="s">
        <v>417</v>
      </c>
      <c r="X126" s="2" t="s">
        <v>99</v>
      </c>
      <c r="Y126" s="2" t="s">
        <v>418</v>
      </c>
      <c r="Z126" s="4">
        <v>149</v>
      </c>
      <c r="AA126" s="4">
        <f>=ROUNDDOWN(124.166666666667,0)</f>
      </c>
      <c r="AB126" s="5">
        <v>1.2</v>
      </c>
      <c r="AC126" s="2" t="s">
        <v>105</v>
      </c>
      <c r="AD126" s="4">
        <v>70</v>
      </c>
      <c r="AE126" s="4">
        <v>70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125</v>
      </c>
      <c r="BK126" s="8">
        <v>9657.28</v>
      </c>
      <c r="BL126" s="2" t="s">
        <v>419</v>
      </c>
      <c r="BM126" s="7"/>
      <c r="BN126" s="7"/>
      <c r="BO126" s="4"/>
      <c r="BP126" s="8"/>
      <c r="BQ126" s="4"/>
      <c r="BR126" s="8"/>
      <c r="BS126" s="7"/>
      <c r="BT126" s="7"/>
      <c r="BU126" s="2" t="s">
        <v>238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110</v>
      </c>
      <c r="CA126" s="2" t="s">
        <v>99</v>
      </c>
    </row>
    <row r="127">
      <c r="A127" s="16" t="s">
        <v>429</v>
      </c>
      <c r="B127" s="9" t="s">
        <v>99</v>
      </c>
      <c r="C127" s="9" t="s">
        <v>99</v>
      </c>
      <c r="D127" s="9" t="s">
        <v>99</v>
      </c>
      <c r="E127" s="9" t="s">
        <v>99</v>
      </c>
      <c r="F127" s="9" t="s">
        <v>99</v>
      </c>
      <c r="G127" s="9" t="s">
        <v>99</v>
      </c>
      <c r="H127" s="9" t="s">
        <v>99</v>
      </c>
      <c r="I127" s="9" t="s">
        <v>99</v>
      </c>
      <c r="J127" s="9" t="s">
        <v>99</v>
      </c>
      <c r="K127" s="9" t="s">
        <v>99</v>
      </c>
      <c r="L127" s="10"/>
      <c r="M127" s="10"/>
      <c r="N127" s="10"/>
      <c r="O127" s="9" t="s">
        <v>99</v>
      </c>
      <c r="P127" s="9" t="s">
        <v>99</v>
      </c>
      <c r="Q127" s="9" t="s">
        <v>99</v>
      </c>
      <c r="R127" s="9" t="s">
        <v>99</v>
      </c>
      <c r="S127" s="9" t="s">
        <v>99</v>
      </c>
      <c r="T127" s="9" t="s">
        <v>99</v>
      </c>
      <c r="U127" s="9" t="s">
        <v>99</v>
      </c>
      <c r="V127" s="9" t="s">
        <v>99</v>
      </c>
      <c r="W127" s="9" t="s">
        <v>99</v>
      </c>
      <c r="X127" s="9" t="s">
        <v>99</v>
      </c>
      <c r="Y127" s="9" t="s">
        <v>99</v>
      </c>
      <c r="Z127" s="11">
        <v>17407</v>
      </c>
      <c r="AA127" s="11">
        <f>=ROUNDDOWN({0},0)</f>
      </c>
      <c r="AB127" s="12">
        <v>1183</v>
      </c>
      <c r="AC127" s="9" t="s">
        <v>99</v>
      </c>
      <c r="AD127" s="11"/>
      <c r="AE127" s="11">
        <v>21220</v>
      </c>
      <c r="AF127" s="13"/>
      <c r="AG127" s="13"/>
      <c r="AH127" s="14"/>
      <c r="AI127" s="11"/>
      <c r="AJ127" s="11">
        <f>=ROUNDDOWN({0},0)</f>
      </c>
      <c r="AK127" s="12"/>
      <c r="AL127" s="9" t="s">
        <v>99</v>
      </c>
      <c r="AM127" s="11"/>
      <c r="AN127" s="11"/>
      <c r="AO127" s="14"/>
      <c r="AP127" s="11">
        <v>873</v>
      </c>
      <c r="AQ127" s="15">
        <v>52476.21</v>
      </c>
      <c r="AR127" s="11"/>
      <c r="AS127" s="15"/>
      <c r="AT127" s="14"/>
      <c r="AU127" s="14"/>
      <c r="AV127" s="11">
        <v>873</v>
      </c>
      <c r="AW127" s="15">
        <v>52476.21</v>
      </c>
      <c r="AX127" s="11"/>
      <c r="AY127" s="15"/>
      <c r="AZ127" s="14"/>
      <c r="BA127" s="14"/>
      <c r="BB127" s="14"/>
      <c r="BC127" s="11">
        <v>873</v>
      </c>
      <c r="BD127" s="15">
        <v>52476.21</v>
      </c>
      <c r="BE127" s="11"/>
      <c r="BF127" s="15"/>
      <c r="BG127" s="14"/>
      <c r="BH127" s="14"/>
      <c r="BI127" s="14"/>
      <c r="BJ127" s="11"/>
      <c r="BK127" s="15"/>
      <c r="BL127" s="9" t="s">
        <v>99</v>
      </c>
      <c r="BM127" s="14"/>
      <c r="BN127" s="14"/>
      <c r="BO127" s="11">
        <v>873</v>
      </c>
      <c r="BP127" s="15">
        <v>52476.21</v>
      </c>
      <c r="BQ127" s="11"/>
      <c r="BR127" s="15"/>
      <c r="BS127" s="14"/>
      <c r="BT127" s="14"/>
      <c r="BU127" s="9" t="s">
        <v>99</v>
      </c>
      <c r="BV127" s="9" t="s">
        <v>99</v>
      </c>
      <c r="BW127" s="9" t="s">
        <v>99</v>
      </c>
      <c r="BX127" s="9" t="s">
        <v>99</v>
      </c>
      <c r="BY127" s="9" t="s">
        <v>99</v>
      </c>
      <c r="BZ127" s="9" t="s">
        <v>99</v>
      </c>
      <c r="CA12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3"/>
    <mergeCell ref="BD6:BD23"/>
    <mergeCell ref="BE6:BE23"/>
    <mergeCell ref="BF6:BF23"/>
    <mergeCell ref="BG6:BG23"/>
    <mergeCell ref="BH6:BH23"/>
    <mergeCell ref="BC24:BC51"/>
    <mergeCell ref="BD24:BD51"/>
    <mergeCell ref="BE24:BE51"/>
    <mergeCell ref="BF24:BF51"/>
    <mergeCell ref="BG24:BG51"/>
    <mergeCell ref="BH24:BH51"/>
    <mergeCell ref="BC52:BC67"/>
    <mergeCell ref="BD52:BD67"/>
    <mergeCell ref="BE52:BE67"/>
    <mergeCell ref="BF52:BF67"/>
    <mergeCell ref="BG52:BG67"/>
    <mergeCell ref="BH52:BH67"/>
    <mergeCell ref="BC68:BC87"/>
    <mergeCell ref="BD68:BD87"/>
    <mergeCell ref="BE68:BE87"/>
    <mergeCell ref="BF68:BF87"/>
    <mergeCell ref="BG68:BG87"/>
    <mergeCell ref="BH68:BH87"/>
    <mergeCell ref="BC88:BC91"/>
    <mergeCell ref="BD88:BD91"/>
    <mergeCell ref="BE88:BE91"/>
    <mergeCell ref="BF88:BF91"/>
    <mergeCell ref="BG88:BG91"/>
    <mergeCell ref="BH88:BH91"/>
    <mergeCell ref="BC92:BC97"/>
    <mergeCell ref="BD92:BD97"/>
    <mergeCell ref="BE92:BE97"/>
    <mergeCell ref="BF92:BF97"/>
    <mergeCell ref="BG92:BG97"/>
    <mergeCell ref="BH92:BH97"/>
    <mergeCell ref="BC98:BC103"/>
    <mergeCell ref="BD98:BD103"/>
    <mergeCell ref="BE98:BE103"/>
    <mergeCell ref="BF98:BF103"/>
    <mergeCell ref="BG98:BG103"/>
    <mergeCell ref="BH98:BH103"/>
    <mergeCell ref="BC104:BC108"/>
    <mergeCell ref="BD104:BD108"/>
    <mergeCell ref="BE104:BE108"/>
    <mergeCell ref="BF104:BF108"/>
    <mergeCell ref="BG104:BG108"/>
    <mergeCell ref="BH104:BH108"/>
    <mergeCell ref="BC109:BC114"/>
    <mergeCell ref="BD109:BD114"/>
    <mergeCell ref="BE109:BE114"/>
    <mergeCell ref="BF109:BF114"/>
    <mergeCell ref="BG109:BG114"/>
    <mergeCell ref="BH109:BH114"/>
    <mergeCell ref="BC115:BC120"/>
    <mergeCell ref="BD115:BD120"/>
    <mergeCell ref="BE115:BE120"/>
    <mergeCell ref="BF115:BF120"/>
    <mergeCell ref="BG115:BG120"/>
    <mergeCell ref="BH115:BH120"/>
    <mergeCell ref="BC121:BC126"/>
    <mergeCell ref="BD121:BD126"/>
    <mergeCell ref="BE121:BE126"/>
    <mergeCell ref="BF121:BF126"/>
    <mergeCell ref="BG121:BG126"/>
    <mergeCell ref="BH121:BH12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AV64:AV67"/>
    <mergeCell ref="AW64:AW67"/>
    <mergeCell ref="AX64:AX67"/>
    <mergeCell ref="AY64:AY67"/>
    <mergeCell ref="AZ64:AZ67"/>
    <mergeCell ref="BA64:BA67"/>
    <mergeCell ref="AV68:AV71"/>
    <mergeCell ref="AW68:AW71"/>
    <mergeCell ref="AX68:AX71"/>
    <mergeCell ref="AY68:AY71"/>
    <mergeCell ref="AZ68:AZ71"/>
    <mergeCell ref="BA68:BA71"/>
    <mergeCell ref="AV72:AV75"/>
    <mergeCell ref="AW72:AW75"/>
    <mergeCell ref="AX72:AX75"/>
    <mergeCell ref="AY72:AY75"/>
    <mergeCell ref="AZ72:AZ75"/>
    <mergeCell ref="BA72:BA75"/>
    <mergeCell ref="AV76:AV79"/>
    <mergeCell ref="AW76:AW79"/>
    <mergeCell ref="AX76:AX79"/>
    <mergeCell ref="AY76:AY79"/>
    <mergeCell ref="AZ76:AZ79"/>
    <mergeCell ref="BA76:BA79"/>
    <mergeCell ref="AV80:AV83"/>
    <mergeCell ref="AW80:AW83"/>
    <mergeCell ref="AX80:AX83"/>
    <mergeCell ref="AY80:AY83"/>
    <mergeCell ref="AZ80:AZ83"/>
    <mergeCell ref="BA80:BA83"/>
    <mergeCell ref="AV84:AV87"/>
    <mergeCell ref="AW84:AW87"/>
    <mergeCell ref="AX84:AX87"/>
    <mergeCell ref="AY84:AY87"/>
    <mergeCell ref="AZ84:AZ87"/>
    <mergeCell ref="BA84:BA87"/>
    <mergeCell ref="AV104:AV108"/>
    <mergeCell ref="AW104:AW108"/>
    <mergeCell ref="AX104:AX108"/>
    <mergeCell ref="AY104:AY108"/>
    <mergeCell ref="AZ104:AZ108"/>
    <mergeCell ref="BA104:BA108"/>
    <mergeCell ref="BI104:BI108"/>
    <mergeCell ref="AV109:AV114"/>
    <mergeCell ref="AW109:AW114"/>
    <mergeCell ref="AX109:AX114"/>
    <mergeCell ref="AY109:AY114"/>
    <mergeCell ref="AZ109:AZ114"/>
    <mergeCell ref="BA109:BA114"/>
    <mergeCell ref="BI109:BI114"/>
    <mergeCell ref="AV115:AV120"/>
    <mergeCell ref="AW115:AW120"/>
    <mergeCell ref="AX115:AX120"/>
    <mergeCell ref="AY115:AY120"/>
    <mergeCell ref="AZ115:AZ120"/>
    <mergeCell ref="BA115:BA120"/>
    <mergeCell ref="AV121:AV126"/>
    <mergeCell ref="AW121:AW126"/>
    <mergeCell ref="AX121:AX126"/>
    <mergeCell ref="AY121:AY126"/>
    <mergeCell ref="AZ121:AZ126"/>
    <mergeCell ref="BA121:BA1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430</v>
      </c>
      <c r="D2" s="0" t="s">
        <v>431</v>
      </c>
      <c r="E2" s="0" t="s">
        <v>432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433</v>
      </c>
      <c r="J4" s="1" t="s">
        <v>434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435</v>
      </c>
      <c r="P4" s="1" t="s">
        <v>436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437</v>
      </c>
      <c r="F5" s="1" t="s">
        <v>438</v>
      </c>
      <c r="G5" s="1" t="s">
        <v>437</v>
      </c>
      <c r="H5" s="1" t="s">
        <v>438</v>
      </c>
      <c r="I5" s="1" t="s">
        <v>433</v>
      </c>
      <c r="J5" s="1" t="s">
        <v>434</v>
      </c>
      <c r="K5" s="1" t="s">
        <v>439</v>
      </c>
      <c r="L5" s="1" t="s">
        <v>440</v>
      </c>
      <c r="M5" s="1" t="s">
        <v>439</v>
      </c>
      <c r="N5" s="1" t="s">
        <v>440</v>
      </c>
      <c r="O5" s="1" t="s">
        <v>435</v>
      </c>
      <c r="P5" s="1" t="s">
        <v>436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673</v>
      </c>
      <c r="F6" s="8">
        <v>39226.48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415</v>
      </c>
      <c r="L6" s="8">
        <v>30187.59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317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258</v>
      </c>
      <c r="L7" s="8">
        <v>9038.89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372</v>
      </c>
      <c r="D8" s="2" t="s">
        <v>373</v>
      </c>
      <c r="E8" s="4">
        <v>200</v>
      </c>
      <c r="F8" s="8">
        <v>13249.73</v>
      </c>
      <c r="G8" s="4"/>
      <c r="H8" s="8"/>
      <c r="I8" s="7"/>
      <c r="J8" s="7"/>
      <c r="K8" s="4">
        <v>200</v>
      </c>
      <c r="L8" s="8">
        <v>13249.73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430</v>
      </c>
      <c r="D2" s="0" t="s">
        <v>431</v>
      </c>
      <c r="E2" s="0" t="s">
        <v>432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433</v>
      </c>
      <c r="I4" s="1" t="s">
        <v>434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435</v>
      </c>
      <c r="O4" s="1" t="s">
        <v>436</v>
      </c>
    </row>
    <row r="5">
      <c r="A5" s="1" t="s">
        <v>53</v>
      </c>
      <c r="B5" s="1" t="s">
        <v>55</v>
      </c>
      <c r="C5" s="1" t="s">
        <v>56</v>
      </c>
      <c r="D5" s="1" t="s">
        <v>437</v>
      </c>
      <c r="E5" s="1" t="s">
        <v>438</v>
      </c>
      <c r="F5" s="1" t="s">
        <v>437</v>
      </c>
      <c r="G5" s="1" t="s">
        <v>438</v>
      </c>
      <c r="H5" s="1" t="s">
        <v>433</v>
      </c>
      <c r="I5" s="1" t="s">
        <v>434</v>
      </c>
      <c r="J5" s="1" t="s">
        <v>439</v>
      </c>
      <c r="K5" s="1" t="s">
        <v>440</v>
      </c>
      <c r="L5" s="1" t="s">
        <v>439</v>
      </c>
      <c r="M5" s="1" t="s">
        <v>440</v>
      </c>
      <c r="N5" s="1" t="s">
        <v>435</v>
      </c>
      <c r="O5" s="1" t="s">
        <v>436</v>
      </c>
    </row>
    <row r="6">
      <c r="A6" s="2" t="s">
        <v>88</v>
      </c>
      <c r="B6" s="2" t="s">
        <v>90</v>
      </c>
      <c r="C6" s="2" t="s">
        <v>91</v>
      </c>
      <c r="D6" s="4">
        <v>673</v>
      </c>
      <c r="E6" s="8">
        <v>39226.48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415</v>
      </c>
      <c r="K6" s="8">
        <v>30187.59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317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258</v>
      </c>
      <c r="K7" s="8">
        <v>9038.89</v>
      </c>
      <c r="L7" s="4"/>
      <c r="M7" s="8"/>
      <c r="N7" s="7"/>
      <c r="O7" s="7"/>
    </row>
    <row r="8">
      <c r="A8" s="2" t="s">
        <v>88</v>
      </c>
      <c r="B8" s="2" t="s">
        <v>372</v>
      </c>
      <c r="C8" s="2" t="s">
        <v>373</v>
      </c>
      <c r="D8" s="4">
        <v>200</v>
      </c>
      <c r="E8" s="8">
        <v>13249.73</v>
      </c>
      <c r="F8" s="4"/>
      <c r="G8" s="8"/>
      <c r="H8" s="7"/>
      <c r="I8" s="7"/>
      <c r="J8" s="4">
        <v>200</v>
      </c>
      <c r="K8" s="8">
        <v>13249.73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