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Allison Ma\Ross\2026\April POE\commit\"/>
    </mc:Choice>
  </mc:AlternateContent>
  <xr:revisionPtr revIDLastSave="0" documentId="13_ncr:1_{13BE672A-2D8A-432A-856A-ACF349968997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ommitment" sheetId="2" r:id="rId1"/>
    <sheet name="Item" sheetId="5" r:id="rId2"/>
    <sheet name="printed quilt" sheetId="7" r:id="rId3"/>
    <sheet name="11.13 Miya updated cost " sheetId="6" r:id="rId4"/>
    <sheet name="ValueSelect" sheetId="4" r:id="rId5"/>
    <sheet name="Data" sheetId="3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Data!$B$1:$U$1</definedName>
    <definedName name="_xlnm._FilterDatabase" localSheetId="4" hidden="1">ValueSelect!$D$1:$K$293</definedName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5" i="5" l="1"/>
  <c r="W46" i="5"/>
  <c r="W47" i="5"/>
  <c r="W48" i="5"/>
  <c r="W49" i="5"/>
  <c r="W44" i="5"/>
  <c r="W40" i="5"/>
  <c r="W41" i="5"/>
  <c r="W42" i="5"/>
  <c r="W39" i="5"/>
  <c r="W35" i="5"/>
  <c r="W36" i="5"/>
  <c r="W37" i="5"/>
  <c r="W34" i="5"/>
  <c r="W30" i="5"/>
  <c r="W31" i="5"/>
  <c r="W32" i="5"/>
  <c r="W29" i="5"/>
  <c r="W25" i="5"/>
  <c r="W26" i="5"/>
  <c r="W27" i="5"/>
  <c r="W24" i="5"/>
  <c r="W20" i="5"/>
  <c r="W21" i="5"/>
  <c r="W22" i="5"/>
  <c r="W19" i="5"/>
  <c r="W15" i="5"/>
  <c r="W16" i="5"/>
  <c r="W17" i="5"/>
  <c r="W14" i="5"/>
  <c r="W10" i="5"/>
  <c r="W11" i="5"/>
  <c r="W12" i="5"/>
  <c r="W9" i="5"/>
  <c r="W5" i="5"/>
  <c r="W6" i="5"/>
  <c r="W7" i="5"/>
  <c r="W4" i="5"/>
  <c r="BM49" i="5"/>
  <c r="BQ49" i="5" s="1"/>
  <c r="BM48" i="5"/>
  <c r="BQ48" i="5" s="1"/>
  <c r="BM47" i="5"/>
  <c r="BQ47" i="5" s="1"/>
  <c r="BM46" i="5"/>
  <c r="BQ46" i="5" s="1"/>
  <c r="BM45" i="5"/>
  <c r="BQ45" i="5" s="1"/>
  <c r="BM44" i="5"/>
  <c r="BQ44" i="5" s="1"/>
  <c r="BM42" i="5"/>
  <c r="BQ42" i="5" s="1"/>
  <c r="BM41" i="5"/>
  <c r="BQ41" i="5" s="1"/>
  <c r="BM40" i="5"/>
  <c r="BM39" i="5"/>
  <c r="BQ39" i="5" s="1"/>
  <c r="BM37" i="5"/>
  <c r="BM36" i="5"/>
  <c r="BQ36" i="5" s="1"/>
  <c r="BM35" i="5"/>
  <c r="BQ35" i="5" s="1"/>
  <c r="BM34" i="5"/>
  <c r="BQ34" i="5" s="1"/>
  <c r="BM32" i="5"/>
  <c r="BQ32" i="5" s="1"/>
  <c r="BM31" i="5"/>
  <c r="BQ31" i="5" s="1"/>
  <c r="BM30" i="5"/>
  <c r="BM29" i="5"/>
  <c r="BQ29" i="5" s="1"/>
  <c r="BM27" i="5"/>
  <c r="BQ27" i="5" s="1"/>
  <c r="BM26" i="5"/>
  <c r="BQ26" i="5" s="1"/>
  <c r="BM25" i="5"/>
  <c r="BQ25" i="5" s="1"/>
  <c r="BM24" i="5"/>
  <c r="BQ24" i="5" s="1"/>
  <c r="BM22" i="5"/>
  <c r="BQ22" i="5" s="1"/>
  <c r="BM21" i="5"/>
  <c r="BQ21" i="5" s="1"/>
  <c r="BM20" i="5"/>
  <c r="BM19" i="5"/>
  <c r="BQ19" i="5" s="1"/>
  <c r="BM17" i="5"/>
  <c r="BQ17" i="5" s="1"/>
  <c r="BM16" i="5"/>
  <c r="BQ16" i="5" s="1"/>
  <c r="BM15" i="5"/>
  <c r="BM14" i="5"/>
  <c r="BQ14" i="5" s="1"/>
  <c r="BM12" i="5"/>
  <c r="BQ12" i="5" s="1"/>
  <c r="BM11" i="5"/>
  <c r="BQ11" i="5" s="1"/>
  <c r="BM10" i="5"/>
  <c r="BM9" i="5"/>
  <c r="BQ9" i="5" s="1"/>
  <c r="BM7" i="5"/>
  <c r="BM6" i="5"/>
  <c r="BQ6" i="5" s="1"/>
  <c r="BM5" i="5"/>
  <c r="BM4" i="5"/>
  <c r="BQ4" i="5" s="1"/>
  <c r="BC50" i="5"/>
  <c r="BA49" i="5"/>
  <c r="BA48" i="5"/>
  <c r="BA47" i="5"/>
  <c r="BA46" i="5"/>
  <c r="BA45" i="5"/>
  <c r="BA44" i="5"/>
  <c r="BA42" i="5"/>
  <c r="BA41" i="5"/>
  <c r="BA40" i="5"/>
  <c r="BA39" i="5"/>
  <c r="BA37" i="5"/>
  <c r="BA36" i="5"/>
  <c r="BA35" i="5"/>
  <c r="BA34" i="5"/>
  <c r="BA32" i="5"/>
  <c r="BA31" i="5"/>
  <c r="BA30" i="5"/>
  <c r="BA29" i="5"/>
  <c r="BA27" i="5"/>
  <c r="BA26" i="5"/>
  <c r="BA25" i="5"/>
  <c r="BA24" i="5"/>
  <c r="BA22" i="5"/>
  <c r="BA21" i="5"/>
  <c r="BA20" i="5"/>
  <c r="BA19" i="5"/>
  <c r="BA17" i="5"/>
  <c r="BA16" i="5"/>
  <c r="BA15" i="5"/>
  <c r="BA14" i="5"/>
  <c r="BA12" i="5"/>
  <c r="BA11" i="5"/>
  <c r="BA10" i="5"/>
  <c r="BA9" i="5"/>
  <c r="BA5" i="5"/>
  <c r="BA6" i="5"/>
  <c r="BA7" i="5"/>
  <c r="BA4" i="5"/>
  <c r="BQ7" i="5" l="1"/>
  <c r="BQ10" i="5"/>
  <c r="BQ15" i="5"/>
  <c r="BQ20" i="5"/>
  <c r="BQ30" i="5"/>
  <c r="BQ40" i="5"/>
  <c r="BQ5" i="5"/>
  <c r="BQ37" i="5"/>
  <c r="S48" i="5"/>
  <c r="S49" i="5"/>
  <c r="S47" i="5"/>
  <c r="S45" i="5"/>
  <c r="S46" i="5"/>
  <c r="S44" i="5"/>
  <c r="S42" i="5"/>
  <c r="S41" i="5"/>
  <c r="S40" i="5"/>
  <c r="S39" i="5"/>
  <c r="S37" i="5"/>
  <c r="S36" i="5"/>
  <c r="S35" i="5"/>
  <c r="S34" i="5"/>
  <c r="S32" i="5"/>
  <c r="S31" i="5"/>
  <c r="S30" i="5"/>
  <c r="S29" i="5"/>
  <c r="S27" i="5"/>
  <c r="S26" i="5"/>
  <c r="S25" i="5"/>
  <c r="S24" i="5"/>
  <c r="S22" i="5"/>
  <c r="S21" i="5"/>
  <c r="S20" i="5"/>
  <c r="S19" i="5"/>
  <c r="S17" i="5"/>
  <c r="S16" i="5"/>
  <c r="S15" i="5"/>
  <c r="S14" i="5"/>
  <c r="S12" i="5"/>
  <c r="S11" i="5"/>
  <c r="S10" i="5"/>
  <c r="S9" i="5"/>
  <c r="S7" i="5"/>
  <c r="S6" i="5"/>
  <c r="S5" i="5"/>
  <c r="AQ5" i="5"/>
  <c r="S4" i="5"/>
  <c r="BQ50" i="5" l="1"/>
  <c r="BB5" i="5"/>
  <c r="BB6" i="5"/>
  <c r="BB7" i="5"/>
  <c r="BB9" i="5"/>
  <c r="BB10" i="5"/>
  <c r="BB11" i="5"/>
  <c r="BB12" i="5"/>
  <c r="BB14" i="5"/>
  <c r="BB15" i="5"/>
  <c r="BB16" i="5"/>
  <c r="BB17" i="5"/>
  <c r="BB19" i="5"/>
  <c r="BB20" i="5"/>
  <c r="BB21" i="5"/>
  <c r="BB22" i="5"/>
  <c r="BB24" i="5"/>
  <c r="BB25" i="5"/>
  <c r="BB26" i="5"/>
  <c r="BB27" i="5"/>
  <c r="BB29" i="5"/>
  <c r="BB30" i="5"/>
  <c r="BB31" i="5"/>
  <c r="BB32" i="5"/>
  <c r="BB34" i="5"/>
  <c r="BB35" i="5"/>
  <c r="BB36" i="5"/>
  <c r="BB37" i="5"/>
  <c r="BB39" i="5"/>
  <c r="BB40" i="5"/>
  <c r="BB41" i="5"/>
  <c r="BB42" i="5"/>
  <c r="BB44" i="5"/>
  <c r="BB45" i="5"/>
  <c r="BB46" i="5"/>
  <c r="BB47" i="5"/>
  <c r="BB48" i="5"/>
  <c r="BB49" i="5"/>
  <c r="BB4" i="5"/>
  <c r="AX5" i="5"/>
  <c r="AX6" i="5"/>
  <c r="AX7" i="5"/>
  <c r="AX9" i="5"/>
  <c r="AX10" i="5"/>
  <c r="AX11" i="5"/>
  <c r="AX12" i="5"/>
  <c r="AX14" i="5"/>
  <c r="AX15" i="5"/>
  <c r="AX16" i="5"/>
  <c r="AX17" i="5"/>
  <c r="AX19" i="5"/>
  <c r="AX20" i="5"/>
  <c r="AX21" i="5"/>
  <c r="AX22" i="5"/>
  <c r="AX24" i="5"/>
  <c r="AX25" i="5"/>
  <c r="AX26" i="5"/>
  <c r="AX27" i="5"/>
  <c r="AX29" i="5"/>
  <c r="AX30" i="5"/>
  <c r="AX31" i="5"/>
  <c r="AX32" i="5"/>
  <c r="AX34" i="5"/>
  <c r="AX35" i="5"/>
  <c r="AX36" i="5"/>
  <c r="AX37" i="5"/>
  <c r="AX39" i="5"/>
  <c r="AX40" i="5"/>
  <c r="AX41" i="5"/>
  <c r="AX42" i="5"/>
  <c r="AX44" i="5"/>
  <c r="AX45" i="5"/>
  <c r="AX46" i="5"/>
  <c r="AX47" i="5"/>
  <c r="AX48" i="5"/>
  <c r="AX49" i="5"/>
  <c r="AX4" i="5"/>
  <c r="D3" i="2"/>
  <c r="BE49" i="5"/>
  <c r="AT49" i="5"/>
  <c r="AQ49" i="5"/>
  <c r="AO49" i="5"/>
  <c r="AM49" i="5"/>
  <c r="AJ49" i="5"/>
  <c r="AD49" i="5"/>
  <c r="AE49" i="5" s="1"/>
  <c r="AG49" i="5" s="1"/>
  <c r="U49" i="5"/>
  <c r="BJ49" i="5" s="1"/>
  <c r="BE48" i="5"/>
  <c r="AT48" i="5"/>
  <c r="AQ48" i="5"/>
  <c r="AO48" i="5"/>
  <c r="AM48" i="5"/>
  <c r="AJ48" i="5"/>
  <c r="AD48" i="5"/>
  <c r="AE48" i="5" s="1"/>
  <c r="AG48" i="5" s="1"/>
  <c r="U48" i="5"/>
  <c r="BJ48" i="5" s="1"/>
  <c r="BE47" i="5"/>
  <c r="AT47" i="5"/>
  <c r="AQ47" i="5"/>
  <c r="AO47" i="5"/>
  <c r="AM47" i="5"/>
  <c r="AJ47" i="5"/>
  <c r="AD47" i="5"/>
  <c r="AE47" i="5" s="1"/>
  <c r="AG47" i="5" s="1"/>
  <c r="U47" i="5"/>
  <c r="BJ47" i="5" s="1"/>
  <c r="BE46" i="5"/>
  <c r="AT46" i="5"/>
  <c r="AQ46" i="5"/>
  <c r="AO46" i="5"/>
  <c r="AM46" i="5"/>
  <c r="AJ46" i="5"/>
  <c r="AD46" i="5"/>
  <c r="AE46" i="5" s="1"/>
  <c r="AG46" i="5" s="1"/>
  <c r="U46" i="5"/>
  <c r="BJ46" i="5" s="1"/>
  <c r="BE45" i="5"/>
  <c r="AT45" i="5"/>
  <c r="AQ45" i="5"/>
  <c r="AO45" i="5"/>
  <c r="AM45" i="5"/>
  <c r="AJ45" i="5"/>
  <c r="AD45" i="5"/>
  <c r="AE45" i="5" s="1"/>
  <c r="AG45" i="5" s="1"/>
  <c r="U45" i="5"/>
  <c r="BJ45" i="5" s="1"/>
  <c r="BE44" i="5"/>
  <c r="AT44" i="5"/>
  <c r="AQ44" i="5"/>
  <c r="AO44" i="5"/>
  <c r="AM44" i="5"/>
  <c r="AJ44" i="5"/>
  <c r="AD44" i="5"/>
  <c r="AE44" i="5" s="1"/>
  <c r="AG44" i="5" s="1"/>
  <c r="U44" i="5"/>
  <c r="BJ44" i="5" s="1"/>
  <c r="BE42" i="5"/>
  <c r="AT42" i="5"/>
  <c r="AQ42" i="5"/>
  <c r="AO42" i="5"/>
  <c r="AM42" i="5"/>
  <c r="AJ42" i="5"/>
  <c r="AD42" i="5"/>
  <c r="AE42" i="5" s="1"/>
  <c r="AG42" i="5" s="1"/>
  <c r="U42" i="5"/>
  <c r="BJ42" i="5" s="1"/>
  <c r="BE41" i="5"/>
  <c r="AT41" i="5"/>
  <c r="AQ41" i="5"/>
  <c r="AO41" i="5"/>
  <c r="AM41" i="5"/>
  <c r="AJ41" i="5"/>
  <c r="AD41" i="5"/>
  <c r="AE41" i="5" s="1"/>
  <c r="AG41" i="5" s="1"/>
  <c r="U41" i="5"/>
  <c r="BJ41" i="5" s="1"/>
  <c r="BE40" i="5"/>
  <c r="AT40" i="5"/>
  <c r="AQ40" i="5"/>
  <c r="AO40" i="5"/>
  <c r="AM40" i="5"/>
  <c r="AJ40" i="5"/>
  <c r="AD40" i="5"/>
  <c r="AE40" i="5" s="1"/>
  <c r="AG40" i="5" s="1"/>
  <c r="U40" i="5"/>
  <c r="BJ40" i="5" s="1"/>
  <c r="BE39" i="5"/>
  <c r="AT39" i="5"/>
  <c r="AQ39" i="5"/>
  <c r="AO39" i="5"/>
  <c r="AM39" i="5"/>
  <c r="AJ39" i="5"/>
  <c r="AD39" i="5"/>
  <c r="AE39" i="5" s="1"/>
  <c r="AG39" i="5" s="1"/>
  <c r="U39" i="5"/>
  <c r="BJ39" i="5" s="1"/>
  <c r="BE37" i="5"/>
  <c r="AT37" i="5"/>
  <c r="AQ37" i="5"/>
  <c r="AO37" i="5"/>
  <c r="AM37" i="5"/>
  <c r="AJ37" i="5"/>
  <c r="AD37" i="5"/>
  <c r="AE37" i="5" s="1"/>
  <c r="AG37" i="5" s="1"/>
  <c r="U37" i="5"/>
  <c r="BJ37" i="5" s="1"/>
  <c r="BE36" i="5"/>
  <c r="AT36" i="5"/>
  <c r="AQ36" i="5"/>
  <c r="AO36" i="5"/>
  <c r="AM36" i="5"/>
  <c r="AJ36" i="5"/>
  <c r="AD36" i="5"/>
  <c r="AE36" i="5" s="1"/>
  <c r="AG36" i="5" s="1"/>
  <c r="U36" i="5"/>
  <c r="BJ36" i="5" s="1"/>
  <c r="BE35" i="5"/>
  <c r="AT35" i="5"/>
  <c r="AQ35" i="5"/>
  <c r="AO35" i="5"/>
  <c r="AM35" i="5"/>
  <c r="AJ35" i="5"/>
  <c r="AD35" i="5"/>
  <c r="AE35" i="5" s="1"/>
  <c r="AG35" i="5" s="1"/>
  <c r="U35" i="5"/>
  <c r="BJ35" i="5" s="1"/>
  <c r="BE34" i="5"/>
  <c r="AT34" i="5"/>
  <c r="AQ34" i="5"/>
  <c r="AO34" i="5"/>
  <c r="AM34" i="5"/>
  <c r="AJ34" i="5"/>
  <c r="AD34" i="5"/>
  <c r="AE34" i="5" s="1"/>
  <c r="AG34" i="5" s="1"/>
  <c r="U34" i="5"/>
  <c r="BJ34" i="5" s="1"/>
  <c r="BE32" i="5"/>
  <c r="AT32" i="5"/>
  <c r="AQ32" i="5"/>
  <c r="AO32" i="5"/>
  <c r="AM32" i="5"/>
  <c r="AJ32" i="5"/>
  <c r="AD32" i="5"/>
  <c r="AE32" i="5" s="1"/>
  <c r="AG32" i="5" s="1"/>
  <c r="U32" i="5"/>
  <c r="BJ32" i="5" s="1"/>
  <c r="BE31" i="5"/>
  <c r="AT31" i="5"/>
  <c r="AQ31" i="5"/>
  <c r="AO31" i="5"/>
  <c r="AM31" i="5"/>
  <c r="AJ31" i="5"/>
  <c r="AD31" i="5"/>
  <c r="AE31" i="5" s="1"/>
  <c r="AG31" i="5" s="1"/>
  <c r="U31" i="5"/>
  <c r="BJ31" i="5" s="1"/>
  <c r="BE30" i="5"/>
  <c r="AT30" i="5"/>
  <c r="AQ30" i="5"/>
  <c r="AO30" i="5"/>
  <c r="AM30" i="5"/>
  <c r="AJ30" i="5"/>
  <c r="AD30" i="5"/>
  <c r="AE30" i="5" s="1"/>
  <c r="AG30" i="5" s="1"/>
  <c r="U30" i="5"/>
  <c r="BJ30" i="5" s="1"/>
  <c r="BE29" i="5"/>
  <c r="AT29" i="5"/>
  <c r="AQ29" i="5"/>
  <c r="AO29" i="5"/>
  <c r="AM29" i="5"/>
  <c r="AJ29" i="5"/>
  <c r="AD29" i="5"/>
  <c r="AE29" i="5" s="1"/>
  <c r="AG29" i="5" s="1"/>
  <c r="U29" i="5"/>
  <c r="BJ29" i="5" s="1"/>
  <c r="BE27" i="5"/>
  <c r="AT27" i="5"/>
  <c r="AQ27" i="5"/>
  <c r="AO27" i="5"/>
  <c r="AM27" i="5"/>
  <c r="AJ27" i="5"/>
  <c r="AD27" i="5"/>
  <c r="AE27" i="5" s="1"/>
  <c r="AG27" i="5" s="1"/>
  <c r="U27" i="5"/>
  <c r="BJ27" i="5" s="1"/>
  <c r="BE26" i="5"/>
  <c r="AT26" i="5"/>
  <c r="AQ26" i="5"/>
  <c r="AO26" i="5"/>
  <c r="AM26" i="5"/>
  <c r="AJ26" i="5"/>
  <c r="AD26" i="5"/>
  <c r="AE26" i="5" s="1"/>
  <c r="AG26" i="5" s="1"/>
  <c r="AK26" i="5" s="1"/>
  <c r="U26" i="5"/>
  <c r="BJ26" i="5" s="1"/>
  <c r="BE25" i="5"/>
  <c r="AT25" i="5"/>
  <c r="AQ25" i="5"/>
  <c r="AO25" i="5"/>
  <c r="AM25" i="5"/>
  <c r="AJ25" i="5"/>
  <c r="AD25" i="5"/>
  <c r="AE25" i="5" s="1"/>
  <c r="AG25" i="5" s="1"/>
  <c r="U25" i="5"/>
  <c r="BJ25" i="5" s="1"/>
  <c r="BE24" i="5"/>
  <c r="AT24" i="5"/>
  <c r="AQ24" i="5"/>
  <c r="AO24" i="5"/>
  <c r="AM24" i="5"/>
  <c r="AJ24" i="5"/>
  <c r="AD24" i="5"/>
  <c r="AE24" i="5" s="1"/>
  <c r="AG24" i="5" s="1"/>
  <c r="U24" i="5"/>
  <c r="BJ24" i="5" s="1"/>
  <c r="BE22" i="5"/>
  <c r="AT22" i="5"/>
  <c r="AQ22" i="5"/>
  <c r="AO22" i="5"/>
  <c r="AM22" i="5"/>
  <c r="AJ22" i="5"/>
  <c r="AD22" i="5"/>
  <c r="AE22" i="5" s="1"/>
  <c r="AG22" i="5" s="1"/>
  <c r="U22" i="5"/>
  <c r="BJ22" i="5" s="1"/>
  <c r="BE21" i="5"/>
  <c r="AT21" i="5"/>
  <c r="AQ21" i="5"/>
  <c r="AO21" i="5"/>
  <c r="AM21" i="5"/>
  <c r="AJ21" i="5"/>
  <c r="AD21" i="5"/>
  <c r="AE21" i="5" s="1"/>
  <c r="AG21" i="5" s="1"/>
  <c r="U21" i="5"/>
  <c r="BJ21" i="5" s="1"/>
  <c r="BE20" i="5"/>
  <c r="AT20" i="5"/>
  <c r="AQ20" i="5"/>
  <c r="AO20" i="5"/>
  <c r="AM20" i="5"/>
  <c r="AJ20" i="5"/>
  <c r="AD20" i="5"/>
  <c r="AE20" i="5" s="1"/>
  <c r="AG20" i="5" s="1"/>
  <c r="U20" i="5"/>
  <c r="BJ20" i="5" s="1"/>
  <c r="BE19" i="5"/>
  <c r="AT19" i="5"/>
  <c r="AQ19" i="5"/>
  <c r="AO19" i="5"/>
  <c r="AM19" i="5"/>
  <c r="AJ19" i="5"/>
  <c r="AD19" i="5"/>
  <c r="AE19" i="5" s="1"/>
  <c r="AG19" i="5" s="1"/>
  <c r="U19" i="5"/>
  <c r="BJ19" i="5" s="1"/>
  <c r="BE17" i="5"/>
  <c r="AT17" i="5"/>
  <c r="AQ17" i="5"/>
  <c r="AO17" i="5"/>
  <c r="AM17" i="5"/>
  <c r="AJ17" i="5"/>
  <c r="AD17" i="5"/>
  <c r="AE17" i="5" s="1"/>
  <c r="AG17" i="5" s="1"/>
  <c r="U17" i="5"/>
  <c r="BJ17" i="5" s="1"/>
  <c r="BE16" i="5"/>
  <c r="AT16" i="5"/>
  <c r="AQ16" i="5"/>
  <c r="AO16" i="5"/>
  <c r="AM16" i="5"/>
  <c r="AJ16" i="5"/>
  <c r="AD16" i="5"/>
  <c r="AE16" i="5" s="1"/>
  <c r="AG16" i="5" s="1"/>
  <c r="U16" i="5"/>
  <c r="BJ16" i="5" s="1"/>
  <c r="BE15" i="5"/>
  <c r="AT15" i="5"/>
  <c r="AQ15" i="5"/>
  <c r="AO15" i="5"/>
  <c r="AM15" i="5"/>
  <c r="AJ15" i="5"/>
  <c r="AD15" i="5"/>
  <c r="AE15" i="5" s="1"/>
  <c r="AG15" i="5" s="1"/>
  <c r="U15" i="5"/>
  <c r="BJ15" i="5" s="1"/>
  <c r="BE14" i="5"/>
  <c r="AT14" i="5"/>
  <c r="AQ14" i="5"/>
  <c r="AO14" i="5"/>
  <c r="AM14" i="5"/>
  <c r="AJ14" i="5"/>
  <c r="AD14" i="5"/>
  <c r="AE14" i="5" s="1"/>
  <c r="AG14" i="5" s="1"/>
  <c r="U14" i="5"/>
  <c r="BJ14" i="5" s="1"/>
  <c r="BE12" i="5"/>
  <c r="AT12" i="5"/>
  <c r="AQ12" i="5"/>
  <c r="AO12" i="5"/>
  <c r="AM12" i="5"/>
  <c r="AJ12" i="5"/>
  <c r="AD12" i="5"/>
  <c r="AE12" i="5" s="1"/>
  <c r="AG12" i="5" s="1"/>
  <c r="AK12" i="5" s="1"/>
  <c r="U12" i="5"/>
  <c r="BJ12" i="5" s="1"/>
  <c r="BE11" i="5"/>
  <c r="AT11" i="5"/>
  <c r="AQ11" i="5"/>
  <c r="AO11" i="5"/>
  <c r="AM11" i="5"/>
  <c r="AJ11" i="5"/>
  <c r="AD11" i="5"/>
  <c r="AE11" i="5" s="1"/>
  <c r="AG11" i="5" s="1"/>
  <c r="AK11" i="5" s="1"/>
  <c r="U11" i="5"/>
  <c r="BJ11" i="5" s="1"/>
  <c r="BE10" i="5"/>
  <c r="AT10" i="5"/>
  <c r="AQ10" i="5"/>
  <c r="AO10" i="5"/>
  <c r="AM10" i="5"/>
  <c r="AJ10" i="5"/>
  <c r="AD10" i="5"/>
  <c r="AE10" i="5" s="1"/>
  <c r="AG10" i="5" s="1"/>
  <c r="U10" i="5"/>
  <c r="BJ10" i="5" s="1"/>
  <c r="BE9" i="5"/>
  <c r="AT9" i="5"/>
  <c r="AQ9" i="5"/>
  <c r="AO9" i="5"/>
  <c r="AM9" i="5"/>
  <c r="AJ9" i="5"/>
  <c r="AD9" i="5"/>
  <c r="AE9" i="5" s="1"/>
  <c r="AG9" i="5" s="1"/>
  <c r="U9" i="5"/>
  <c r="BJ9" i="5" s="1"/>
  <c r="BE7" i="5"/>
  <c r="AT7" i="5"/>
  <c r="AQ7" i="5"/>
  <c r="AO7" i="5"/>
  <c r="AM7" i="5"/>
  <c r="AJ7" i="5"/>
  <c r="AD7" i="5"/>
  <c r="AE7" i="5" s="1"/>
  <c r="AG7" i="5" s="1"/>
  <c r="U7" i="5"/>
  <c r="BJ7" i="5" s="1"/>
  <c r="BE6" i="5"/>
  <c r="AT6" i="5"/>
  <c r="AQ6" i="5"/>
  <c r="AO6" i="5"/>
  <c r="AM6" i="5"/>
  <c r="AJ6" i="5"/>
  <c r="AE6" i="5"/>
  <c r="AG6" i="5" s="1"/>
  <c r="AD6" i="5"/>
  <c r="U6" i="5"/>
  <c r="BJ6" i="5" s="1"/>
  <c r="BE5" i="5"/>
  <c r="AT5" i="5"/>
  <c r="AO5" i="5"/>
  <c r="AM5" i="5"/>
  <c r="AJ5" i="5"/>
  <c r="AD5" i="5"/>
  <c r="AE5" i="5" s="1"/>
  <c r="AG5" i="5" s="1"/>
  <c r="U5" i="5"/>
  <c r="BJ5" i="5" s="1"/>
  <c r="BE4" i="5"/>
  <c r="AT4" i="5"/>
  <c r="AQ4" i="5"/>
  <c r="AO4" i="5"/>
  <c r="AM4" i="5"/>
  <c r="AJ4" i="5"/>
  <c r="AD4" i="5"/>
  <c r="AE4" i="5" s="1"/>
  <c r="AG4" i="5" s="1"/>
  <c r="U4" i="5"/>
  <c r="BJ4" i="5" s="1"/>
  <c r="AK32" i="5" l="1"/>
  <c r="BK32" i="5" s="1"/>
  <c r="BE50" i="5"/>
  <c r="BK12" i="5"/>
  <c r="BK24" i="5"/>
  <c r="BK26" i="5"/>
  <c r="BK11" i="5"/>
  <c r="AK22" i="5"/>
  <c r="BK22" i="5" s="1"/>
  <c r="BP32" i="5"/>
  <c r="BL32" i="5"/>
  <c r="BK46" i="5"/>
  <c r="AU19" i="5"/>
  <c r="AU9" i="5"/>
  <c r="AK46" i="5"/>
  <c r="AU40" i="5"/>
  <c r="AU5" i="5"/>
  <c r="AU16" i="5"/>
  <c r="AK29" i="5"/>
  <c r="BK29" i="5" s="1"/>
  <c r="AK39" i="5"/>
  <c r="BK39" i="5" s="1"/>
  <c r="AK4" i="5"/>
  <c r="BK4" i="5" s="1"/>
  <c r="AU12" i="5"/>
  <c r="AV12" i="5" s="1"/>
  <c r="AW12" i="5" s="1"/>
  <c r="AK15" i="5"/>
  <c r="BK15" i="5" s="1"/>
  <c r="AK40" i="5"/>
  <c r="BK40" i="5" s="1"/>
  <c r="AK5" i="5"/>
  <c r="BK5" i="5" s="1"/>
  <c r="AK19" i="5"/>
  <c r="BK19" i="5" s="1"/>
  <c r="AK47" i="5"/>
  <c r="BK47" i="5" s="1"/>
  <c r="AK7" i="5"/>
  <c r="BK7" i="5" s="1"/>
  <c r="AU11" i="5"/>
  <c r="AV11" i="5" s="1"/>
  <c r="AW11" i="5" s="1"/>
  <c r="AK14" i="5"/>
  <c r="BK14" i="5" s="1"/>
  <c r="AK35" i="5"/>
  <c r="BK35" i="5" s="1"/>
  <c r="AU39" i="5"/>
  <c r="AK42" i="5"/>
  <c r="BK42" i="5" s="1"/>
  <c r="AK49" i="5"/>
  <c r="BK49" i="5" s="1"/>
  <c r="AU46" i="5"/>
  <c r="AK6" i="5"/>
  <c r="BK6" i="5" s="1"/>
  <c r="AK20" i="5"/>
  <c r="BK20" i="5" s="1"/>
  <c r="AK27" i="5"/>
  <c r="BK27" i="5" s="1"/>
  <c r="AK34" i="5"/>
  <c r="BK34" i="5" s="1"/>
  <c r="AK41" i="5"/>
  <c r="BK41" i="5" s="1"/>
  <c r="AK48" i="5"/>
  <c r="BK48" i="5" s="1"/>
  <c r="AU47" i="5"/>
  <c r="AU7" i="5"/>
  <c r="AK17" i="5"/>
  <c r="BK17" i="5" s="1"/>
  <c r="AU21" i="5"/>
  <c r="AK24" i="5"/>
  <c r="AK31" i="5"/>
  <c r="BK31" i="5" s="1"/>
  <c r="AU35" i="5"/>
  <c r="AU42" i="5"/>
  <c r="AK45" i="5"/>
  <c r="BK45" i="5" s="1"/>
  <c r="AU49" i="5"/>
  <c r="AU22" i="5"/>
  <c r="AV22" i="5" s="1"/>
  <c r="AW22" i="5" s="1"/>
  <c r="AU17" i="5"/>
  <c r="AU31" i="5"/>
  <c r="AU6" i="5"/>
  <c r="AU14" i="5"/>
  <c r="AK9" i="5"/>
  <c r="AK16" i="5"/>
  <c r="AV16" i="5" s="1"/>
  <c r="AW16" i="5" s="1"/>
  <c r="AU20" i="5"/>
  <c r="AU27" i="5"/>
  <c r="AK30" i="5"/>
  <c r="BK30" i="5" s="1"/>
  <c r="AU34" i="5"/>
  <c r="AK37" i="5"/>
  <c r="BK37" i="5" s="1"/>
  <c r="AU29" i="5"/>
  <c r="AU24" i="5"/>
  <c r="AU15" i="5"/>
  <c r="AU30" i="5"/>
  <c r="AU41" i="5"/>
  <c r="AU45" i="5"/>
  <c r="AK10" i="5"/>
  <c r="BK10" i="5" s="1"/>
  <c r="AU37" i="5"/>
  <c r="AK44" i="5"/>
  <c r="BK44" i="5" s="1"/>
  <c r="AU36" i="5"/>
  <c r="AU48" i="5"/>
  <c r="AU10" i="5"/>
  <c r="AK21" i="5"/>
  <c r="BK21" i="5" s="1"/>
  <c r="AK25" i="5"/>
  <c r="BK25" i="5" s="1"/>
  <c r="AK36" i="5"/>
  <c r="BK36" i="5" s="1"/>
  <c r="AU44" i="5"/>
  <c r="AU32" i="5"/>
  <c r="AV32" i="5" s="1"/>
  <c r="AW32" i="5" s="1"/>
  <c r="AU4" i="5"/>
  <c r="AU26" i="5"/>
  <c r="AV26" i="5" s="1"/>
  <c r="AW26" i="5" s="1"/>
  <c r="AU25" i="5"/>
  <c r="BO32" i="5" l="1"/>
  <c r="AV9" i="5"/>
  <c r="AW9" i="5" s="1"/>
  <c r="BL48" i="5"/>
  <c r="BP48" i="5"/>
  <c r="BL21" i="5"/>
  <c r="BP21" i="5"/>
  <c r="BL44" i="5"/>
  <c r="BP44" i="5"/>
  <c r="BL41" i="5"/>
  <c r="BP41" i="5"/>
  <c r="BL39" i="5"/>
  <c r="BP39" i="5"/>
  <c r="BL31" i="5"/>
  <c r="BP31" i="5"/>
  <c r="BL34" i="5"/>
  <c r="BP34" i="5"/>
  <c r="BP35" i="5"/>
  <c r="BL35" i="5"/>
  <c r="BP47" i="5"/>
  <c r="BL47" i="5"/>
  <c r="BL36" i="5"/>
  <c r="BP36" i="5"/>
  <c r="BL19" i="5"/>
  <c r="BP19" i="5"/>
  <c r="BP25" i="5"/>
  <c r="BL25" i="5"/>
  <c r="BP30" i="5"/>
  <c r="BL30" i="5"/>
  <c r="BP20" i="5"/>
  <c r="BL20" i="5"/>
  <c r="BP4" i="5"/>
  <c r="BL4" i="5"/>
  <c r="BL14" i="5"/>
  <c r="BP14" i="5"/>
  <c r="BL29" i="5"/>
  <c r="BP29" i="5"/>
  <c r="BL24" i="5"/>
  <c r="BP24" i="5"/>
  <c r="BP17" i="5"/>
  <c r="BL17" i="5"/>
  <c r="BP6" i="5"/>
  <c r="BL6" i="5"/>
  <c r="BP7" i="5"/>
  <c r="BL7" i="5"/>
  <c r="BP40" i="5"/>
  <c r="BL40" i="5"/>
  <c r="BP22" i="5"/>
  <c r="BL22" i="5"/>
  <c r="BO22" i="5" s="1"/>
  <c r="BK9" i="5"/>
  <c r="BP42" i="5"/>
  <c r="BL42" i="5"/>
  <c r="BP5" i="5"/>
  <c r="BL5" i="5"/>
  <c r="BP37" i="5"/>
  <c r="BL37" i="5"/>
  <c r="BP15" i="5"/>
  <c r="BL15" i="5"/>
  <c r="BL11" i="5"/>
  <c r="BO11" i="5" s="1"/>
  <c r="BP11" i="5"/>
  <c r="BP10" i="5"/>
  <c r="BL10" i="5"/>
  <c r="BL45" i="5"/>
  <c r="BP45" i="5"/>
  <c r="BP27" i="5"/>
  <c r="BL27" i="5"/>
  <c r="BL49" i="5"/>
  <c r="BP49" i="5"/>
  <c r="AV19" i="5"/>
  <c r="AW19" i="5" s="1"/>
  <c r="BL46" i="5"/>
  <c r="BP46" i="5"/>
  <c r="BK16" i="5"/>
  <c r="BL26" i="5"/>
  <c r="BO26" i="5" s="1"/>
  <c r="BP26" i="5"/>
  <c r="BP12" i="5"/>
  <c r="BL12" i="5"/>
  <c r="BO12" i="5" s="1"/>
  <c r="AV40" i="5"/>
  <c r="AW40" i="5" s="1"/>
  <c r="AV46" i="5"/>
  <c r="AW46" i="5" s="1"/>
  <c r="AV15" i="5"/>
  <c r="AW15" i="5" s="1"/>
  <c r="AV39" i="5"/>
  <c r="BD12" i="5"/>
  <c r="AV24" i="5"/>
  <c r="AV29" i="5"/>
  <c r="AW29" i="5" s="1"/>
  <c r="AV35" i="5"/>
  <c r="AW35" i="5" s="1"/>
  <c r="AV10" i="5"/>
  <c r="AW10" i="5" s="1"/>
  <c r="AV34" i="5"/>
  <c r="AW34" i="5" s="1"/>
  <c r="AV47" i="5"/>
  <c r="AW47" i="5" s="1"/>
  <c r="AV4" i="5"/>
  <c r="AW4" i="5" s="1"/>
  <c r="AV5" i="5"/>
  <c r="BD5" i="5" s="1"/>
  <c r="BD26" i="5"/>
  <c r="BD22" i="5"/>
  <c r="BD32" i="5"/>
  <c r="BD11" i="5"/>
  <c r="AV49" i="5"/>
  <c r="AW49" i="5" s="1"/>
  <c r="AV41" i="5"/>
  <c r="AW41" i="5" s="1"/>
  <c r="AV42" i="5"/>
  <c r="AW42" i="5" s="1"/>
  <c r="BD16" i="5"/>
  <c r="AV27" i="5"/>
  <c r="AW27" i="5" s="1"/>
  <c r="AV14" i="5"/>
  <c r="AW14" i="5" s="1"/>
  <c r="AV7" i="5"/>
  <c r="AV6" i="5"/>
  <c r="AV44" i="5"/>
  <c r="AW44" i="5" s="1"/>
  <c r="AV48" i="5"/>
  <c r="AW48" i="5" s="1"/>
  <c r="AV31" i="5"/>
  <c r="AW31" i="5" s="1"/>
  <c r="AV21" i="5"/>
  <c r="AW21" i="5" s="1"/>
  <c r="AV37" i="5"/>
  <c r="AW37" i="5" s="1"/>
  <c r="AV20" i="5"/>
  <c r="AW20" i="5" s="1"/>
  <c r="AV36" i="5"/>
  <c r="AW36" i="5" s="1"/>
  <c r="AV30" i="5"/>
  <c r="AW30" i="5" s="1"/>
  <c r="AV17" i="5"/>
  <c r="AW17" i="5" s="1"/>
  <c r="AV45" i="5"/>
  <c r="AW45" i="5" s="1"/>
  <c r="AV25" i="5"/>
  <c r="AW25" i="5" s="1"/>
  <c r="BD9" i="5" l="1"/>
  <c r="BD46" i="5"/>
  <c r="BD19" i="5"/>
  <c r="BD15" i="5"/>
  <c r="BD40" i="5"/>
  <c r="BO46" i="5"/>
  <c r="BO27" i="5"/>
  <c r="BO10" i="5"/>
  <c r="BO15" i="5"/>
  <c r="BO40" i="5"/>
  <c r="BO20" i="5"/>
  <c r="BO25" i="5"/>
  <c r="BO35" i="5"/>
  <c r="BL9" i="5"/>
  <c r="BO9" i="5" s="1"/>
  <c r="BP9" i="5"/>
  <c r="BO14" i="5"/>
  <c r="BO36" i="5"/>
  <c r="BO31" i="5"/>
  <c r="BO41" i="5"/>
  <c r="BO21" i="5"/>
  <c r="BL16" i="5"/>
  <c r="BO16" i="5" s="1"/>
  <c r="BP16" i="5"/>
  <c r="BP50" i="5" s="1"/>
  <c r="BP51" i="5" s="1"/>
  <c r="BO37" i="5"/>
  <c r="BO17" i="5"/>
  <c r="BO4" i="5"/>
  <c r="BO30" i="5"/>
  <c r="BO47" i="5"/>
  <c r="BO49" i="5"/>
  <c r="BO45" i="5"/>
  <c r="BO42" i="5"/>
  <c r="BO29" i="5"/>
  <c r="BO19" i="5"/>
  <c r="BO34" i="5"/>
  <c r="BO44" i="5"/>
  <c r="BO48" i="5"/>
  <c r="BD39" i="5"/>
  <c r="AW39" i="5"/>
  <c r="BO39" i="5" s="1"/>
  <c r="BD24" i="5"/>
  <c r="AW24" i="5"/>
  <c r="BO24" i="5" s="1"/>
  <c r="BD10" i="5"/>
  <c r="BD29" i="5"/>
  <c r="AW5" i="5"/>
  <c r="BO5" i="5" s="1"/>
  <c r="BD47" i="5"/>
  <c r="BD35" i="5"/>
  <c r="BD4" i="5"/>
  <c r="BD34" i="5"/>
  <c r="BD17" i="5"/>
  <c r="BD30" i="5"/>
  <c r="BD14" i="5"/>
  <c r="BD42" i="5"/>
  <c r="BD41" i="5"/>
  <c r="BD36" i="5"/>
  <c r="BD49" i="5"/>
  <c r="BD20" i="5"/>
  <c r="BD37" i="5"/>
  <c r="BD21" i="5"/>
  <c r="BD31" i="5"/>
  <c r="BD48" i="5"/>
  <c r="BD25" i="5"/>
  <c r="BD44" i="5"/>
  <c r="AW6" i="5"/>
  <c r="BO6" i="5" s="1"/>
  <c r="BD6" i="5"/>
  <c r="AW7" i="5"/>
  <c r="BO7" i="5" s="1"/>
  <c r="BD7" i="5"/>
  <c r="BD27" i="5"/>
  <c r="BD45" i="5"/>
  <c r="BD50" i="5" l="1"/>
  <c r="BB5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404578EA-F418-463E-82FA-297910EC8789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185D5CCB-9C0D-4F40-A7DB-F1CD62CFC3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AFB7BFCF-B67E-4D16-AA5A-5D1B29F86475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61B893-FDC5-4D7E-A431-299D1D75BD7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C77967A9-91CF-4730-9793-0E94AD02CD97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5A050E5C-97AD-4887-A5FC-39EC8F25373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A510176D-ABCD-443B-8D00-6EB9F7EC11F5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91BDAABC-CDEF-4A2A-B06F-0102D57F9B6B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6AF78AA4-7FD0-4511-B86D-D9A809AADA5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5480D517-D503-4A16-9554-B75541F8D2EF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FADB55CC-F9EF-4E87-803F-F01C364E30F6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2B24F570-3AC4-4E76-AC8A-22B49B083BD1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401503E2-0AA4-448B-A432-02DED3A14C04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7037F9B5-9B20-4EF3-BE37-1E1D797337AC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F0D8512E-0E2F-4FE1-AE0C-1705A95D6DF9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CE80D99B-6417-45B2-8B16-BA130A71D31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C1C3C211-02C4-461A-8BAD-37B41F4A4EAB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22350D09-AE7D-4EA0-B237-7EF4F253E218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BB5E8D9B-01B4-40B2-9F10-55F7BF6F77E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<sst xmlns="http://schemas.openxmlformats.org/spreadsheetml/2006/main" count="1686" uniqueCount="1090">
  <si>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</si>
  <si>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</si>
  <si>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</si>
  <si>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</si>
  <si>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</si>
  <si>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</si>
  <si>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</si>
  <si>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</si>
  <si>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</si>
  <si>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</si>
  <si>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</si>
  <si>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</si>
  <si>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</si>
  <si>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</si>
  <si>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</si>
  <si>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</si>
  <si>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</si>
  <si>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</si>
  <si>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</si>
  <si>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</si>
  <si>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</si>
  <si>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</si>
  <si>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</si>
  <si>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</si>
  <si>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</si>
  <si>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</si>
  <si>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</si>
  <si>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</si>
  <si>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</si>
  <si>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</si>
  <si>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</si>
  <si>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</si>
  <si>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</si>
  <si>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</si>
  <si>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</si>
  <si>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</si>
  <si>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</si>
  <si>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</si>
  <si>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</si>
  <si>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</si>
  <si>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</si>
  <si>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</si>
  <si>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</si>
  <si>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</si>
  <si>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</si>
  <si>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</si>
  <si>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</si>
  <si>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</si>
  <si>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</si>
  <si>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</si>
  <si>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</si>
  <si>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</si>
  <si>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</si>
  <si>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</si>
  <si>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</si>
  <si>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</si>
  <si>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</si>
  <si>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</si>
  <si>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</si>
  <si>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</si>
  <si>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</si>
  <si>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</si>
  <si>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</si>
  <si>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</si>
  <si>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</si>
  <si>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</si>
  <si>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</si>
  <si>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</si>
  <si>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</si>
  <si>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</si>
  <si>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</si>
  <si>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</si>
  <si>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</si>
  <si>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</si>
  <si>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</si>
  <si>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</si>
  <si>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</si>
  <si>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</si>
  <si>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</si>
  <si>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</si>
  <si>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</si>
  <si>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</si>
  <si>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</si>
  <si>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</si>
  <si>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</si>
  <si>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</si>
  <si>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</si>
  <si>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</si>
  <si>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</si>
  <si>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</si>
  <si>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</si>
  <si>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</si>
  <si>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</si>
  <si>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</si>
  <si>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</si>
  <si>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</si>
  <si>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</si>
  <si>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</si>
  <si>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</si>
  <si>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</si>
  <si>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</si>
  <si>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</si>
  <si>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</si>
  <si>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</si>
  <si>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</si>
  <si>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</si>
  <si>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</si>
  <si>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</si>
  <si>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</si>
  <si>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</si>
  <si>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</si>
  <si>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</si>
  <si>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</si>
  <si>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</si>
  <si>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</si>
  <si>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</si>
  <si>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</si>
  <si>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</si>
  <si>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</si>
  <si>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</si>
  <si>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</si>
  <si>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</si>
  <si>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</si>
  <si>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</si>
  <si>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</si>
  <si>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</si>
  <si>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</si>
  <si>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</si>
  <si>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</si>
  <si>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</si>
  <si>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</si>
  <si>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</si>
  <si>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</si>
  <si>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</si>
  <si>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</si>
  <si>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</si>
  <si>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</si>
  <si>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</si>
  <si>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</si>
  <si>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</si>
  <si>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</si>
  <si>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</si>
  <si>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</si>
  <si>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</si>
  <si>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</si>
  <si>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</si>
  <si>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</si>
  <si>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</si>
  <si>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</si>
  <si>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</si>
  <si>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</si>
  <si>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</si>
  <si>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</si>
  <si>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</si>
  <si>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</si>
  <si>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</si>
  <si>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</si>
  <si>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</si>
  <si>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</si>
  <si>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</si>
  <si>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</si>
  <si>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</si>
  <si>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</si>
  <si>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</si>
  <si>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</si>
  <si>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</si>
  <si>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</si>
  <si>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</si>
  <si>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</si>
  <si>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</si>
  <si>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</si>
  <si>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</si>
  <si>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</si>
  <si>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</si>
  <si>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</si>
  <si>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</si>
  <si>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</si>
  <si>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</si>
  <si>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</si>
  <si>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</si>
  <si>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</si>
  <si>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</si>
  <si>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</si>
  <si>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</si>
  <si>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</si>
  <si>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</si>
  <si>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</si>
  <si>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</si>
  <si>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</si>
  <si>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</si>
  <si>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</si>
  <si>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</si>
  <si>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</si>
  <si>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</si>
  <si>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</si>
  <si>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</si>
  <si>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</si>
  <si>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</si>
  <si>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</si>
  <si>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</si>
  <si>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</si>
  <si>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</si>
  <si>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</si>
  <si>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</si>
  <si>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</si>
  <si>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</si>
  <si>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</si>
  <si>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</si>
  <si>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</si>
  <si>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</si>
  <si>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</si>
  <si>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</si>
  <si>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</si>
  <si>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</si>
  <si>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</si>
  <si>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</si>
  <si>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</si>
  <si>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</si>
  <si>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</si>
  <si>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</si>
  <si>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</si>
  <si>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</si>
  <si>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</si>
  <si>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</si>
  <si>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</si>
  <si>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</si>
  <si>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</si>
  <si>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</si>
  <si>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</si>
  <si>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</si>
  <si>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</si>
  <si>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</si>
  <si>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</si>
  <si>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</si>
  <si>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</si>
  <si>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</si>
  <si>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</si>
  <si>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</si>
  <si>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</si>
  <si>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</si>
  <si>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</si>
  <si>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</si>
  <si>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</si>
  <si>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</si>
  <si>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</si>
  <si>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</si>
  <si>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</si>
  <si>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</si>
  <si>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</si>
  <si>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</si>
  <si>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</si>
  <si>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</si>
  <si>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</si>
  <si>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</si>
  <si>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</si>
  <si>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</si>
  <si>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</si>
  <si>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</si>
  <si>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</si>
  <si>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</si>
  <si>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</si>
  <si>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</si>
  <si>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</si>
  <si>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</si>
  <si>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</si>
  <si>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</si>
  <si>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</si>
  <si>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</si>
  <si>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</si>
  <si>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</si>
  <si>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</si>
  <si>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</si>
  <si>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</si>
  <si>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</si>
  <si>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</si>
  <si>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</si>
  <si>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</si>
  <si>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</si>
  <si>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</si>
  <si>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</si>
  <si>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</si>
  <si>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</si>
  <si>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</si>
  <si>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</si>
  <si>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</si>
  <si>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</si>
  <si>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</si>
  <si>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</si>
  <si>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</si>
  <si>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</si>
  <si>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</si>
  <si>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</si>
  <si>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</si>
  <si>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</si>
  <si>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</si>
  <si>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</si>
  <si>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</si>
  <si>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</si>
  <si>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</si>
  <si>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</si>
  <si>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</si>
  <si>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</si>
  <si>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</si>
  <si>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</si>
  <si>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</si>
  <si>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</si>
  <si>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</si>
  <si>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</si>
  <si>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</si>
  <si>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</si>
  <si>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</si>
  <si>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</si>
  <si>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</si>
  <si>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</si>
  <si>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</si>
  <si>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</si>
  <si>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</si>
  <si>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</si>
  <si>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</si>
  <si>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</si>
  <si>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</si>
  <si>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</si>
  <si>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</si>
  <si>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</si>
  <si>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</si>
  <si>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</si>
  <si>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</si>
  <si>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</si>
  <si>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</si>
  <si>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</si>
  <si>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</si>
  <si>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</si>
  <si>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</si>
  <si>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</si>
  <si>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</si>
  <si>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</si>
  <si>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</si>
  <si>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</si>
  <si>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</si>
  <si>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</si>
  <si>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</si>
  <si>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</si>
  <si>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</si>
  <si>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</si>
  <si>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</si>
  <si>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</si>
  <si>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</si>
  <si>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</si>
  <si>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</si>
  <si>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</si>
  <si>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</si>
  <si>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</si>
  <si>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</si>
  <si>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</si>
  <si>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</si>
  <si>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</si>
  <si>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</si>
  <si>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</si>
  <si>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</si>
  <si>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</si>
  <si>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</si>
  <si>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</si>
  <si>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</si>
  <si>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</si>
  <si>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</si>
  <si>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</si>
  <si>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</si>
  <si>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</si>
  <si>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</si>
  <si>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</si>
  <si>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</si>
  <si>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</si>
  <si>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</si>
  <si>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</si>
  <si>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</si>
  <si>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</si>
  <si>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</si>
  <si>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</si>
  <si>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</si>
  <si>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</si>
  <si>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</si>
  <si>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</si>
  <si>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</si>
  <si>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</si>
  <si>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</si>
  <si>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</si>
  <si>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</si>
  <si>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</si>
  <si>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</si>
  <si>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</si>
  <si>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</si>
  <si>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</si>
  <si>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</si>
  <si>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</si>
  <si>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</si>
  <si>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</si>
  <si>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</si>
  <si>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</si>
  <si>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</si>
  <si>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</si>
  <si>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</si>
  <si>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</si>
  <si>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</si>
  <si>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</si>
  <si>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</si>
  <si>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</si>
  <si>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</si>
  <si>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</si>
  <si>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</si>
  <si>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</si>
  <si>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</si>
  <si>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</si>
  <si>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</si>
  <si>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</si>
  <si>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</si>
  <si>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</si>
  <si>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</si>
  <si>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</si>
  <si>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</si>
  <si>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</si>
  <si>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</si>
  <si>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</si>
  <si>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</si>
  <si>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</si>
  <si>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</si>
  <si>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</si>
  <si>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</si>
  <si>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</si>
  <si>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</si>
  <si>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</si>
  <si>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</si>
  <si>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</si>
  <si>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</si>
  <si>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</si>
  <si>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</si>
  <si>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</si>
  <si>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</si>
  <si>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</si>
  <si>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</si>
  <si>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</si>
  <si>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</si>
  <si>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</si>
  <si>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</si>
  <si>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</si>
  <si>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</si>
  <si>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</si>
  <si>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</si>
  <si>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</si>
  <si>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</si>
  <si>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</si>
  <si>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</si>
  <si>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</si>
  <si>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</si>
  <si>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</si>
  <si>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</si>
  <si>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</si>
  <si>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</si>
  <si>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</si>
  <si>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</si>
  <si>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</si>
  <si>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</si>
  <si>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</si>
  <si>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</si>
  <si>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</si>
  <si>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</si>
  <si>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</si>
  <si>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</si>
  <si>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</si>
  <si>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</si>
  <si>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</si>
  <si>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</si>
  <si>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</si>
  <si>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</si>
  <si>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</si>
  <si>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</si>
  <si>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</si>
  <si>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</si>
  <si>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</si>
  <si>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</si>
  <si>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</si>
  <si>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</si>
  <si>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</si>
  <si>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</si>
  <si>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</si>
  <si>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</si>
  <si>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</si>
  <si>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</si>
  <si>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</si>
  <si>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</si>
  <si>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</si>
  <si>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</si>
  <si>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</si>
  <si>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</si>
  <si>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</si>
  <si>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</si>
  <si>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</si>
  <si>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</si>
  <si>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</si>
  <si>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</si>
  <si>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</si>
  <si>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</si>
  <si>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</si>
  <si>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</si>
  <si>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</si>
  <si>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</si>
  <si>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</si>
  <si>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</si>
  <si>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</si>
  <si>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</si>
  <si>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</si>
  <si>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</si>
  <si>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</si>
  <si>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</si>
  <si>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</si>
  <si>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</si>
  <si>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</si>
  <si>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</si>
  <si>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</si>
  <si>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</si>
  <si>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</si>
  <si>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</si>
  <si>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</si>
  <si>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</si>
  <si>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</si>
  <si>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</si>
  <si>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</si>
  <si>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</si>
  <si>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</si>
  <si>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</si>
  <si>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</si>
  <si>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</si>
  <si>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</si>
  <si>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</si>
  <si>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</si>
  <si>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</si>
  <si>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</si>
  <si>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</si>
  <si>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</si>
  <si>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</si>
  <si>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</si>
  <si>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</si>
  <si>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</si>
  <si>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</si>
  <si>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</si>
  <si>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</si>
  <si>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</si>
  <si>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</si>
  <si>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</si>
  <si>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</si>
  <si>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</si>
  <si>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</si>
  <si>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</si>
  <si>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</si>
  <si>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</si>
  <si>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</si>
  <si>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</si>
  <si>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</si>
  <si>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</si>
  <si>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</si>
  <si>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</si>
  <si>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</si>
  <si>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</si>
  <si>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</si>
  <si>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</si>
  <si>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</si>
  <si>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</si>
  <si>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</si>
  <si>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</si>
  <si>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</si>
  <si>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</si>
  <si>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</si>
  <si>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</si>
  <si>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</si>
  <si>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</si>
  <si>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</si>
  <si>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</si>
  <si>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</si>
  <si>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</si>
  <si>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</si>
  <si>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</si>
  <si>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</si>
  <si>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</si>
  <si>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</si>
  <si>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</si>
  <si>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</si>
  <si>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</si>
  <si>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</si>
  <si>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</si>
  <si>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</si>
  <si>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</si>
  <si>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</si>
  <si>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</si>
  <si>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</si>
  <si>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</si>
  <si>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</si>
  <si>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</si>
  <si>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</si>
  <si>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</si>
  <si>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</si>
  <si>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</si>
  <si>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</si>
  <si>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</si>
  <si>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</si>
  <si>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</si>
  <si>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</si>
  <si>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</si>
  <si>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</si>
  <si>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</si>
  <si>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</si>
  <si>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</si>
  <si>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</si>
  <si>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</si>
  <si>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</si>
  <si>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</si>
  <si>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</si>
  <si>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</si>
  <si>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</si>
  <si>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</si>
  <si>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</si>
  <si>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</si>
  <si>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</si>
  <si>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</si>
  <si>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</si>
  <si>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</si>
  <si>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</si>
  <si>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</si>
  <si>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</si>
  <si>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</si>
  <si>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</si>
  <si>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</si>
  <si>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</si>
  <si>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</si>
  <si>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</si>
  <si>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</si>
  <si>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</si>
  <si>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</si>
  <si>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</si>
  <si>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</si>
  <si>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</si>
  <si>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</si>
  <si>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</si>
  <si>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</si>
  <si>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</si>
  <si>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</si>
  <si>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</si>
  <si>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</si>
  <si>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</si>
  <si>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</si>
  <si>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</si>
  <si>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</si>
  <si>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</si>
  <si>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</si>
  <si>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</si>
  <si>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</si>
  <si>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</si>
  <si>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</si>
  <si>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</si>
  <si>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</si>
  <si>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</si>
  <si>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</si>
  <si>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</si>
  <si>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</si>
  <si>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</si>
  <si>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</si>
  <si>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</si>
  <si>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</si>
  <si>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</si>
  <si>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</si>
  <si>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</si>
  <si>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</si>
  <si>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</si>
  <si>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</si>
  <si>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</si>
  <si>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</si>
  <si>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</si>
  <si>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</si>
  <si>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</si>
  <si>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</si>
  <si>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</si>
  <si>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</si>
  <si>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</si>
  <si>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</si>
  <si>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</si>
  <si>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</si>
  <si>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</si>
  <si>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</si>
  <si>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</si>
  <si>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</si>
  <si>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</si>
  <si>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</si>
  <si>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</si>
  <si>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</si>
  <si>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</si>
  <si>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</si>
  <si>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</si>
  <si>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</si>
  <si>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</si>
  <si>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</si>
  <si>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</si>
  <si>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</si>
  <si>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</si>
  <si>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</si>
  <si>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</si>
  <si>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</si>
  <si>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</si>
  <si>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</si>
  <si>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</si>
  <si>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</si>
  <si>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</si>
  <si>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</si>
  <si>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</si>
  <si>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</si>
  <si>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</si>
  <si>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</si>
  <si>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</si>
  <si>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</si>
  <si>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</si>
  <si>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</si>
  <si>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</si>
  <si>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</si>
  <si>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</si>
  <si>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</si>
  <si>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</si>
  <si>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</si>
  <si>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</si>
  <si>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</si>
  <si>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</si>
  <si>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</si>
  <si>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</si>
  <si>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</si>
  <si>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</si>
  <si>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</si>
  <si>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</si>
  <si>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</si>
  <si>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</si>
  <si>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</si>
  <si>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</si>
  <si>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</si>
  <si>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</si>
  <si>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</si>
  <si>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</si>
  <si>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</si>
  <si>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</si>
  <si>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</si>
  <si>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</si>
  <si>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</si>
  <si>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</si>
  <si>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</si>
  <si>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</si>
  <si>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</si>
  <si>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</si>
  <si>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</si>
  <si>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</si>
  <si>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</si>
  <si>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</si>
  <si>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</si>
  <si>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</si>
  <si>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</si>
  <si>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</si>
  <si>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</si>
  <si>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</si>
  <si>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</si>
  <si>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</si>
  <si>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</si>
  <si>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</si>
  <si>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</si>
  <si>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</si>
  <si>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</si>
  <si>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</si>
  <si>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</si>
  <si>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</si>
  <si>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</si>
  <si>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</si>
  <si>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</si>
  <si>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</si>
  <si>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</si>
  <si>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</si>
  <si>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</si>
  <si>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</si>
  <si>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</si>
  <si>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</si>
  <si>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</si>
  <si>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</si>
  <si>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</si>
  <si>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</si>
  <si>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</si>
  <si>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</si>
  <si>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</si>
  <si>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</si>
  <si>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</si>
  <si>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</si>
  <si>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</si>
  <si>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</si>
  <si>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</si>
  <si>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</si>
  <si>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</si>
  <si>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</si>
  <si>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</si>
  <si>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</si>
  <si>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</si>
  <si>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</si>
  <si>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</si>
  <si>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</si>
  <si>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</si>
  <si>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</si>
  <si>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</si>
  <si>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</si>
  <si>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</si>
  <si>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</si>
  <si>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</si>
  <si>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</si>
  <si>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</si>
  <si>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</si>
  <si>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</si>
  <si>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</si>
  <si>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</si>
  <si>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</si>
  <si>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</si>
  <si>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</si>
  <si>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</si>
  <si>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</si>
  <si>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</si>
  <si>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</si>
  <si>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</si>
  <si>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</si>
  <si>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</si>
  <si>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</si>
  <si>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</si>
  <si>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</si>
  <si>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</si>
  <si>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</si>
  <si>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</si>
  <si>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</si>
  <si>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</si>
  <si>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</si>
  <si>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</si>
  <si>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</si>
  <si>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</si>
  <si>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</si>
  <si>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</si>
  <si>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</si>
  <si>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</si>
  <si>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</si>
  <si>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</si>
  <si>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</si>
  <si>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</si>
  <si>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</si>
  <si>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</si>
  <si>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</si>
  <si>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</si>
  <si>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</si>
  <si>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</si>
  <si>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</si>
  <si>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</si>
  <si>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</si>
  <si>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</si>
  <si>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</si>
  <si>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</si>
  <si>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</si>
  <si>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</si>
  <si>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</si>
  <si>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12/3/2025</t>
    <phoneticPr fontId="27" type="noConversion"/>
  </si>
  <si>
    <t>April POE</t>
    <phoneticPr fontId="27" type="noConversion"/>
  </si>
  <si>
    <t>100% Polyester 3pc Hanging Print Quilt</t>
    <phoneticPr fontId="27" type="noConversion"/>
  </si>
  <si>
    <t>3pc Hanging  Quilt</t>
    <phoneticPr fontId="27" type="noConversion"/>
  </si>
  <si>
    <t>Garden Toile</t>
    <phoneticPr fontId="27" type="noConversion"/>
  </si>
  <si>
    <t>Patchwork</t>
  </si>
  <si>
    <t>Patchwork</t>
    <phoneticPr fontId="27" type="noConversion"/>
  </si>
  <si>
    <t>Strawberry Floral</t>
  </si>
  <si>
    <t>Strawberry Floral</t>
    <phoneticPr fontId="27" type="noConversion"/>
  </si>
  <si>
    <t>Lisette</t>
  </si>
  <si>
    <t>Palm</t>
  </si>
  <si>
    <t>Jolie</t>
  </si>
  <si>
    <t>Caitlyn</t>
  </si>
  <si>
    <t>Caitlyn</t>
    <phoneticPr fontId="27" type="noConversion"/>
  </si>
  <si>
    <t>Coralie</t>
  </si>
  <si>
    <t>100% Polyester 3pc Hanging Emboridery Quilt</t>
    <phoneticPr fontId="27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</si>
  <si>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print, with Scallop Edge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7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</si>
  <si>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ric rac</t>
    </r>
    <phoneticPr fontId="27" type="noConversion"/>
  </si>
  <si>
    <t>85gsm microfiber print front and reverse. Stitch quilted. 180gsm Slick Poly Fill. Hanger packaging.</t>
    <phoneticPr fontId="27" type="noConversion"/>
  </si>
  <si>
    <t>85gsm microfiber print front and reverse. Stitch quilted. 180gsm Slick Poly Fill. Hanger packaging. With scallop edge</t>
    <phoneticPr fontId="27" type="noConversion"/>
  </si>
  <si>
    <t>100% Polyester</t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</si>
  <si>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digital print                         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 With flange </t>
    </r>
    <phoneticPr fontId="27" type="noConversion"/>
  </si>
  <si>
    <r>
      <t>Face: 85gsm microfiber disperse print                 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                        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flange</t>
    </r>
    <phoneticPr fontId="27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</si>
  <si>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7" type="noConversion"/>
  </si>
  <si>
    <t xml:space="preserve">85gsm microfiber Prewashed ultra soft finish. Embroidered  with Ruffle edge. Stitch quilting. 180gsm Poly Fill. </t>
    <phoneticPr fontId="27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</si>
  <si>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Poly Slick Fill.</t>
    </r>
    <phoneticPr fontId="27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</si>
  <si>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seersucker solid.    Embroidered.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7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</si>
  <si>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Poly Slick Fill. With ruffle edge</t>
    </r>
    <phoneticPr fontId="27" type="noConversion"/>
  </si>
  <si>
    <t>Full/Queen: 86x86"/20x26+1.5“(2)</t>
  </si>
  <si>
    <t>King: 
102x86"/20x36+1.5"(2)</t>
  </si>
  <si>
    <t>Full/Queen: 86x86"/20x26+1/2"(2)</t>
  </si>
  <si>
    <t>King: 
102x86"/20x36+1/2"(2)</t>
  </si>
  <si>
    <t>Twin:                                                66x86"/20x26+1.5"(1)</t>
  </si>
  <si>
    <t>Twin:                                                66x86"/20x26+1/2"(1)</t>
  </si>
  <si>
    <t>Full/Queen: 86x86"/20x26+1.5"(2)</t>
  </si>
  <si>
    <t>Full/Queen: 86x86"/20x26+2.5"(2)</t>
    <phoneticPr fontId="31" type="noConversion"/>
  </si>
  <si>
    <t>King: 
102x86"/20x36+2.5"(2)</t>
    <phoneticPr fontId="31" type="noConversion"/>
  </si>
  <si>
    <t>Full/Queen: 86x86"/20x26+2.5“(2)</t>
  </si>
  <si>
    <t>King: 
102x86"/20x36+2.5"(2)</t>
  </si>
  <si>
    <t>Full/Queen: 86x86"/20x26+2.5"(2)</t>
  </si>
  <si>
    <t>Full/Queen: 86x86"/20x26+2.5“(2)</t>
    <phoneticPr fontId="31" type="noConversion"/>
  </si>
  <si>
    <t>King: 
102x86"/20x36+2.5”(2)</t>
  </si>
  <si>
    <t>Twin:                                                66x86"/20x26+2.5"(1)</t>
    <phoneticPr fontId="31" type="noConversion"/>
  </si>
  <si>
    <t>Twin:                                                66x86"/20x26+2.5"(1)</t>
  </si>
  <si>
    <t>Twin:                                                63x86"/20x26+2.5"(1)</t>
    <phoneticPr fontId="27" type="noConversion"/>
  </si>
  <si>
    <t>Black/White</t>
  </si>
  <si>
    <t>Blue</t>
  </si>
  <si>
    <t>Multi</t>
  </si>
  <si>
    <t>Pink Multi</t>
  </si>
  <si>
    <t>Black</t>
  </si>
  <si>
    <t>Black</t>
    <phoneticPr fontId="27" type="noConversion"/>
  </si>
  <si>
    <t xml:space="preserve">Seaglass </t>
  </si>
  <si>
    <t>Pink/Green</t>
    <phoneticPr fontId="27" type="noConversion"/>
  </si>
  <si>
    <t>Pink</t>
  </si>
  <si>
    <t>Pink</t>
    <phoneticPr fontId="27" type="noConversion"/>
  </si>
  <si>
    <t>Sage</t>
  </si>
  <si>
    <t>Blue</t>
    <phoneticPr fontId="27" type="noConversion"/>
  </si>
  <si>
    <t>Sepia rose</t>
  </si>
  <si>
    <t>TOB seersker+solid reverse</t>
    <phoneticPr fontId="31" type="noConversion"/>
  </si>
  <si>
    <t>3pc Hanging emb  Quilt</t>
    <phoneticPr fontId="31" type="noConversion"/>
  </si>
  <si>
    <t>Hanger</t>
    <phoneticPr fontId="31" type="noConversion"/>
  </si>
  <si>
    <r>
      <t xml:space="preserve">Face: </t>
    </r>
    <r>
      <rPr>
        <sz val="10"/>
        <color rgb="FFFF0000"/>
        <rFont val="Aptos"/>
        <family val="2"/>
      </rPr>
      <t xml:space="preserve">85gsm microfiber seersucker   </t>
    </r>
    <r>
      <rPr>
        <sz val="10"/>
        <color theme="1"/>
        <rFont val="Aptos"/>
        <family val="2"/>
      </rPr>
      <t xml:space="preserve">   
 Back: </t>
    </r>
    <r>
      <rPr>
        <sz val="10"/>
        <color rgb="FFFF0000"/>
        <rFont val="Aptos"/>
        <family val="2"/>
      </rPr>
      <t>85gsm  microfiber solid</t>
    </r>
    <r>
      <rPr>
        <sz val="10"/>
        <color theme="1"/>
        <rFont val="Aptos"/>
        <family val="2"/>
      </rPr>
      <t xml:space="preserve"> ,embroidered. 
Filling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 xml:space="preserve">180gsm Poly Slick Fill. </t>
    </r>
    <phoneticPr fontId="31" type="noConversion"/>
  </si>
  <si>
    <t xml:space="preserve">Tarifa- Multi   </t>
    <phoneticPr fontId="31" type="noConversion"/>
  </si>
  <si>
    <r>
      <t>Face&amp; Back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>85gsm washed microfiber solid. Embroidered. 
Filling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 xml:space="preserve">180gsm Poly Slick Fill. </t>
    </r>
    <phoneticPr fontId="31" type="noConversion"/>
  </si>
  <si>
    <t>Coralie- blue color</t>
    <phoneticPr fontId="31" type="noConversion"/>
  </si>
  <si>
    <t xml:space="preserve">85gsm microfiber Prewashed ultra soft finish. Embroidered  with Ruffle edge. Stitch quilting. 180gsm Poly Fill. </t>
    <phoneticPr fontId="31" type="noConversion"/>
  </si>
  <si>
    <t xml:space="preserve">Caitlyn- Sage  </t>
    <phoneticPr fontId="31" type="noConversion"/>
  </si>
  <si>
    <r>
      <t>Face&amp; Back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>85gsm washed microfiber solid, embroidered. With 2.5" ruffle. 
Filling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 xml:space="preserve">180gsm Poly Slick Fill. </t>
    </r>
    <phoneticPr fontId="31" type="noConversion"/>
  </si>
  <si>
    <t>Mirabelle</t>
    <phoneticPr fontId="31" type="noConversion"/>
  </si>
  <si>
    <t>TOB seersucker +调整绣花</t>
    <phoneticPr fontId="31" type="noConversion"/>
  </si>
  <si>
    <r>
      <t>Face&amp; Back</t>
    </r>
    <r>
      <rPr>
        <sz val="10"/>
        <color theme="1"/>
        <rFont val="等线"/>
        <family val="2"/>
      </rPr>
      <t>：</t>
    </r>
    <r>
      <rPr>
        <sz val="10"/>
        <color rgb="FFFF0000"/>
        <rFont val="Aptos"/>
        <family val="2"/>
      </rPr>
      <t>85gsm  microfiber seersucker</t>
    </r>
    <r>
      <rPr>
        <sz val="10"/>
        <color theme="1"/>
        <rFont val="Aptos"/>
        <family val="2"/>
      </rPr>
      <t xml:space="preserve"> embroidered. With 2.5" ruffle. 
Filling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 xml:space="preserve">180gsm Poly Slick Fill. 
</t>
    </r>
    <r>
      <rPr>
        <sz val="10"/>
        <color theme="1"/>
        <rFont val="宋体"/>
        <family val="2"/>
        <charset val="134"/>
      </rPr>
      <t>光边</t>
    </r>
    <r>
      <rPr>
        <sz val="10"/>
        <color theme="1"/>
        <rFont val="Aptos"/>
        <family val="2"/>
      </rPr>
      <t>ruffle</t>
    </r>
    <phoneticPr fontId="31" type="noConversion"/>
  </si>
  <si>
    <t>3pc Hanging emb Quilt</t>
    <phoneticPr fontId="31" type="noConversion"/>
  </si>
  <si>
    <t xml:space="preserve">Ditsy Tulips- Pink </t>
    <phoneticPr fontId="31" type="noConversion"/>
  </si>
  <si>
    <t>调整绣花</t>
    <phoneticPr fontId="31" type="noConversion"/>
  </si>
  <si>
    <r>
      <t>Face&amp; Back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>85gsm washed microfiber solid, embroidered. With 2.5" ruffle. 
Filling</t>
    </r>
    <r>
      <rPr>
        <sz val="10"/>
        <color theme="1"/>
        <rFont val="等线"/>
        <family val="2"/>
      </rPr>
      <t>：</t>
    </r>
    <r>
      <rPr>
        <sz val="10"/>
        <color theme="1"/>
        <rFont val="Aptos"/>
        <family val="2"/>
      </rPr>
      <t xml:space="preserve">180gsm Poly Slick Fill. 
</t>
    </r>
    <r>
      <rPr>
        <sz val="10"/>
        <color theme="1"/>
        <rFont val="宋体"/>
        <family val="3"/>
        <charset val="134"/>
      </rPr>
      <t>光边</t>
    </r>
    <r>
      <rPr>
        <sz val="10"/>
        <color theme="1"/>
        <rFont val="Aptos"/>
        <family val="2"/>
      </rPr>
      <t xml:space="preserve">ruffle </t>
    </r>
    <phoneticPr fontId="31" type="noConversion"/>
  </si>
  <si>
    <t>251113 update</t>
    <phoneticPr fontId="31" type="noConversion"/>
  </si>
  <si>
    <t>April POE</t>
    <phoneticPr fontId="31" type="noConversion"/>
  </si>
  <si>
    <t>notes</t>
    <phoneticPr fontId="31" type="noConversion"/>
  </si>
  <si>
    <t>价格</t>
    <phoneticPr fontId="31" type="noConversion"/>
  </si>
  <si>
    <t>Size / Spec.</t>
  </si>
  <si>
    <t xml:space="preserve">Fabrication </t>
  </si>
  <si>
    <t>Packaging</t>
  </si>
  <si>
    <t>solid reverse</t>
    <phoneticPr fontId="50" type="noConversion"/>
  </si>
  <si>
    <t xml:space="preserve"> 
Palm- Seaglass </t>
    <phoneticPr fontId="27" type="noConversion"/>
  </si>
  <si>
    <t>Toile- Black</t>
    <phoneticPr fontId="27" type="noConversion"/>
  </si>
  <si>
    <t>Lisette-  reorder</t>
    <phoneticPr fontId="27" type="noConversion"/>
  </si>
  <si>
    <t>Strawberry Floral- reorder_x000B_</t>
    <phoneticPr fontId="27" type="noConversion"/>
  </si>
  <si>
    <t>quilt 3周ricrac</t>
    <phoneticPr fontId="50" type="noConversion"/>
  </si>
  <si>
    <t>Patchwork- Blue- add ric rac</t>
    <phoneticPr fontId="27" type="noConversion"/>
  </si>
  <si>
    <t>Garden Toile – reorder _x000B_</t>
    <phoneticPr fontId="27" type="noConversion"/>
  </si>
  <si>
    <t>April  2026  POE</t>
    <phoneticPr fontId="27" type="noConversion"/>
  </si>
  <si>
    <t xml:space="preserve">Camille – blue with scallop </t>
    <phoneticPr fontId="27" type="noConversion"/>
  </si>
  <si>
    <t>Odette pink _x000B_</t>
    <phoneticPr fontId="27" type="noConversion"/>
  </si>
  <si>
    <t xml:space="preserve">Garden Toile – pink </t>
    <phoneticPr fontId="27" type="noConversion"/>
  </si>
  <si>
    <t>King: 
102x86"/20x36+1.5"(2)</t>
    <phoneticPr fontId="27" type="noConversion"/>
  </si>
  <si>
    <t>Full/Queen: 86x86"/20x26+1.5"(2)</t>
    <phoneticPr fontId="27" type="noConversion"/>
  </si>
  <si>
    <t>Twin:                                                66x86"/20x26+1.5"(1)</t>
    <phoneticPr fontId="50" type="noConversion"/>
  </si>
  <si>
    <t>Rosette pink</t>
    <phoneticPr fontId="27" type="noConversion"/>
  </si>
  <si>
    <t>Manon- Lilac with Scallop</t>
    <phoneticPr fontId="27" type="noConversion"/>
  </si>
  <si>
    <t>Clarice – Blue_x000B_</t>
    <phoneticPr fontId="27" type="noConversion"/>
  </si>
  <si>
    <t>March  2026  POE</t>
    <phoneticPr fontId="27" type="noConversion"/>
  </si>
  <si>
    <t>9404.40.9022</t>
  </si>
  <si>
    <t>Jolie</t>
    <phoneticPr fontId="27" type="noConversion"/>
  </si>
  <si>
    <t>3pc Hanging Print Quilt</t>
    <phoneticPr fontId="27" type="noConversion"/>
  </si>
  <si>
    <t xml:space="preserve">85gsm microfiber Prewashed ultra soft finish. Embroidered  w/ Ruffle edge. Stitch quilting. 180gsm Poly Fill. </t>
    <phoneticPr fontId="27" type="noConversion"/>
  </si>
  <si>
    <t>Twin:                                                63x86"+2.5“/20x26+2.5"(1)</t>
  </si>
  <si>
    <t>Full/Queen: 86x86"+2.5“/20x26+2.5"(2)</t>
  </si>
  <si>
    <t>King:102x86+2.5"/20x36+2.5"(2)</t>
  </si>
  <si>
    <t>30% Tariff</t>
  </si>
  <si>
    <t>20% Tariff</t>
  </si>
  <si>
    <t>20% Tariff cost reduction</t>
  </si>
  <si>
    <t>LDP Cost $ 20% tariff</t>
  </si>
  <si>
    <t>JLA POE Price Quote 20% Tariff</t>
  </si>
  <si>
    <t>Cost Decrease %</t>
  </si>
  <si>
    <t>JLA MU CHANGE</t>
  </si>
  <si>
    <t>Total Cost</t>
    <phoneticPr fontId="27" type="noConversion"/>
  </si>
  <si>
    <t>Total Sales</t>
    <phoneticPr fontId="27" type="noConversion"/>
  </si>
  <si>
    <t>Total cost</t>
    <phoneticPr fontId="27" type="noConversion"/>
  </si>
  <si>
    <t>Customer PO#:</t>
  </si>
  <si>
    <t>Ship date:</t>
  </si>
  <si>
    <t>Note 1:</t>
  </si>
  <si>
    <t xml:space="preserve">Note 2: </t>
  </si>
  <si>
    <t>Case Pack 2, Nested pack by size, FQ Garden Toile +FQ Patchwork, K Garden Toile +K Patchwork</t>
    <phoneticPr fontId="27" type="noConversion"/>
  </si>
  <si>
    <r>
      <t>EEC PO#</t>
    </r>
    <r>
      <rPr>
        <sz val="12"/>
        <rFont val="宋体"/>
        <family val="3"/>
        <charset val="134"/>
      </rPr>
      <t>：</t>
    </r>
  </si>
  <si>
    <t>Lisette</t>
    <phoneticPr fontId="27" type="noConversion"/>
  </si>
  <si>
    <t>Case Pack 2, Nested pack by size, FQ Strawberry Floral +FQ Lisette, K Strawberry Floral +K Lisette</t>
    <phoneticPr fontId="27" type="noConversion"/>
  </si>
  <si>
    <t>Case Pack 2, Nested pack by size, T Garden Toile +T Patchwork,  T Strawberry Floral +T Lisette</t>
    <phoneticPr fontId="27" type="noConversion"/>
  </si>
  <si>
    <t>Toile</t>
    <phoneticPr fontId="27" type="noConversion"/>
  </si>
  <si>
    <t>Palm</t>
    <phoneticPr fontId="27" type="noConversion"/>
  </si>
  <si>
    <t>Case Pack 2, Nested pack by size, FQ Toile +FQ Palm, K Toile +K Palm</t>
    <phoneticPr fontId="27" type="noConversion"/>
  </si>
  <si>
    <t>Ditsy Tulips</t>
    <phoneticPr fontId="27" type="noConversion"/>
  </si>
  <si>
    <t>Case Pack 2, Nested pack by size, FQ Ditsy Tulips +FQ Jolie, K Ditsy Tulips +K Jolie</t>
    <phoneticPr fontId="27" type="noConversion"/>
  </si>
  <si>
    <t>Coralie</t>
    <phoneticPr fontId="27" type="noConversion"/>
  </si>
  <si>
    <t>Case Pack 2, Nested pack by size, FQ Caitlyn +FQ Coralie, K Caitlyn +K Coralie</t>
    <phoneticPr fontId="27" type="noConversion"/>
  </si>
  <si>
    <t>Case Pack 2, Nested pack by size, T Ditsy Tulips +T Jolie, T Caitlyn +T Coralie</t>
    <phoneticPr fontId="27" type="noConversion"/>
  </si>
  <si>
    <t>Tarifa</t>
    <phoneticPr fontId="27" type="noConversion"/>
  </si>
  <si>
    <t>Mirabelle</t>
    <phoneticPr fontId="27" type="noConversion"/>
  </si>
  <si>
    <t>Case Pack 2, Nested pack by size, FQ Tarifa +FQ Mirabelle, K Tarifa +K Mirabelle</t>
    <phoneticPr fontId="27" type="noConversion"/>
  </si>
  <si>
    <t>Case Pack 2, Nested pack by size, T Caitlyn+ T Jolie, FQ Caitlyn +FQ Jolie, K Caitlyn +K Jolie</t>
    <phoneticPr fontId="27" type="noConversion"/>
  </si>
  <si>
    <t>RS14-7968</t>
    <phoneticPr fontId="27" type="noConversion"/>
  </si>
  <si>
    <t xml:space="preserve">	RS14-7969</t>
    <phoneticPr fontId="27" type="noConversion"/>
  </si>
  <si>
    <t>RS14-7970</t>
    <phoneticPr fontId="27" type="noConversion"/>
  </si>
  <si>
    <t>RS14-8384</t>
  </si>
  <si>
    <t>RS14-8385</t>
  </si>
  <si>
    <t>022164650020</t>
  </si>
  <si>
    <t>022164650037</t>
  </si>
  <si>
    <t>RS14-8383</t>
  </si>
  <si>
    <t>022164650013</t>
  </si>
  <si>
    <t>RS14-8429</t>
  </si>
  <si>
    <t>RS14-8430</t>
  </si>
  <si>
    <t>022164654875</t>
  </si>
  <si>
    <t>022164654882</t>
  </si>
  <si>
    <t>RS14-8440</t>
  </si>
  <si>
    <t>022164654981</t>
  </si>
  <si>
    <t>RS14-7909</t>
  </si>
  <si>
    <t>022164537000</t>
  </si>
  <si>
    <t>RS14-8194</t>
  </si>
  <si>
    <t>022164633627</t>
  </si>
  <si>
    <t>RS14-7908</t>
  </si>
  <si>
    <t>022164536997</t>
  </si>
  <si>
    <t>RS14-8669</t>
  </si>
  <si>
    <t>022164690729</t>
  </si>
  <si>
    <t>RS14-8670</t>
  </si>
  <si>
    <t>022164690736</t>
  </si>
  <si>
    <t>RS14-8671</t>
  </si>
  <si>
    <t>022164690743</t>
  </si>
  <si>
    <t>RS14-7975</t>
  </si>
  <si>
    <t>022164580778</t>
  </si>
  <si>
    <t>RS14-7976</t>
  </si>
  <si>
    <t>022164580785</t>
  </si>
  <si>
    <t>RS14-7974</t>
  </si>
  <si>
    <t>022164580761</t>
  </si>
  <si>
    <t>022164580747</t>
  </si>
  <si>
    <t>RS14-7973</t>
  </si>
  <si>
    <t>022164580754</t>
  </si>
  <si>
    <t>RS14-7971</t>
  </si>
  <si>
    <t>022164580730</t>
  </si>
  <si>
    <t>RS14-8689</t>
  </si>
  <si>
    <t>RS14-8690</t>
    <phoneticPr fontId="27" type="noConversion"/>
  </si>
  <si>
    <t>RS14-8691</t>
    <phoneticPr fontId="27" type="noConversion"/>
  </si>
  <si>
    <t>RS14-8692</t>
  </si>
  <si>
    <t>RS14-8693</t>
  </si>
  <si>
    <t>RS14-8694</t>
  </si>
  <si>
    <t>RS14-8695</t>
    <phoneticPr fontId="27" type="noConversion"/>
  </si>
  <si>
    <t>RS14-8696</t>
  </si>
  <si>
    <t>RS14-8697</t>
    <phoneticPr fontId="27" type="noConversion"/>
  </si>
  <si>
    <t>RS14-8698</t>
  </si>
  <si>
    <t>RS14-8699</t>
    <phoneticPr fontId="27" type="noConversion"/>
  </si>
  <si>
    <t>RS14-8700</t>
    <phoneticPr fontId="27" type="noConversion"/>
  </si>
  <si>
    <t>RS14-8701</t>
    <phoneticPr fontId="27" type="noConversion"/>
  </si>
  <si>
    <t>RS14-8702</t>
  </si>
  <si>
    <t>RS14-8703</t>
  </si>
  <si>
    <t>RS14-8704</t>
  </si>
  <si>
    <t>RS14-8688</t>
    <phoneticPr fontId="27" type="noConversion"/>
  </si>
  <si>
    <t>022164694543</t>
  </si>
  <si>
    <t>022164694550</t>
  </si>
  <si>
    <t>022164694567</t>
  </si>
  <si>
    <t>022164694574</t>
  </si>
  <si>
    <t>022164694581</t>
  </si>
  <si>
    <t>022164694598</t>
  </si>
  <si>
    <t>022164694604</t>
  </si>
  <si>
    <t>022164694611</t>
  </si>
  <si>
    <t>022164694628</t>
  </si>
  <si>
    <t>022164694635</t>
  </si>
  <si>
    <t>022164694642</t>
  </si>
  <si>
    <t>022164694659</t>
  </si>
  <si>
    <t>022164694666</t>
  </si>
  <si>
    <t>022164694673</t>
  </si>
  <si>
    <t>022164694680</t>
  </si>
  <si>
    <t>022164694697</t>
  </si>
  <si>
    <t>022164694703</t>
  </si>
  <si>
    <t>RS-251204</t>
    <phoneticPr fontId="27" type="noConversion"/>
  </si>
  <si>
    <t>RS-251205</t>
    <phoneticPr fontId="27" type="noConversion"/>
  </si>
  <si>
    <t>RS-251206</t>
    <phoneticPr fontId="27" type="noConversion"/>
  </si>
  <si>
    <t>RS-251207</t>
    <phoneticPr fontId="27" type="noConversion"/>
  </si>
  <si>
    <t>RS-251208</t>
    <phoneticPr fontId="27" type="noConversion"/>
  </si>
  <si>
    <t>RS-251209</t>
    <phoneticPr fontId="27" type="noConversion"/>
  </si>
  <si>
    <t>RS-251210</t>
    <phoneticPr fontId="27" type="noConversion"/>
  </si>
  <si>
    <t>RS-251211</t>
    <phoneticPr fontId="27" type="noConversion"/>
  </si>
  <si>
    <t>RS-251212</t>
    <phoneticPr fontId="27" type="noConversion"/>
  </si>
  <si>
    <t>RS14-7972</t>
    <phoneticPr fontId="27" type="noConversion"/>
  </si>
  <si>
    <t>Mirabelle</t>
    <phoneticPr fontId="27" type="noConversion"/>
  </si>
  <si>
    <t>Jolie</t>
    <phoneticPr fontId="27" type="noConversion"/>
  </si>
  <si>
    <t>Caitlyn</t>
    <phoneticPr fontId="27" type="noConversion"/>
  </si>
  <si>
    <t>Tarifa</t>
    <phoneticPr fontId="27" type="noConversion"/>
  </si>
  <si>
    <t>Ditsy Tulips</t>
    <phoneticPr fontId="27" type="noConversion"/>
  </si>
  <si>
    <t>Toile</t>
    <phoneticPr fontId="27" type="noConversion"/>
  </si>
  <si>
    <t>Port Arrival Date 2026/3/31, shipping window 3/31-4/5/2026</t>
    <phoneticPr fontId="27" type="noConversion"/>
  </si>
  <si>
    <t>Port Arrival Date 2026/3/31, shipping window 4/6-4/9/2026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</si>
</sst>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_ "/>
    <numFmt numFmtId="182" formatCode="0.0%"/>
    <numFmt numFmtId="183" formatCode="0_);[Red]\(0\)"/>
    <numFmt numFmtId="184" formatCode="_([$$-409]* #,##0.00_);_([$$-409]* \(#,##0.00\);_([$$-409]* &quot;-&quot;??_);_(@_)"/>
    <numFmt numFmtId="185" formatCode="_-[$$-409]* #,##0.00_ ;_-[$$-409]* \-#,##0.00\ ;_-[$$-409]* &quot;-&quot;??_ ;_-@_ "/>
    <numFmt numFmtId="186" formatCode="000000000000"/>
  </numFmts>
  <fonts count="64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color theme="1"/>
      <name val="Aptos"/>
      <family val="2"/>
    </font>
    <font>
      <sz val="9"/>
      <name val="等线"/>
      <family val="3"/>
      <charset val="134"/>
      <scheme val="minor"/>
    </font>
    <font>
      <sz val="10"/>
      <name val="Aptos"/>
      <family val="2"/>
    </font>
    <font>
      <b/>
      <sz val="9"/>
      <name val="Aptos"/>
      <family val="2"/>
    </font>
    <font>
      <sz val="11"/>
      <name val="Aptos"/>
      <family val="2"/>
    </font>
    <font>
      <b/>
      <sz val="8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  <charset val="134"/>
    </font>
    <font>
      <sz val="10"/>
      <color rgb="FFFF0000"/>
      <name val="Aptos"/>
      <family val="2"/>
    </font>
    <font>
      <sz val="10"/>
      <color theme="1"/>
      <name val="等线"/>
      <family val="2"/>
    </font>
    <font>
      <b/>
      <sz val="8"/>
      <name val="Aptos"/>
      <family val="2"/>
    </font>
    <font>
      <sz val="10"/>
      <color theme="1"/>
      <name val="宋体"/>
      <family val="2"/>
      <charset val="134"/>
    </font>
    <font>
      <sz val="10"/>
      <color theme="1"/>
      <name val="宋体"/>
      <family val="3"/>
      <charset val="134"/>
    </font>
    <font>
      <b/>
      <sz val="12"/>
      <color theme="1"/>
      <name val="Aptos"/>
      <family val="2"/>
    </font>
    <font>
      <b/>
      <sz val="10"/>
      <name val="Aptos"/>
      <family val="2"/>
    </font>
    <font>
      <b/>
      <sz val="10"/>
      <name val="宋体"/>
      <family val="2"/>
      <charset val="134"/>
    </font>
    <font>
      <sz val="11"/>
      <color theme="1"/>
      <name val="Calibri"/>
      <family val="2"/>
    </font>
    <font>
      <sz val="10.5"/>
      <color rgb="FF000000"/>
      <name val="Aptos"/>
      <family val="2"/>
    </font>
    <font>
      <sz val="11"/>
      <color rgb="FF000000"/>
      <name val="Calibri"/>
      <family val="2"/>
    </font>
    <font>
      <sz val="11"/>
      <color rgb="FFFF0000"/>
      <name val="宋体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20"/>
      <color rgb="FF0000FF"/>
      <name val="Calibri"/>
      <family val="2"/>
    </font>
    <font>
      <sz val="12"/>
      <color theme="1"/>
      <name val="宋体"/>
      <family val="3"/>
      <charset val="134"/>
    </font>
    <font>
      <sz val="9"/>
      <name val="Aptos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10.5"/>
      <name val="Aptos"/>
      <family val="2"/>
    </font>
    <font>
      <sz val="12"/>
      <name val="Aptos"/>
      <family val="2"/>
    </font>
    <font>
      <b/>
      <sz val="15"/>
      <name val="Calibri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sz val="12"/>
      <color rgb="FFFF0000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5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1" fillId="0" borderId="0"/>
    <xf numFmtId="0" fontId="26" fillId="0" borderId="0">
      <alignment vertical="center"/>
    </xf>
    <xf numFmtId="0" fontId="3" fillId="0" borderId="0"/>
    <xf numFmtId="0" fontId="29" fillId="0" borderId="0"/>
    <xf numFmtId="0" fontId="29" fillId="0" borderId="0"/>
    <xf numFmtId="44" fontId="29" fillId="0" borderId="0" applyFont="0" applyFill="0" applyBorder="0" applyAlignment="0" applyProtection="0"/>
    <xf numFmtId="176" fontId="4" fillId="0" borderId="0" applyFont="0" applyFill="0" applyBorder="0" applyAlignment="0" applyProtection="0"/>
  </cellStyleXfs>
  <cellXfs count="281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178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24" fillId="0" borderId="0" xfId="6" applyFont="1"/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0" fontId="2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3" fillId="0" borderId="1" xfId="0" applyFont="1" applyBorder="1" applyAlignment="1">
      <alignment wrapText="1"/>
    </xf>
    <xf numFmtId="0" fontId="30" fillId="0" borderId="1" xfId="8" applyFont="1" applyBorder="1" applyAlignment="1">
      <alignment horizontal="left" wrapText="1"/>
    </xf>
    <xf numFmtId="0" fontId="32" fillId="0" borderId="1" xfId="8" applyFont="1" applyBorder="1" applyAlignment="1">
      <alignment horizontal="left" wrapText="1"/>
    </xf>
    <xf numFmtId="0" fontId="30" fillId="0" borderId="0" xfId="10" applyFont="1"/>
    <xf numFmtId="0" fontId="30" fillId="0" borderId="0" xfId="10" applyFont="1" applyAlignment="1">
      <alignment wrapText="1"/>
    </xf>
    <xf numFmtId="181" fontId="34" fillId="9" borderId="2" xfId="8" applyNumberFormat="1" applyFont="1" applyFill="1" applyBorder="1" applyAlignment="1" applyProtection="1">
      <alignment horizontal="center" vertical="center"/>
      <protection locked="0"/>
    </xf>
    <xf numFmtId="0" fontId="30" fillId="0" borderId="1" xfId="10" applyFont="1" applyBorder="1"/>
    <xf numFmtId="0" fontId="1" fillId="6" borderId="2" xfId="10" applyFill="1" applyBorder="1" applyAlignment="1">
      <alignment horizontal="center" vertical="center"/>
    </xf>
    <xf numFmtId="0" fontId="34" fillId="6" borderId="2" xfId="8" applyFont="1" applyFill="1" applyBorder="1" applyAlignment="1" applyProtection="1">
      <alignment horizontal="center" vertical="center"/>
      <protection locked="0"/>
    </xf>
    <xf numFmtId="0" fontId="30" fillId="13" borderId="0" xfId="10" applyFont="1" applyFill="1"/>
    <xf numFmtId="0" fontId="30" fillId="13" borderId="1" xfId="10" applyFont="1" applyFill="1" applyBorder="1" applyAlignment="1">
      <alignment wrapText="1"/>
    </xf>
    <xf numFmtId="0" fontId="30" fillId="13" borderId="1" xfId="10" applyFont="1" applyFill="1" applyBorder="1" applyAlignment="1">
      <alignment horizontal="left" vertical="center" wrapText="1"/>
    </xf>
    <xf numFmtId="0" fontId="35" fillId="13" borderId="1" xfId="10" applyFont="1" applyFill="1" applyBorder="1" applyAlignment="1">
      <alignment horizontal="center" wrapText="1"/>
    </xf>
    <xf numFmtId="0" fontId="43" fillId="13" borderId="1" xfId="10" applyFont="1" applyFill="1" applyBorder="1"/>
    <xf numFmtId="0" fontId="26" fillId="0" borderId="0" xfId="11">
      <alignment vertical="center"/>
    </xf>
    <xf numFmtId="2" fontId="46" fillId="9" borderId="1" xfId="12" applyNumberFormat="1" applyFont="1" applyFill="1" applyBorder="1" applyAlignment="1">
      <alignment horizontal="center" wrapText="1"/>
    </xf>
    <xf numFmtId="0" fontId="34" fillId="13" borderId="1" xfId="8" applyFont="1" applyFill="1" applyBorder="1" applyAlignment="1" applyProtection="1">
      <alignment horizontal="center" vertical="center"/>
      <protection locked="0"/>
    </xf>
    <xf numFmtId="0" fontId="47" fillId="13" borderId="1" xfId="13" applyFont="1" applyFill="1" applyBorder="1" applyAlignment="1">
      <alignment horizontal="center" vertical="center" wrapText="1"/>
    </xf>
    <xf numFmtId="0" fontId="47" fillId="13" borderId="7" xfId="13" applyFont="1" applyFill="1" applyBorder="1" applyAlignment="1">
      <alignment horizontal="center" vertical="center" wrapText="1"/>
    </xf>
    <xf numFmtId="2" fontId="3" fillId="0" borderId="0" xfId="12" applyNumberFormat="1" applyAlignment="1">
      <alignment horizontal="center" wrapText="1"/>
    </xf>
    <xf numFmtId="0" fontId="48" fillId="9" borderId="14" xfId="10" applyFont="1" applyFill="1" applyBorder="1" applyAlignment="1">
      <alignment horizontal="center" wrapText="1"/>
    </xf>
    <xf numFmtId="0" fontId="3" fillId="0" borderId="1" xfId="12" applyBorder="1" applyAlignment="1">
      <alignment wrapText="1"/>
    </xf>
    <xf numFmtId="0" fontId="30" fillId="0" borderId="2" xfId="8" applyFont="1" applyBorder="1" applyAlignment="1">
      <alignment horizontal="left" wrapText="1"/>
    </xf>
    <xf numFmtId="0" fontId="32" fillId="0" borderId="2" xfId="8" applyFont="1" applyBorder="1" applyAlignment="1">
      <alignment horizontal="left" wrapText="1"/>
    </xf>
    <xf numFmtId="179" fontId="48" fillId="9" borderId="14" xfId="10" applyNumberFormat="1" applyFont="1" applyFill="1" applyBorder="1" applyAlignment="1">
      <alignment horizontal="center" wrapText="1"/>
    </xf>
    <xf numFmtId="0" fontId="29" fillId="0" borderId="0" xfId="13"/>
    <xf numFmtId="0" fontId="29" fillId="0" borderId="0" xfId="13" applyAlignment="1">
      <alignment horizontal="center"/>
    </xf>
    <xf numFmtId="2" fontId="46" fillId="14" borderId="1" xfId="12" applyNumberFormat="1" applyFont="1" applyFill="1" applyBorder="1" applyAlignment="1">
      <alignment horizontal="center" wrapText="1"/>
    </xf>
    <xf numFmtId="0" fontId="3" fillId="0" borderId="0" xfId="12" applyAlignment="1">
      <alignment wrapText="1"/>
    </xf>
    <xf numFmtId="0" fontId="3" fillId="0" borderId="0" xfId="12" applyAlignment="1">
      <alignment horizontal="center" wrapText="1"/>
    </xf>
    <xf numFmtId="0" fontId="51" fillId="0" borderId="2" xfId="8" applyFont="1" applyBorder="1" applyAlignment="1">
      <alignment horizontal="left" wrapText="1"/>
    </xf>
    <xf numFmtId="0" fontId="34" fillId="0" borderId="2" xfId="8" applyFont="1" applyBorder="1" applyAlignment="1">
      <alignment horizontal="left" wrapText="1"/>
    </xf>
    <xf numFmtId="0" fontId="52" fillId="9" borderId="14" xfId="10" applyFont="1" applyFill="1" applyBorder="1" applyAlignment="1">
      <alignment horizontal="center" vertical="center"/>
    </xf>
    <xf numFmtId="0" fontId="32" fillId="9" borderId="1" xfId="8" applyFont="1" applyFill="1" applyBorder="1" applyAlignment="1" applyProtection="1">
      <alignment horizontal="center" vertical="center"/>
      <protection locked="0"/>
    </xf>
    <xf numFmtId="1" fontId="3" fillId="0" borderId="1" xfId="12" applyNumberFormat="1" applyBorder="1" applyAlignment="1">
      <alignment horizontal="center" wrapText="1"/>
    </xf>
    <xf numFmtId="0" fontId="51" fillId="0" borderId="1" xfId="8" applyFont="1" applyBorder="1" applyAlignment="1">
      <alignment horizontal="left" wrapText="1"/>
    </xf>
    <xf numFmtId="0" fontId="3" fillId="13" borderId="1" xfId="12" applyFill="1" applyBorder="1" applyAlignment="1">
      <alignment wrapText="1"/>
    </xf>
    <xf numFmtId="0" fontId="34" fillId="0" borderId="1" xfId="8" applyFont="1" applyBorder="1" applyAlignment="1">
      <alignment horizontal="left" wrapText="1"/>
    </xf>
    <xf numFmtId="0" fontId="46" fillId="14" borderId="1" xfId="12" applyFont="1" applyFill="1" applyBorder="1" applyAlignment="1">
      <alignment horizontal="center" wrapText="1"/>
    </xf>
    <xf numFmtId="0" fontId="29" fillId="13" borderId="1" xfId="13" applyFill="1" applyBorder="1" applyAlignment="1">
      <alignment horizontal="center"/>
    </xf>
    <xf numFmtId="0" fontId="54" fillId="14" borderId="1" xfId="13" applyFont="1" applyFill="1" applyBorder="1"/>
    <xf numFmtId="0" fontId="29" fillId="0" borderId="1" xfId="13" applyBorder="1"/>
    <xf numFmtId="0" fontId="34" fillId="13" borderId="1" xfId="8" applyFont="1" applyFill="1" applyBorder="1" applyAlignment="1">
      <alignment horizontal="left" wrapText="1"/>
    </xf>
    <xf numFmtId="0" fontId="44" fillId="0" borderId="1" xfId="8" applyFont="1" applyBorder="1" applyAlignment="1">
      <alignment horizontal="left" wrapText="1"/>
    </xf>
    <xf numFmtId="0" fontId="44" fillId="15" borderId="1" xfId="8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wrapText="1"/>
    </xf>
    <xf numFmtId="179" fontId="3" fillId="0" borderId="1" xfId="0" applyNumberFormat="1" applyFont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56" fillId="9" borderId="1" xfId="1" applyNumberFormat="1" applyFont="1" applyFill="1" applyBorder="1" applyAlignment="1">
      <alignment wrapText="1"/>
    </xf>
    <xf numFmtId="10" fontId="57" fillId="9" borderId="1" xfId="5" applyNumberFormat="1" applyFont="1" applyFill="1" applyBorder="1" applyAlignment="1">
      <alignment wrapText="1"/>
    </xf>
    <xf numFmtId="177" fontId="33" fillId="0" borderId="1" xfId="15" applyNumberFormat="1" applyFont="1" applyFill="1" applyBorder="1" applyAlignment="1">
      <alignment horizontal="center" vertical="center"/>
    </xf>
    <xf numFmtId="177" fontId="3" fillId="9" borderId="1" xfId="0" applyNumberFormat="1" applyFont="1" applyFill="1" applyBorder="1" applyAlignment="1">
      <alignment horizontal="right" wrapText="1"/>
    </xf>
    <xf numFmtId="177" fontId="34" fillId="9" borderId="1" xfId="15" applyNumberFormat="1" applyFont="1" applyFill="1" applyBorder="1" applyAlignment="1">
      <alignment horizontal="right"/>
    </xf>
    <xf numFmtId="177" fontId="32" fillId="9" borderId="1" xfId="15" applyNumberFormat="1" applyFont="1" applyFill="1" applyBorder="1" applyAlignment="1">
      <alignment horizontal="right"/>
    </xf>
    <xf numFmtId="177" fontId="55" fillId="9" borderId="1" xfId="15" applyNumberFormat="1" applyFont="1" applyFill="1" applyBorder="1" applyAlignment="1">
      <alignment horizontal="right"/>
    </xf>
    <xf numFmtId="177" fontId="0" fillId="9" borderId="1" xfId="0" applyNumberFormat="1" applyFill="1" applyBorder="1" applyAlignment="1">
      <alignment horizontal="right" wrapText="1"/>
    </xf>
    <xf numFmtId="0" fontId="58" fillId="9" borderId="1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wrapText="1"/>
    </xf>
    <xf numFmtId="0" fontId="0" fillId="9" borderId="9" xfId="0" applyFill="1" applyBorder="1" applyAlignment="1">
      <alignment wrapText="1"/>
    </xf>
    <xf numFmtId="0" fontId="0" fillId="9" borderId="7" xfId="0" applyFill="1" applyBorder="1" applyAlignment="1">
      <alignment wrapText="1"/>
    </xf>
    <xf numFmtId="183" fontId="0" fillId="0" borderId="0" xfId="0" applyNumberFormat="1" applyAlignment="1">
      <alignment wrapText="1"/>
    </xf>
    <xf numFmtId="10" fontId="0" fillId="0" borderId="0" xfId="7" applyNumberFormat="1" applyFont="1" applyAlignment="1">
      <alignment wrapText="1"/>
    </xf>
    <xf numFmtId="177" fontId="60" fillId="5" borderId="0" xfId="12" applyNumberFormat="1" applyFont="1" applyFill="1" applyAlignment="1">
      <alignment wrapText="1"/>
    </xf>
    <xf numFmtId="177" fontId="3" fillId="0" borderId="0" xfId="12" applyNumberFormat="1" applyAlignment="1">
      <alignment wrapText="1"/>
    </xf>
    <xf numFmtId="0" fontId="3" fillId="0" borderId="0" xfId="12"/>
    <xf numFmtId="177" fontId="23" fillId="5" borderId="1" xfId="1" applyNumberFormat="1" applyFont="1" applyFill="1" applyBorder="1" applyAlignment="1">
      <alignment wrapText="1"/>
    </xf>
    <xf numFmtId="10" fontId="23" fillId="5" borderId="1" xfId="1" applyNumberFormat="1" applyFont="1" applyFill="1" applyBorder="1" applyAlignment="1">
      <alignment wrapText="1"/>
    </xf>
    <xf numFmtId="177" fontId="15" fillId="5" borderId="1" xfId="1" applyNumberFormat="1" applyFont="1" applyFill="1" applyBorder="1" applyAlignment="1">
      <alignment wrapText="1"/>
    </xf>
    <xf numFmtId="0" fontId="2" fillId="5" borderId="0" xfId="12" applyFont="1" applyFill="1" applyAlignment="1">
      <alignment wrapText="1"/>
    </xf>
    <xf numFmtId="184" fontId="59" fillId="16" borderId="1" xfId="2" applyNumberFormat="1" applyFont="1" applyFill="1" applyBorder="1" applyAlignment="1">
      <alignment horizontal="right"/>
    </xf>
    <xf numFmtId="185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/>
    <xf numFmtId="177" fontId="61" fillId="17" borderId="1" xfId="16" applyNumberFormat="1" applyFont="1" applyFill="1" applyBorder="1"/>
    <xf numFmtId="10" fontId="61" fillId="17" borderId="1" xfId="5" applyNumberFormat="1" applyFont="1" applyFill="1" applyBorder="1"/>
    <xf numFmtId="182" fontId="51" fillId="0" borderId="0" xfId="5" applyNumberFormat="1" applyFont="1"/>
    <xf numFmtId="0" fontId="62" fillId="0" borderId="0" xfId="11" applyFont="1" applyAlignment="1">
      <alignment wrapText="1"/>
    </xf>
    <xf numFmtId="177" fontId="62" fillId="0" borderId="0" xfId="11" applyNumberFormat="1" applyFont="1" applyAlignment="1">
      <alignment wrapText="1"/>
    </xf>
    <xf numFmtId="183" fontId="63" fillId="0" borderId="0" xfId="11" applyNumberFormat="1" applyFont="1" applyAlignment="1"/>
    <xf numFmtId="14" fontId="62" fillId="0" borderId="0" xfId="11" applyNumberFormat="1" applyFont="1" applyAlignment="1">
      <alignment horizontal="left" wrapText="1"/>
    </xf>
    <xf numFmtId="0" fontId="62" fillId="0" borderId="0" xfId="11" applyFont="1" applyAlignment="1"/>
    <xf numFmtId="0" fontId="62" fillId="0" borderId="0" xfId="11" applyFont="1" applyAlignment="1">
      <alignment horizontal="left" wrapText="1"/>
    </xf>
    <xf numFmtId="186" fontId="0" fillId="0" borderId="1" xfId="0" applyNumberFormat="1" applyBorder="1" applyAlignment="1">
      <alignment wrapText="1"/>
    </xf>
    <xf numFmtId="0" fontId="0" fillId="9" borderId="1" xfId="0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2" fontId="57" fillId="6" borderId="1" xfId="0" applyNumberFormat="1" applyFont="1" applyFill="1" applyBorder="1" applyAlignment="1">
      <alignment horizontal="center" wrapText="1"/>
    </xf>
    <xf numFmtId="2" fontId="57" fillId="0" borderId="0" xfId="0" applyNumberFormat="1" applyFont="1" applyAlignment="1">
      <alignment wrapText="1"/>
    </xf>
    <xf numFmtId="2" fontId="57" fillId="0" borderId="1" xfId="0" applyNumberFormat="1" applyFont="1" applyBorder="1" applyAlignment="1">
      <alignment wrapText="1"/>
    </xf>
    <xf numFmtId="2" fontId="57" fillId="9" borderId="9" xfId="0" applyNumberFormat="1" applyFont="1" applyFill="1" applyBorder="1" applyAlignment="1">
      <alignment wrapText="1"/>
    </xf>
    <xf numFmtId="177" fontId="62" fillId="9" borderId="0" xfId="11" applyNumberFormat="1" applyFont="1" applyFill="1" applyAlignment="1">
      <alignment wrapText="1"/>
    </xf>
    <xf numFmtId="0" fontId="62" fillId="9" borderId="0" xfId="11" applyFont="1" applyFill="1" applyAlignment="1">
      <alignment wrapText="1"/>
    </xf>
    <xf numFmtId="183" fontId="63" fillId="9" borderId="0" xfId="11" applyNumberFormat="1" applyFont="1" applyFill="1" applyAlignment="1"/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3" borderId="11" xfId="12" applyFont="1" applyFill="1" applyBorder="1" applyAlignment="1">
      <alignment horizontal="center" wrapText="1"/>
    </xf>
    <xf numFmtId="0" fontId="53" fillId="13" borderId="2" xfId="12" applyFont="1" applyFill="1" applyBorder="1" applyAlignment="1">
      <alignment horizontal="left" vertical="center" wrapText="1"/>
    </xf>
    <xf numFmtId="0" fontId="53" fillId="13" borderId="9" xfId="12" applyFont="1" applyFill="1" applyBorder="1" applyAlignment="1">
      <alignment horizontal="left" vertical="center" wrapText="1"/>
    </xf>
    <xf numFmtId="0" fontId="3" fillId="0" borderId="3" xfId="12" applyBorder="1" applyAlignment="1">
      <alignment horizontal="center" wrapText="1"/>
    </xf>
    <xf numFmtId="0" fontId="3" fillId="0" borderId="4" xfId="12" applyBorder="1" applyAlignment="1">
      <alignment horizontal="center" wrapText="1"/>
    </xf>
    <xf numFmtId="0" fontId="3" fillId="0" borderId="6" xfId="12" applyBorder="1" applyAlignment="1">
      <alignment horizontal="center" wrapText="1"/>
    </xf>
    <xf numFmtId="0" fontId="44" fillId="0" borderId="3" xfId="13" applyFont="1" applyBorder="1" applyAlignment="1">
      <alignment horizontal="center" vertical="center" wrapText="1"/>
    </xf>
    <xf numFmtId="0" fontId="44" fillId="0" borderId="4" xfId="13" applyFont="1" applyBorder="1" applyAlignment="1">
      <alignment horizontal="center" vertical="center" wrapText="1"/>
    </xf>
    <xf numFmtId="0" fontId="44" fillId="0" borderId="6" xfId="13" applyFont="1" applyBorder="1" applyAlignment="1">
      <alignment horizontal="center" vertical="center" wrapText="1"/>
    </xf>
    <xf numFmtId="0" fontId="44" fillId="8" borderId="3" xfId="13" applyFont="1" applyFill="1" applyBorder="1" applyAlignment="1">
      <alignment horizontal="center" vertical="center" wrapText="1"/>
    </xf>
    <xf numFmtId="0" fontId="44" fillId="8" borderId="4" xfId="13" applyFont="1" applyFill="1" applyBorder="1" applyAlignment="1">
      <alignment horizontal="center" vertical="center" wrapText="1"/>
    </xf>
    <xf numFmtId="0" fontId="44" fillId="8" borderId="6" xfId="13" applyFont="1" applyFill="1" applyBorder="1" applyAlignment="1">
      <alignment horizontal="center" vertical="center" wrapText="1"/>
    </xf>
    <xf numFmtId="0" fontId="49" fillId="9" borderId="3" xfId="12" applyFont="1" applyFill="1" applyBorder="1" applyAlignment="1">
      <alignment horizontal="center" vertical="center" wrapText="1"/>
    </xf>
    <xf numFmtId="0" fontId="24" fillId="9" borderId="4" xfId="12" applyFont="1" applyFill="1" applyBorder="1" applyAlignment="1">
      <alignment horizontal="center" vertical="center" wrapText="1"/>
    </xf>
    <xf numFmtId="0" fontId="24" fillId="9" borderId="6" xfId="12" applyFont="1" applyFill="1" applyBorder="1" applyAlignment="1">
      <alignment horizontal="center" vertical="center" wrapText="1"/>
    </xf>
    <xf numFmtId="0" fontId="30" fillId="0" borderId="0" xfId="10" applyFont="1" applyAlignment="1">
      <alignment horizontal="center"/>
    </xf>
    <xf numFmtId="0" fontId="30" fillId="0" borderId="3" xfId="10" applyFont="1" applyBorder="1" applyAlignment="1">
      <alignment horizontal="center"/>
    </xf>
    <xf numFmtId="0" fontId="30" fillId="0" borderId="4" xfId="10" applyFont="1" applyBorder="1" applyAlignment="1">
      <alignment horizontal="center"/>
    </xf>
    <xf numFmtId="0" fontId="30" fillId="0" borderId="6" xfId="1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44" fillId="0" borderId="1" xfId="8" applyFont="1" applyBorder="1" applyAlignment="1">
      <alignment horizontal="center" vertical="center" wrapText="1"/>
    </xf>
    <xf numFmtId="0" fontId="44" fillId="0" borderId="1" xfId="8" applyFont="1" applyBorder="1" applyAlignment="1">
      <alignment horizontal="left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36" fillId="0" borderId="1" xfId="10" applyFont="1" applyBorder="1" applyAlignment="1">
      <alignment horizontal="center" vertical="center" wrapText="1"/>
    </xf>
    <xf numFmtId="0" fontId="40" fillId="0" borderId="1" xfId="10" applyFont="1" applyBorder="1" applyAlignment="1">
      <alignment horizontal="center" vertical="center" wrapText="1"/>
    </xf>
    <xf numFmtId="0" fontId="40" fillId="0" borderId="1" xfId="8" applyFont="1" applyBorder="1" applyAlignment="1">
      <alignment horizontal="center" vertical="center" wrapText="1"/>
    </xf>
    <xf numFmtId="0" fontId="30" fillId="0" borderId="3" xfId="10" applyFont="1" applyBorder="1" applyAlignment="1">
      <alignment horizontal="left" vertical="center" wrapText="1"/>
    </xf>
    <xf numFmtId="0" fontId="30" fillId="0" borderId="4" xfId="10" applyFont="1" applyBorder="1" applyAlignment="1">
      <alignment horizontal="left" vertical="center" wrapText="1"/>
    </xf>
    <xf numFmtId="0" fontId="30" fillId="0" borderId="6" xfId="10" applyFont="1" applyBorder="1" applyAlignment="1">
      <alignment horizontal="left" vertical="center" wrapText="1"/>
    </xf>
    <xf numFmtId="0" fontId="45" fillId="9" borderId="3" xfId="9" applyFont="1" applyFill="1" applyBorder="1" applyAlignment="1">
      <alignment horizontal="center" wrapText="1"/>
    </xf>
    <xf numFmtId="0" fontId="44" fillId="9" borderId="4" xfId="9" applyFont="1" applyFill="1" applyBorder="1" applyAlignment="1">
      <alignment horizontal="center" wrapText="1"/>
    </xf>
    <xf numFmtId="0" fontId="44" fillId="9" borderId="6" xfId="9" applyFont="1" applyFill="1" applyBorder="1" applyAlignment="1">
      <alignment horizontal="center" wrapText="1"/>
    </xf>
    <xf numFmtId="0" fontId="30" fillId="9" borderId="13" xfId="10" applyFont="1" applyFill="1" applyBorder="1" applyAlignment="1">
      <alignment horizontal="center"/>
    </xf>
    <xf numFmtId="0" fontId="30" fillId="0" borderId="1" xfId="10" applyFont="1" applyBorder="1" applyAlignment="1">
      <alignment horizontal="center"/>
    </xf>
    <xf numFmtId="0" fontId="30" fillId="0" borderId="1" xfId="10" applyFont="1" applyBorder="1" applyAlignment="1">
      <alignment horizontal="left" vertical="center" wrapText="1"/>
    </xf>
    <xf numFmtId="0" fontId="41" fillId="9" borderId="3" xfId="10" applyFont="1" applyFill="1" applyBorder="1" applyAlignment="1">
      <alignment horizontal="center" vertical="center"/>
    </xf>
    <xf numFmtId="0" fontId="30" fillId="9" borderId="4" xfId="10" applyFont="1" applyFill="1" applyBorder="1" applyAlignment="1">
      <alignment horizontal="center" vertical="center"/>
    </xf>
    <xf numFmtId="0" fontId="30" fillId="9" borderId="6" xfId="10" applyFont="1" applyFill="1" applyBorder="1" applyAlignment="1">
      <alignment horizontal="center" vertical="center"/>
    </xf>
    <xf numFmtId="0" fontId="44" fillId="9" borderId="1" xfId="9" applyFont="1" applyFill="1" applyBorder="1" applyAlignment="1">
      <alignment horizontal="center" wrapText="1"/>
    </xf>
    <xf numFmtId="0" fontId="37" fillId="9" borderId="3" xfId="10" applyFont="1" applyFill="1" applyBorder="1" applyAlignment="1">
      <alignment horizontal="center" vertical="center"/>
    </xf>
    <xf numFmtId="0" fontId="35" fillId="0" borderId="1" xfId="10" applyFont="1" applyBorder="1" applyAlignment="1">
      <alignment horizontal="center" vertical="center" wrapText="1"/>
    </xf>
  </cellXfs>
  <cellStyles count="17">
    <cellStyle name="Currency 2" xfId="4" xr:uid="{A0EC3A4F-634C-4521-BC78-12956FFF5315}"/>
    <cellStyle name="Currency 4 4" xfId="15" xr:uid="{9B75006E-A0C2-4728-A9BB-5A05748A816C}"/>
    <cellStyle name="Currency_West End Quote Sheet for Fred Meyer20090804-Hellen" xfId="16" xr:uid="{66FF69F7-8D9F-46B0-9760-C2D24D0E055B}"/>
    <cellStyle name="Normal 2" xfId="6" xr:uid="{9D232FF6-1EEA-42CD-BCBE-5766467CBBCF}"/>
    <cellStyle name="Normal 2 18 2" xfId="1" xr:uid="{1BA08453-9F65-454B-A4A0-7177E70831F2}"/>
    <cellStyle name="Normal 2 32" xfId="9" xr:uid="{A6987EEE-7D6A-4D08-8046-F99ABC4CCA8D}"/>
    <cellStyle name="Percent 2" xfId="5" xr:uid="{70805B58-01AE-4C38-928F-9AB35BA6C68D}"/>
    <cellStyle name="Percent 2 4" xfId="14" xr:uid="{3C40E1C8-AA52-44C2-956E-9F4D0745ED6C}"/>
    <cellStyle name="Style 1" xfId="3" xr:uid="{F4609D05-B161-47A5-8040-F8D4BA086F06}"/>
    <cellStyle name="百分比" xfId="7" builtinId="5"/>
    <cellStyle name="常规" xfId="0" builtinId="0"/>
    <cellStyle name="常规 10 2" xfId="13" xr:uid="{9FF6EDEB-E567-43AF-B694-5FA92C2203F6}"/>
    <cellStyle name="常规 12 2" xfId="12" xr:uid="{12FDB781-382B-44B0-AE6D-D2193BF108AA}"/>
    <cellStyle name="常规 2" xfId="10" xr:uid="{17AEC1DF-06D9-4086-B061-C93C9B597398}"/>
    <cellStyle name="常规 3" xfId="11" xr:uid="{9613EB29-399C-4145-B10A-9C8D0B009FE7}"/>
    <cellStyle name="样式 1 10" xfId="8" xr:uid="{9148D8C6-C2F8-4CB8-8CCB-3A3C0033862B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12595</xdr:rowOff>
    </xdr:from>
    <xdr:to>
      <xdr:col>2</xdr:col>
      <xdr:colOff>1209675</xdr:colOff>
      <xdr:row>4</xdr:row>
      <xdr:rowOff>681318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11DA121-7971-4EB4-A45F-93294B67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16" y="1256448"/>
          <a:ext cx="1143000" cy="1374693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5</xdr:row>
      <xdr:rowOff>57150</xdr:rowOff>
    </xdr:from>
    <xdr:ext cx="1124320" cy="1303288"/>
    <xdr:pic>
      <xdr:nvPicPr>
        <xdr:cNvPr id="3" name="图片 2">
          <a:extLst>
            <a:ext uri="{FF2B5EF4-FFF2-40B4-BE49-F238E27FC236}">
              <a16:creationId xmlns:a16="http://schemas.microsoft.com/office/drawing/2014/main" id="{3608C012-AC72-4AC5-A83C-782AA2B2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8616" y="2712944"/>
          <a:ext cx="1124320" cy="1303288"/>
        </a:xfrm>
        <a:prstGeom prst="rect">
          <a:avLst/>
        </a:prstGeom>
      </xdr:spPr>
    </xdr:pic>
    <xdr:clientData/>
  </xdr:oneCellAnchor>
  <xdr:twoCellAnchor editAs="oneCell">
    <xdr:from>
      <xdr:col>2</xdr:col>
      <xdr:colOff>66675</xdr:colOff>
      <xdr:row>8</xdr:row>
      <xdr:rowOff>13893</xdr:rowOff>
    </xdr:from>
    <xdr:to>
      <xdr:col>2</xdr:col>
      <xdr:colOff>1247775</xdr:colOff>
      <xdr:row>9</xdr:row>
      <xdr:rowOff>666246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6CD002A-1935-429B-891A-CB00465B6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8616" y="4294540"/>
          <a:ext cx="1181100" cy="135832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10</xdr:row>
      <xdr:rowOff>23768</xdr:rowOff>
    </xdr:from>
    <xdr:to>
      <xdr:col>2</xdr:col>
      <xdr:colOff>1200150</xdr:colOff>
      <xdr:row>11</xdr:row>
      <xdr:rowOff>660054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F0B99C4-FA7D-423D-AE28-0F5F0C38D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8616" y="5716356"/>
          <a:ext cx="1133475" cy="134225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13</xdr:row>
      <xdr:rowOff>0</xdr:rowOff>
    </xdr:from>
    <xdr:to>
      <xdr:col>2</xdr:col>
      <xdr:colOff>875138</xdr:colOff>
      <xdr:row>13</xdr:row>
      <xdr:rowOff>971550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A883DAE-4F5E-4D8C-93BB-8981000F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16" y="7295029"/>
          <a:ext cx="808463" cy="971550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14</xdr:row>
      <xdr:rowOff>15979</xdr:rowOff>
    </xdr:from>
    <xdr:ext cx="800100" cy="927459"/>
    <xdr:pic>
      <xdr:nvPicPr>
        <xdr:cNvPr id="7" name="图片 6">
          <a:extLst>
            <a:ext uri="{FF2B5EF4-FFF2-40B4-BE49-F238E27FC236}">
              <a16:creationId xmlns:a16="http://schemas.microsoft.com/office/drawing/2014/main" id="{1F55D9B4-ECAD-4475-A23F-621DD065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8616" y="8308332"/>
          <a:ext cx="800100" cy="927459"/>
        </a:xfrm>
        <a:prstGeom prst="rect">
          <a:avLst/>
        </a:prstGeom>
      </xdr:spPr>
    </xdr:pic>
    <xdr:clientData/>
  </xdr:oneCellAnchor>
  <xdr:twoCellAnchor editAs="oneCell">
    <xdr:from>
      <xdr:col>2</xdr:col>
      <xdr:colOff>30256</xdr:colOff>
      <xdr:row>18</xdr:row>
      <xdr:rowOff>123825</xdr:rowOff>
    </xdr:from>
    <xdr:to>
      <xdr:col>2</xdr:col>
      <xdr:colOff>1339927</xdr:colOff>
      <xdr:row>19</xdr:row>
      <xdr:rowOff>686422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1933C680-CABD-4CC6-8980-86AA5737F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9481" y="11591925"/>
          <a:ext cx="1309671" cy="149604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20</xdr:row>
      <xdr:rowOff>144305</xdr:rowOff>
    </xdr:from>
    <xdr:to>
      <xdr:col>2</xdr:col>
      <xdr:colOff>1304925</xdr:colOff>
      <xdr:row>21</xdr:row>
      <xdr:rowOff>673318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588A1D8-56D0-49BB-AF56-66BA897B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6375" y="13479305"/>
          <a:ext cx="1247775" cy="1462464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23</xdr:row>
      <xdr:rowOff>308635</xdr:rowOff>
    </xdr:from>
    <xdr:to>
      <xdr:col>2</xdr:col>
      <xdr:colOff>1243292</xdr:colOff>
      <xdr:row>24</xdr:row>
      <xdr:rowOff>389326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A1E4884-8838-C52F-8115-BEA31FD2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4609" y="15694311"/>
          <a:ext cx="1190624" cy="797867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25</xdr:row>
      <xdr:rowOff>58737</xdr:rowOff>
    </xdr:from>
    <xdr:to>
      <xdr:col>2</xdr:col>
      <xdr:colOff>1148042</xdr:colOff>
      <xdr:row>26</xdr:row>
      <xdr:rowOff>636674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2439BF7-D715-474A-BD48-D0B3B9D87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4609" y="16878766"/>
          <a:ext cx="1095374" cy="1295113"/>
        </a:xfrm>
        <a:prstGeom prst="rect">
          <a:avLst/>
        </a:prstGeom>
      </xdr:spPr>
    </xdr:pic>
    <xdr:clientData/>
  </xdr:twoCellAnchor>
  <xdr:oneCellAnchor>
    <xdr:from>
      <xdr:col>2</xdr:col>
      <xdr:colOff>95249</xdr:colOff>
      <xdr:row>28</xdr:row>
      <xdr:rowOff>47625</xdr:rowOff>
    </xdr:from>
    <xdr:ext cx="1228726" cy="1459886"/>
    <xdr:pic>
      <xdr:nvPicPr>
        <xdr:cNvPr id="14" name="图片 13">
          <a:extLst>
            <a:ext uri="{FF2B5EF4-FFF2-40B4-BE49-F238E27FC236}">
              <a16:creationId xmlns:a16="http://schemas.microsoft.com/office/drawing/2014/main" id="{8F321A9D-C2F9-4D6F-89C2-3F2778580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4" y="18488025"/>
          <a:ext cx="1228726" cy="1459886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30</xdr:row>
      <xdr:rowOff>57150</xdr:rowOff>
    </xdr:from>
    <xdr:ext cx="1227215" cy="1533525"/>
    <xdr:pic>
      <xdr:nvPicPr>
        <xdr:cNvPr id="15" name="图片 14">
          <a:extLst>
            <a:ext uri="{FF2B5EF4-FFF2-40B4-BE49-F238E27FC236}">
              <a16:creationId xmlns:a16="http://schemas.microsoft.com/office/drawing/2014/main" id="{7A6A56E8-3E8C-45DD-A572-41C8402B5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324" y="20097750"/>
          <a:ext cx="1227215" cy="1533525"/>
        </a:xfrm>
        <a:prstGeom prst="rect">
          <a:avLst/>
        </a:prstGeom>
      </xdr:spPr>
    </xdr:pic>
    <xdr:clientData/>
  </xdr:oneCellAnchor>
  <xdr:twoCellAnchor editAs="oneCell">
    <xdr:from>
      <xdr:col>2</xdr:col>
      <xdr:colOff>57153</xdr:colOff>
      <xdr:row>33</xdr:row>
      <xdr:rowOff>47625</xdr:rowOff>
    </xdr:from>
    <xdr:to>
      <xdr:col>2</xdr:col>
      <xdr:colOff>1247777</xdr:colOff>
      <xdr:row>33</xdr:row>
      <xdr:rowOff>842690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AD2EABFF-00CA-4D5F-A6E3-84E7EAF6D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6378" y="21878925"/>
          <a:ext cx="1190624" cy="79506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34</xdr:row>
      <xdr:rowOff>34254</xdr:rowOff>
    </xdr:from>
    <xdr:to>
      <xdr:col>2</xdr:col>
      <xdr:colOff>771524</xdr:colOff>
      <xdr:row>34</xdr:row>
      <xdr:rowOff>899538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BC51C581-6A72-4E77-8FBE-9E4124DB1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7326" y="22799004"/>
          <a:ext cx="733423" cy="865284"/>
        </a:xfrm>
        <a:prstGeom prst="rect">
          <a:avLst/>
        </a:prstGeom>
      </xdr:spPr>
    </xdr:pic>
    <xdr:clientData/>
  </xdr:twoCellAnchor>
  <xdr:oneCellAnchor>
    <xdr:from>
      <xdr:col>2</xdr:col>
      <xdr:colOff>9525</xdr:colOff>
      <xdr:row>35</xdr:row>
      <xdr:rowOff>47626</xdr:rowOff>
    </xdr:from>
    <xdr:ext cx="712422" cy="846450"/>
    <xdr:pic>
      <xdr:nvPicPr>
        <xdr:cNvPr id="18" name="图片 17">
          <a:extLst>
            <a:ext uri="{FF2B5EF4-FFF2-40B4-BE49-F238E27FC236}">
              <a16:creationId xmlns:a16="http://schemas.microsoft.com/office/drawing/2014/main" id="{1628EC5D-1827-42ED-B4C8-F3AA79686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23745826"/>
          <a:ext cx="712422" cy="846450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36</xdr:row>
      <xdr:rowOff>70248</xdr:rowOff>
    </xdr:from>
    <xdr:ext cx="657225" cy="821267"/>
    <xdr:pic>
      <xdr:nvPicPr>
        <xdr:cNvPr id="19" name="图片 18">
          <a:extLst>
            <a:ext uri="{FF2B5EF4-FFF2-40B4-BE49-F238E27FC236}">
              <a16:creationId xmlns:a16="http://schemas.microsoft.com/office/drawing/2014/main" id="{189F46A0-5C8D-49EE-B10F-EB917A5F0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24701898"/>
          <a:ext cx="657225" cy="821267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38</xdr:row>
      <xdr:rowOff>85726</xdr:rowOff>
    </xdr:from>
    <xdr:ext cx="1104899" cy="1404104"/>
    <xdr:pic>
      <xdr:nvPicPr>
        <xdr:cNvPr id="20" name="图片 19">
          <a:extLst>
            <a:ext uri="{FF2B5EF4-FFF2-40B4-BE49-F238E27FC236}">
              <a16:creationId xmlns:a16="http://schemas.microsoft.com/office/drawing/2014/main" id="{1B9FC54B-D96B-4E7F-8558-5ED913905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1467" y="25814432"/>
          <a:ext cx="1104899" cy="1404104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40</xdr:row>
      <xdr:rowOff>19050</xdr:rowOff>
    </xdr:from>
    <xdr:ext cx="1148532" cy="1385664"/>
    <xdr:pic>
      <xdr:nvPicPr>
        <xdr:cNvPr id="21" name="图片 20">
          <a:extLst>
            <a:ext uri="{FF2B5EF4-FFF2-40B4-BE49-F238E27FC236}">
              <a16:creationId xmlns:a16="http://schemas.microsoft.com/office/drawing/2014/main" id="{57F9E732-D7C8-4BC2-8D41-FA7CED2F2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1467" y="27249344"/>
          <a:ext cx="1148532" cy="1385664"/>
        </a:xfrm>
        <a:prstGeom prst="rect">
          <a:avLst/>
        </a:prstGeom>
      </xdr:spPr>
    </xdr:pic>
    <xdr:clientData/>
  </xdr:oneCellAnchor>
  <xdr:twoCellAnchor editAs="oneCell">
    <xdr:from>
      <xdr:col>2</xdr:col>
      <xdr:colOff>9526</xdr:colOff>
      <xdr:row>43</xdr:row>
      <xdr:rowOff>401935</xdr:rowOff>
    </xdr:from>
    <xdr:to>
      <xdr:col>2</xdr:col>
      <xdr:colOff>1190626</xdr:colOff>
      <xdr:row>45</xdr:row>
      <xdr:rowOff>182096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A64955E3-7138-4971-9EF1-8AD0AD598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1467" y="29324317"/>
          <a:ext cx="1181100" cy="743867"/>
        </a:xfrm>
        <a:prstGeom prst="rect">
          <a:avLst/>
        </a:prstGeom>
      </xdr:spPr>
    </xdr:pic>
    <xdr:clientData/>
  </xdr:twoCellAnchor>
  <xdr:twoCellAnchor>
    <xdr:from>
      <xdr:col>2</xdr:col>
      <xdr:colOff>9526</xdr:colOff>
      <xdr:row>46</xdr:row>
      <xdr:rowOff>394658</xdr:rowOff>
    </xdr:from>
    <xdr:to>
      <xdr:col>2</xdr:col>
      <xdr:colOff>1322294</xdr:colOff>
      <xdr:row>48</xdr:row>
      <xdr:rowOff>277906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054E225-EBCD-4400-BDFB-BC451D70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467" y="31558217"/>
          <a:ext cx="1312768" cy="119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52668</xdr:colOff>
      <xdr:row>3</xdr:row>
      <xdr:rowOff>46213</xdr:rowOff>
    </xdr:from>
    <xdr:to>
      <xdr:col>2</xdr:col>
      <xdr:colOff>1195668</xdr:colOff>
      <xdr:row>5</xdr:row>
      <xdr:rowOff>8965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EADE1B14-E03F-A79B-17A1-D85B29006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609" y="1290066"/>
          <a:ext cx="1143000" cy="1374693"/>
        </a:xfrm>
        <a:prstGeom prst="rect">
          <a:avLst/>
        </a:prstGeom>
      </xdr:spPr>
    </xdr:pic>
    <xdr:clientData/>
  </xdr:twoCellAnchor>
  <xdr:oneCellAnchor>
    <xdr:from>
      <xdr:col>2</xdr:col>
      <xdr:colOff>52668</xdr:colOff>
      <xdr:row>5</xdr:row>
      <xdr:rowOff>90768</xdr:rowOff>
    </xdr:from>
    <xdr:ext cx="1124320" cy="1303288"/>
    <xdr:pic>
      <xdr:nvPicPr>
        <xdr:cNvPr id="25" name="图片 24">
          <a:extLst>
            <a:ext uri="{FF2B5EF4-FFF2-40B4-BE49-F238E27FC236}">
              <a16:creationId xmlns:a16="http://schemas.microsoft.com/office/drawing/2014/main" id="{FC7647CB-D70B-1127-2D05-80399EB1E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4609" y="2746562"/>
          <a:ext cx="1124320" cy="1303288"/>
        </a:xfrm>
        <a:prstGeom prst="rect">
          <a:avLst/>
        </a:prstGeom>
      </xdr:spPr>
    </xdr:pic>
    <xdr:clientData/>
  </xdr:oneCellAnchor>
  <xdr:twoCellAnchor editAs="oneCell">
    <xdr:from>
      <xdr:col>2</xdr:col>
      <xdr:colOff>52668</xdr:colOff>
      <xdr:row>8</xdr:row>
      <xdr:rowOff>47511</xdr:rowOff>
    </xdr:from>
    <xdr:to>
      <xdr:col>2</xdr:col>
      <xdr:colOff>1233768</xdr:colOff>
      <xdr:row>9</xdr:row>
      <xdr:rowOff>699864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55888694-07FD-5262-94DC-EFFF7BF2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4609" y="4328158"/>
          <a:ext cx="1181100" cy="1358324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10</xdr:row>
      <xdr:rowOff>57386</xdr:rowOff>
    </xdr:from>
    <xdr:to>
      <xdr:col>2</xdr:col>
      <xdr:colOff>1186143</xdr:colOff>
      <xdr:row>11</xdr:row>
      <xdr:rowOff>693672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4B42211B-E285-9574-52C6-288706F3C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609" y="5749974"/>
          <a:ext cx="1133475" cy="1342257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13</xdr:row>
      <xdr:rowOff>33618</xdr:rowOff>
    </xdr:from>
    <xdr:to>
      <xdr:col>2</xdr:col>
      <xdr:colOff>861131</xdr:colOff>
      <xdr:row>14</xdr:row>
      <xdr:rowOff>7845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F5198397-7E82-59BB-BC79-5E801985D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609" y="7328647"/>
          <a:ext cx="808463" cy="971550"/>
        </a:xfrm>
        <a:prstGeom prst="rect">
          <a:avLst/>
        </a:prstGeom>
      </xdr:spPr>
    </xdr:pic>
    <xdr:clientData/>
  </xdr:twoCellAnchor>
  <xdr:oneCellAnchor>
    <xdr:from>
      <xdr:col>2</xdr:col>
      <xdr:colOff>52668</xdr:colOff>
      <xdr:row>14</xdr:row>
      <xdr:rowOff>49597</xdr:rowOff>
    </xdr:from>
    <xdr:ext cx="800100" cy="927459"/>
    <xdr:pic>
      <xdr:nvPicPr>
        <xdr:cNvPr id="29" name="图片 28">
          <a:extLst>
            <a:ext uri="{FF2B5EF4-FFF2-40B4-BE49-F238E27FC236}">
              <a16:creationId xmlns:a16="http://schemas.microsoft.com/office/drawing/2014/main" id="{152460A0-52AA-0CA2-7347-B49F1290E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4609" y="8341950"/>
          <a:ext cx="800100" cy="927459"/>
        </a:xfrm>
        <a:prstGeom prst="rect">
          <a:avLst/>
        </a:prstGeom>
      </xdr:spPr>
    </xdr:pic>
    <xdr:clientData/>
  </xdr:oneCellAnchor>
  <xdr:twoCellAnchor editAs="oneCell">
    <xdr:from>
      <xdr:col>2</xdr:col>
      <xdr:colOff>52668</xdr:colOff>
      <xdr:row>15</xdr:row>
      <xdr:rowOff>63491</xdr:rowOff>
    </xdr:from>
    <xdr:to>
      <xdr:col>2</xdr:col>
      <xdr:colOff>833718</xdr:colOff>
      <xdr:row>15</xdr:row>
      <xdr:rowOff>960996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2FCA06C7-6FA7-72A2-860D-ED37B8B6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4609" y="9353167"/>
          <a:ext cx="781050" cy="897505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16</xdr:row>
      <xdr:rowOff>92416</xdr:rowOff>
    </xdr:from>
    <xdr:to>
      <xdr:col>2</xdr:col>
      <xdr:colOff>816040</xdr:colOff>
      <xdr:row>17</xdr:row>
      <xdr:rowOff>2055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532DFFC-6D2D-3038-3FC7-774141747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4609" y="10379416"/>
          <a:ext cx="763372" cy="903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107156</xdr:colOff>
      <xdr:row>3</xdr:row>
      <xdr:rowOff>316708</xdr:rowOff>
    </xdr:from>
    <xdr:ext cx="880705" cy="1712118"/>
    <xdr:pic>
      <xdr:nvPicPr>
        <xdr:cNvPr id="2" name="Picture 4">
          <a:extLst>
            <a:ext uri="{FF2B5EF4-FFF2-40B4-BE49-F238E27FC236}">
              <a16:creationId xmlns:a16="http://schemas.microsoft.com/office/drawing/2014/main" id="{4F8927F7-9D51-4CBA-A1EC-B8531ED50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956" y="726283"/>
          <a:ext cx="880705" cy="1712118"/>
        </a:xfrm>
        <a:prstGeom prst="rect">
          <a:avLst/>
        </a:prstGeom>
      </xdr:spPr>
    </xdr:pic>
    <xdr:clientData/>
  </xdr:oneCellAnchor>
  <xdr:oneCellAnchor>
    <xdr:from>
      <xdr:col>1</xdr:col>
      <xdr:colOff>59532</xdr:colOff>
      <xdr:row>11</xdr:row>
      <xdr:rowOff>130970</xdr:rowOff>
    </xdr:from>
    <xdr:ext cx="987922" cy="2031205"/>
    <xdr:pic>
      <xdr:nvPicPr>
        <xdr:cNvPr id="3" name="Picture 2">
          <a:extLst>
            <a:ext uri="{FF2B5EF4-FFF2-40B4-BE49-F238E27FC236}">
              <a16:creationId xmlns:a16="http://schemas.microsoft.com/office/drawing/2014/main" id="{7E20D745-69A2-4406-9C2E-D9039FDC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5332" y="2121695"/>
          <a:ext cx="987922" cy="2031205"/>
        </a:xfrm>
        <a:prstGeom prst="rect">
          <a:avLst/>
        </a:prstGeom>
      </xdr:spPr>
    </xdr:pic>
    <xdr:clientData/>
  </xdr:oneCellAnchor>
  <xdr:oneCellAnchor>
    <xdr:from>
      <xdr:col>1</xdr:col>
      <xdr:colOff>150016</xdr:colOff>
      <xdr:row>19</xdr:row>
      <xdr:rowOff>228601</xdr:rowOff>
    </xdr:from>
    <xdr:ext cx="834385" cy="1371599"/>
    <xdr:pic>
      <xdr:nvPicPr>
        <xdr:cNvPr id="4" name="Picture 3">
          <a:extLst>
            <a:ext uri="{FF2B5EF4-FFF2-40B4-BE49-F238E27FC236}">
              <a16:creationId xmlns:a16="http://schemas.microsoft.com/office/drawing/2014/main" id="{1D9C87B1-B3DD-429B-AB10-5C317F83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816" y="3619501"/>
          <a:ext cx="834385" cy="1371599"/>
        </a:xfrm>
        <a:prstGeom prst="rect">
          <a:avLst/>
        </a:prstGeom>
      </xdr:spPr>
    </xdr:pic>
    <xdr:clientData/>
  </xdr:oneCellAnchor>
  <xdr:oneCellAnchor>
    <xdr:from>
      <xdr:col>1</xdr:col>
      <xdr:colOff>183359</xdr:colOff>
      <xdr:row>25</xdr:row>
      <xdr:rowOff>69060</xdr:rowOff>
    </xdr:from>
    <xdr:ext cx="800729" cy="2397916"/>
    <xdr:pic>
      <xdr:nvPicPr>
        <xdr:cNvPr id="5" name="Picture 4">
          <a:extLst>
            <a:ext uri="{FF2B5EF4-FFF2-40B4-BE49-F238E27FC236}">
              <a16:creationId xmlns:a16="http://schemas.microsoft.com/office/drawing/2014/main" id="{B8BE39AF-EE19-4A8D-BC37-773B672A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9159" y="4593435"/>
          <a:ext cx="800729" cy="2397916"/>
        </a:xfrm>
        <a:prstGeom prst="rect">
          <a:avLst/>
        </a:prstGeom>
      </xdr:spPr>
    </xdr:pic>
    <xdr:clientData/>
  </xdr:oneCellAnchor>
  <xdr:oneCellAnchor>
    <xdr:from>
      <xdr:col>1</xdr:col>
      <xdr:colOff>107154</xdr:colOff>
      <xdr:row>32</xdr:row>
      <xdr:rowOff>309565</xdr:rowOff>
    </xdr:from>
    <xdr:ext cx="923043" cy="1728786"/>
    <xdr:pic>
      <xdr:nvPicPr>
        <xdr:cNvPr id="6" name="Picture 4">
          <a:extLst>
            <a:ext uri="{FF2B5EF4-FFF2-40B4-BE49-F238E27FC236}">
              <a16:creationId xmlns:a16="http://schemas.microsoft.com/office/drawing/2014/main" id="{8DD99B18-270D-4176-8020-EF7D5E09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954" y="5967415"/>
          <a:ext cx="923043" cy="1728786"/>
        </a:xfrm>
        <a:prstGeom prst="rect">
          <a:avLst/>
        </a:prstGeom>
      </xdr:spPr>
    </xdr:pic>
    <xdr:clientData/>
  </xdr:oneCellAnchor>
  <xdr:oneCellAnchor>
    <xdr:from>
      <xdr:col>1</xdr:col>
      <xdr:colOff>66677</xdr:colOff>
      <xdr:row>39</xdr:row>
      <xdr:rowOff>166687</xdr:rowOff>
    </xdr:from>
    <xdr:ext cx="981074" cy="1462088"/>
    <xdr:pic>
      <xdr:nvPicPr>
        <xdr:cNvPr id="7" name="Picture 3">
          <a:extLst>
            <a:ext uri="{FF2B5EF4-FFF2-40B4-BE49-F238E27FC236}">
              <a16:creationId xmlns:a16="http://schemas.microsoft.com/office/drawing/2014/main" id="{8AF0252C-8F7C-4DDB-8CE7-2A196F741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52477" y="7224712"/>
          <a:ext cx="981074" cy="14620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152398</xdr:colOff>
      <xdr:row>22</xdr:row>
      <xdr:rowOff>95250</xdr:rowOff>
    </xdr:from>
    <xdr:ext cx="1321388" cy="981075"/>
    <xdr:pic>
      <xdr:nvPicPr>
        <xdr:cNvPr id="2" name="图片 1">
          <a:extLst>
            <a:ext uri="{FF2B5EF4-FFF2-40B4-BE49-F238E27FC236}">
              <a16:creationId xmlns:a16="http://schemas.microsoft.com/office/drawing/2014/main" id="{B5076277-33F9-4CC3-BAC6-E107D638E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8" y="4076700"/>
          <a:ext cx="1321388" cy="981075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5</xdr:row>
      <xdr:rowOff>167903</xdr:rowOff>
    </xdr:from>
    <xdr:ext cx="952500" cy="722356"/>
    <xdr:pic>
      <xdr:nvPicPr>
        <xdr:cNvPr id="4" name="图片 3">
          <a:extLst>
            <a:ext uri="{FF2B5EF4-FFF2-40B4-BE49-F238E27FC236}">
              <a16:creationId xmlns:a16="http://schemas.microsoft.com/office/drawing/2014/main" id="{C5767C77-4CC8-4CD1-BD64-1C49A38B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1" y="1310903"/>
          <a:ext cx="952500" cy="722356"/>
        </a:xfrm>
        <a:prstGeom prst="rect">
          <a:avLst/>
        </a:prstGeom>
      </xdr:spPr>
    </xdr:pic>
    <xdr:clientData/>
  </xdr:oneCellAnchor>
  <xdr:oneCellAnchor>
    <xdr:from>
      <xdr:col>0</xdr:col>
      <xdr:colOff>123824</xdr:colOff>
      <xdr:row>18</xdr:row>
      <xdr:rowOff>121444</xdr:rowOff>
    </xdr:from>
    <xdr:ext cx="762002" cy="873187"/>
    <xdr:pic>
      <xdr:nvPicPr>
        <xdr:cNvPr id="5" name="图片 4">
          <a:extLst>
            <a:ext uri="{FF2B5EF4-FFF2-40B4-BE49-F238E27FC236}">
              <a16:creationId xmlns:a16="http://schemas.microsoft.com/office/drawing/2014/main" id="{4CF8696F-F324-4ED9-8B1E-1947F04D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4" y="3378994"/>
          <a:ext cx="762002" cy="873187"/>
        </a:xfrm>
        <a:prstGeom prst="rect">
          <a:avLst/>
        </a:prstGeom>
      </xdr:spPr>
    </xdr:pic>
    <xdr:clientData/>
  </xdr:oneCellAnchor>
  <xdr:oneCellAnchor>
    <xdr:from>
      <xdr:col>0</xdr:col>
      <xdr:colOff>23814</xdr:colOff>
      <xdr:row>11</xdr:row>
      <xdr:rowOff>2381</xdr:rowOff>
    </xdr:from>
    <xdr:ext cx="876300" cy="1007218"/>
    <xdr:pic>
      <xdr:nvPicPr>
        <xdr:cNvPr id="6" name="图片 5">
          <a:extLst>
            <a:ext uri="{FF2B5EF4-FFF2-40B4-BE49-F238E27FC236}">
              <a16:creationId xmlns:a16="http://schemas.microsoft.com/office/drawing/2014/main" id="{EFFA8EFE-1BAC-4F5B-8350-0799445B3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4" y="1993106"/>
          <a:ext cx="876300" cy="1007218"/>
        </a:xfrm>
        <a:prstGeom prst="rect">
          <a:avLst/>
        </a:prstGeom>
      </xdr:spPr>
    </xdr:pic>
    <xdr:clientData/>
  </xdr:oneCellAnchor>
  <xdr:oneCellAnchor>
    <xdr:from>
      <xdr:col>0</xdr:col>
      <xdr:colOff>111917</xdr:colOff>
      <xdr:row>15</xdr:row>
      <xdr:rowOff>64294</xdr:rowOff>
    </xdr:from>
    <xdr:ext cx="750532" cy="855475"/>
    <xdr:pic>
      <xdr:nvPicPr>
        <xdr:cNvPr id="7" name="图片 6">
          <a:extLst>
            <a:ext uri="{FF2B5EF4-FFF2-40B4-BE49-F238E27FC236}">
              <a16:creationId xmlns:a16="http://schemas.microsoft.com/office/drawing/2014/main" id="{403CB846-FDA9-4056-847D-D65AE024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917" y="2778919"/>
          <a:ext cx="750532" cy="855475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</xdr:colOff>
      <xdr:row>24</xdr:row>
      <xdr:rowOff>180976</xdr:rowOff>
    </xdr:from>
    <xdr:to>
      <xdr:col>0</xdr:col>
      <xdr:colOff>1338149</xdr:colOff>
      <xdr:row>26</xdr:row>
      <xdr:rowOff>600075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99CA14E-A93A-4CA2-8337-CD347122D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7229476"/>
          <a:ext cx="1280999" cy="1419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9"/>
  <sheetViews>
    <sheetView workbookViewId="0">
      <selection activeCell="C14" sqref="C14"/>
    </sheetView>
  </sheetViews>
  <sheetFormatPr defaultRowHeight="15" x14ac:dyDescent="0.25"/>
  <cols>
    <col min="1" max="1" width="18.7109375" customWidth="1"/>
    <col min="2" max="2" width="17.71093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 x14ac:dyDescent="0.3">
      <c r="A2" s="5" t="s">
        <v>830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 x14ac:dyDescent="0.25">
      <c r="A3" s="66" t="s">
        <v>20</v>
      </c>
      <c r="B3" s="49" t="s">
        <v>770</v>
      </c>
      <c r="C3" s="50" t="s">
        <v>23</v>
      </c>
      <c r="D3" s="115" t="str">
        <f>_xlfn.TEXTJOIN(" ",TRUE,B5,D5,D6,B6,D4,D7)</f>
        <v>Ross April POE QUILT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 x14ac:dyDescent="0.25">
      <c r="A4" s="67" t="s">
        <v>19</v>
      </c>
      <c r="B4" s="49" t="s">
        <v>132</v>
      </c>
      <c r="C4" s="59" t="s">
        <v>34</v>
      </c>
      <c r="D4" s="49" t="s">
        <v>862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 x14ac:dyDescent="0.25">
      <c r="A5" s="68" t="s">
        <v>42</v>
      </c>
      <c r="B5" s="12" t="s">
        <v>210</v>
      </c>
      <c r="C5" s="18" t="s">
        <v>43</v>
      </c>
      <c r="D5" s="12"/>
      <c r="E5" s="44" t="s">
        <v>44</v>
      </c>
      <c r="F5" s="13" t="s">
        <v>860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 x14ac:dyDescent="0.25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 x14ac:dyDescent="0.25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 x14ac:dyDescent="0.25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 x14ac:dyDescent="0.25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 x14ac:dyDescent="0.25">
      <c r="C10" s="43" t="s">
        <v>67</v>
      </c>
      <c r="D10" s="12" t="s">
        <v>861</v>
      </c>
      <c r="E10" s="43" t="s">
        <v>724</v>
      </c>
      <c r="F10" s="38" t="s">
        <v>754</v>
      </c>
    </row>
    <row r="11" spans="1:224" x14ac:dyDescent="0.25">
      <c r="C11" s="43" t="s">
        <v>68</v>
      </c>
      <c r="D11" s="38"/>
    </row>
    <row r="13" spans="1:224" x14ac:dyDescent="0.25">
      <c r="D13" s="48"/>
    </row>
    <row r="14" spans="1:224" x14ac:dyDescent="0.25">
      <c r="A14" t="s">
        <v>725</v>
      </c>
      <c r="D14" s="48"/>
    </row>
    <row r="15" spans="1:224" x14ac:dyDescent="0.25">
      <c r="A15" s="4" t="s">
        <v>851</v>
      </c>
    </row>
    <row r="16" spans="1:224" x14ac:dyDescent="0.25">
      <c r="A16" s="4" t="s">
        <v>852</v>
      </c>
    </row>
    <row r="17" spans="1:1" x14ac:dyDescent="0.25">
      <c r="A17" t="s">
        <v>853</v>
      </c>
    </row>
    <row r="18" spans="1:1" x14ac:dyDescent="0.25">
      <c r="A18" s="4" t="s">
        <v>854</v>
      </c>
    </row>
    <row r="19" spans="1:1" x14ac:dyDescent="0.25">
      <c r="A19" s="4" t="s">
        <v>855</v>
      </c>
    </row>
  </sheetData>
  <protectedRanges>
    <protectedRange password="F78C" sqref="HB4:HC8 HH4:HH8 HD6:HG8 GT6:GZ8" name="区域1_1"/>
  </protectedRanges>
  <phoneticPr fontId="27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Data!$G$2:$G$8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Data!$Q$2:$Q$3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Data!$R$2:$R$3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Data!$V$2:$V$3</xm:f>
          </x14:formula1>
          <xm:sqref>H8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C7898451-A6C3-4C3D-8A5B-3C1D486EBE87}">
          <x14:formula1>
            <xm:f>ValueSelect!$K$2:$K$69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Data!$O$2:$O$6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ValueSelect!$E$2:$E$29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Data!$N$2:$N$9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2C142A5A-4758-45FA-8BF8-369DE28959CF}">
          <x14:formula1>
            <xm:f>ValueSelect!$I$2:$I$12</xm:f>
          </x14:formula1>
          <xm:sqref>F8</xm:sqref>
        </x14:dataValidation>
        <x14:dataValidation type="list" allowBlank="1" showInputMessage="1" showErrorMessage="1" xr:uid="{F063F1DB-C20B-4DBB-BD85-6C8454B23570}">
          <x14:formula1>
            <xm:f>ValueSelect!$J$2:$J$16</xm:f>
          </x14:formula1>
          <xm:sqref>F9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ValueSelect!$C$2:$C$78</xm:f>
          </x14:formula1>
          <xm:sqref>B5</xm:sqref>
        </x14:dataValidation>
        <x14:dataValidation type="list" allowBlank="1" showInputMessage="1" showErrorMessage="1" xr:uid="{870B36AC-9640-4F52-BCF6-60D44DB8590B}">
          <x14:formula1>
            <xm:f>ValueSelect!$B$2:$B$78</xm:f>
          </x14:formula1>
          <xm:sqref>B4</xm:sqref>
        </x14:dataValidation>
        <x14:dataValidation type="list" allowBlank="1" showInputMessage="1" showErrorMessage="1" xr:uid="{D7DE3306-4EFB-48A5-A14F-9EDB3FE410BD}">
          <x14:formula1>
            <xm:f>Data!$A$2:$A$3</xm:f>
          </x14:formula1>
          <xm:sqref>B3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0E33-35C0-4515-86E2-7A4ABF21DDB7}">
  <dimension ref="A1:BQ51"/>
  <sheetViews>
    <sheetView tabSelected="1" topLeftCell="A37" zoomScale="85" zoomScaleNormal="85" workbookViewId="0">
      <selection activeCell="BH47" sqref="BH47"/>
    </sheetView>
  </sheetViews>
  <sheetFormatPr defaultColWidth="9.140625" defaultRowHeight="15" x14ac:dyDescent="0.25"/>
  <cols>
    <col min="1" max="1" width="11.140625" style="73" customWidth="1"/>
    <col min="2" max="2" width="10.140625" style="75" customWidth="1"/>
    <col min="3" max="3" width="20.42578125" style="73" customWidth="1"/>
    <col min="4" max="4" width="12.5703125" style="73" hidden="1" customWidth="1"/>
    <col min="5" max="5" width="13.85546875" style="73" hidden="1" customWidth="1"/>
    <col min="6" max="6" width="9.7109375" style="73" hidden="1" customWidth="1"/>
    <col min="7" max="7" width="11.28515625" style="73" hidden="1" customWidth="1"/>
    <col min="8" max="8" width="13.42578125" style="73" customWidth="1"/>
    <col min="9" max="9" width="15.140625" style="73" hidden="1" customWidth="1"/>
    <col min="10" max="10" width="0.140625" style="73" hidden="1" customWidth="1"/>
    <col min="11" max="11" width="22.28515625" style="73" hidden="1" customWidth="1"/>
    <col min="12" max="12" width="16.28515625" style="128" hidden="1" customWidth="1"/>
    <col min="13" max="13" width="20.42578125" style="73" customWidth="1"/>
    <col min="14" max="14" width="12.7109375" style="73" customWidth="1"/>
    <col min="15" max="15" width="6.140625" style="73" hidden="1" customWidth="1"/>
    <col min="16" max="16" width="18.140625" style="73" customWidth="1"/>
    <col min="17" max="17" width="14.140625" style="73" hidden="1" customWidth="1"/>
    <col min="18" max="18" width="9.28515625" style="73" hidden="1" customWidth="1"/>
    <col min="19" max="19" width="9.7109375" style="78" hidden="1" customWidth="1"/>
    <col min="20" max="20" width="8" style="79" hidden="1" customWidth="1"/>
    <col min="21" max="21" width="12" style="80" hidden="1" customWidth="1"/>
    <col min="22" max="22" width="8.42578125" style="80" hidden="1" customWidth="1"/>
    <col min="23" max="23" width="8.140625" style="217" hidden="1" customWidth="1"/>
    <col min="24" max="24" width="9.42578125" style="73" hidden="1" customWidth="1"/>
    <col min="25" max="25" width="8.140625" style="121" hidden="1" customWidth="1"/>
    <col min="26" max="26" width="8.7109375" style="121" hidden="1" customWidth="1"/>
    <col min="27" max="27" width="7.140625" style="121" hidden="1" customWidth="1"/>
    <col min="28" max="28" width="9" style="79" hidden="1" customWidth="1"/>
    <col min="29" max="29" width="6.28515625" style="81" hidden="1" customWidth="1"/>
    <col min="30" max="30" width="10" style="125" hidden="1" customWidth="1"/>
    <col min="31" max="31" width="9.85546875" style="81" hidden="1" customWidth="1"/>
    <col min="32" max="32" width="7.85546875" style="73" hidden="1" customWidth="1"/>
    <col min="33" max="33" width="8.85546875" style="80" hidden="1" customWidth="1"/>
    <col min="34" max="34" width="7.85546875" style="73" hidden="1" customWidth="1"/>
    <col min="35" max="35" width="8.42578125" style="82" hidden="1" customWidth="1"/>
    <col min="36" max="36" width="9" style="80" hidden="1" customWidth="1"/>
    <col min="37" max="37" width="8.42578125" style="80" hidden="1" customWidth="1"/>
    <col min="38" max="38" width="7.85546875" style="82" hidden="1" customWidth="1"/>
    <col min="39" max="39" width="5.85546875" style="80" hidden="1" customWidth="1"/>
    <col min="40" max="40" width="8.7109375" style="82" hidden="1" customWidth="1"/>
    <col min="41" max="41" width="9.28515625" style="80" hidden="1" customWidth="1"/>
    <col min="42" max="42" width="11.5703125" style="82" hidden="1" customWidth="1"/>
    <col min="43" max="43" width="10.85546875" style="80" hidden="1" customWidth="1"/>
    <col min="44" max="44" width="9.5703125" style="73" hidden="1" customWidth="1"/>
    <col min="45" max="45" width="9.5703125" style="82" hidden="1" customWidth="1"/>
    <col min="46" max="46" width="10" style="80" hidden="1" customWidth="1"/>
    <col min="47" max="47" width="9.5703125" style="80" hidden="1" customWidth="1"/>
    <col min="48" max="48" width="11.85546875" style="80" hidden="1" customWidth="1"/>
    <col min="49" max="49" width="8.28515625" style="82" hidden="1" customWidth="1"/>
    <col min="50" max="50" width="7.85546875" style="80" hidden="1" customWidth="1"/>
    <col min="51" max="51" width="9.5703125" style="80" hidden="1" customWidth="1"/>
    <col min="52" max="52" width="10.85546875" style="80" hidden="1" customWidth="1"/>
    <col min="53" max="54" width="12.140625" style="82" hidden="1" customWidth="1"/>
    <col min="55" max="55" width="12.140625" style="80" customWidth="1"/>
    <col min="56" max="57" width="13" style="73" hidden="1" customWidth="1"/>
    <col min="58" max="58" width="10.7109375" style="73" customWidth="1"/>
    <col min="59" max="59" width="28.42578125" style="73" customWidth="1"/>
    <col min="60" max="60" width="14" style="73" customWidth="1"/>
    <col min="61" max="61" width="11" style="80" customWidth="1"/>
    <col min="62" max="62" width="10.7109375" style="80" customWidth="1"/>
    <col min="63" max="63" width="9.140625" style="73"/>
    <col min="64" max="64" width="13.140625" style="73" customWidth="1"/>
    <col min="65" max="67" width="9.140625" style="73"/>
    <col min="68" max="68" width="12.140625" style="73" customWidth="1"/>
    <col min="69" max="69" width="11.42578125" style="73" customWidth="1"/>
    <col min="70" max="16384" width="9.140625" style="73"/>
  </cols>
  <sheetData>
    <row r="1" spans="1:69" ht="39" x14ac:dyDescent="0.3">
      <c r="E1" s="112" t="s">
        <v>774</v>
      </c>
      <c r="F1" s="112"/>
      <c r="G1" s="76"/>
      <c r="H1" s="77"/>
      <c r="J1" s="120" t="s">
        <v>850</v>
      </c>
      <c r="V1" s="113" t="s">
        <v>775</v>
      </c>
      <c r="X1" s="77"/>
      <c r="AR1" s="77" t="s">
        <v>828</v>
      </c>
      <c r="AW1" s="80"/>
      <c r="AX1" s="82"/>
      <c r="AY1" s="194" t="s">
        <v>969</v>
      </c>
      <c r="AZ1" s="73"/>
      <c r="BA1" s="73"/>
      <c r="BB1" s="73"/>
      <c r="BC1" s="73"/>
      <c r="BD1" s="80"/>
      <c r="BE1" s="80"/>
      <c r="BI1" s="73"/>
      <c r="BJ1" s="195"/>
      <c r="BK1" s="195"/>
      <c r="BL1" s="195"/>
      <c r="BM1" s="194" t="s">
        <v>970</v>
      </c>
      <c r="BN1" s="196"/>
      <c r="BO1" s="196"/>
    </row>
    <row r="2" spans="1:69" x14ac:dyDescent="0.25">
      <c r="G2" s="116" t="s">
        <v>845</v>
      </c>
      <c r="H2" s="116"/>
      <c r="I2" s="116" t="s">
        <v>845</v>
      </c>
      <c r="J2" s="116" t="s">
        <v>845</v>
      </c>
      <c r="K2" s="116" t="s">
        <v>845</v>
      </c>
      <c r="L2" s="116" t="s">
        <v>845</v>
      </c>
      <c r="M2" s="116" t="s">
        <v>845</v>
      </c>
      <c r="N2" s="116" t="s">
        <v>845</v>
      </c>
      <c r="R2" s="116" t="s">
        <v>845</v>
      </c>
      <c r="S2" s="225" t="s">
        <v>776</v>
      </c>
      <c r="T2" s="225"/>
      <c r="U2" s="225"/>
      <c r="V2" s="225"/>
      <c r="W2" s="225"/>
      <c r="X2" s="226" t="s">
        <v>777</v>
      </c>
      <c r="Y2" s="226"/>
      <c r="Z2" s="226"/>
      <c r="AA2" s="226"/>
      <c r="AB2" s="226"/>
      <c r="AC2" s="226"/>
      <c r="AD2" s="226"/>
      <c r="AE2" s="226"/>
      <c r="AF2" s="226"/>
      <c r="AG2" s="227"/>
      <c r="AH2" s="228" t="s">
        <v>778</v>
      </c>
      <c r="AI2" s="228"/>
      <c r="AJ2" s="228"/>
      <c r="AL2" s="229" t="s">
        <v>779</v>
      </c>
      <c r="AM2" s="230"/>
      <c r="AN2" s="230"/>
      <c r="AO2" s="230"/>
      <c r="AP2" s="230"/>
      <c r="AQ2" s="230"/>
      <c r="AR2" s="230"/>
      <c r="AS2" s="230"/>
      <c r="AT2" s="230"/>
      <c r="AU2" s="231"/>
      <c r="AV2" s="232" t="s">
        <v>780</v>
      </c>
      <c r="AW2" s="233"/>
      <c r="AX2" s="233"/>
      <c r="AY2" s="233"/>
      <c r="AZ2" s="233"/>
      <c r="BA2" s="234"/>
      <c r="BB2" s="124"/>
      <c r="BC2" s="83"/>
      <c r="BD2" s="84"/>
      <c r="BE2" s="84"/>
      <c r="BI2" s="73"/>
      <c r="BJ2" s="195"/>
      <c r="BK2" s="195"/>
      <c r="BL2" s="236"/>
      <c r="BM2" s="236"/>
      <c r="BN2" s="236"/>
      <c r="BO2" s="196"/>
    </row>
    <row r="3" spans="1:69" ht="68.099999999999994" customHeight="1" x14ac:dyDescent="0.25">
      <c r="A3" s="114" t="s">
        <v>829</v>
      </c>
      <c r="B3" s="85" t="s">
        <v>781</v>
      </c>
      <c r="C3" s="85" t="s">
        <v>782</v>
      </c>
      <c r="D3" s="118" t="s">
        <v>783</v>
      </c>
      <c r="E3" s="119" t="s">
        <v>4</v>
      </c>
      <c r="F3" s="119" t="s">
        <v>21</v>
      </c>
      <c r="G3" s="87" t="s">
        <v>827</v>
      </c>
      <c r="H3" s="118" t="s">
        <v>784</v>
      </c>
      <c r="I3" s="86" t="s">
        <v>785</v>
      </c>
      <c r="J3" s="117" t="s">
        <v>846</v>
      </c>
      <c r="K3" s="86" t="s">
        <v>786</v>
      </c>
      <c r="L3" s="117" t="s">
        <v>859</v>
      </c>
      <c r="M3" s="86" t="s">
        <v>787</v>
      </c>
      <c r="N3" s="86" t="s">
        <v>788</v>
      </c>
      <c r="O3" s="118" t="s">
        <v>789</v>
      </c>
      <c r="P3" s="118" t="s">
        <v>790</v>
      </c>
      <c r="Q3" s="118" t="s">
        <v>791</v>
      </c>
      <c r="R3" s="117" t="s">
        <v>847</v>
      </c>
      <c r="S3" s="88" t="s">
        <v>792</v>
      </c>
      <c r="T3" s="89" t="s">
        <v>793</v>
      </c>
      <c r="U3" s="90" t="s">
        <v>794</v>
      </c>
      <c r="V3" s="91" t="s">
        <v>795</v>
      </c>
      <c r="W3" s="216" t="s">
        <v>796</v>
      </c>
      <c r="X3" s="92" t="s">
        <v>5</v>
      </c>
      <c r="Y3" s="122" t="s">
        <v>797</v>
      </c>
      <c r="Z3" s="122" t="s">
        <v>798</v>
      </c>
      <c r="AA3" s="122" t="s">
        <v>799</v>
      </c>
      <c r="AB3" s="93" t="s">
        <v>800</v>
      </c>
      <c r="AC3" s="94" t="s">
        <v>801</v>
      </c>
      <c r="AD3" s="126" t="s">
        <v>802</v>
      </c>
      <c r="AE3" s="95" t="s">
        <v>803</v>
      </c>
      <c r="AF3" s="85" t="s">
        <v>804</v>
      </c>
      <c r="AG3" s="96" t="s">
        <v>805</v>
      </c>
      <c r="AH3" s="85" t="s">
        <v>806</v>
      </c>
      <c r="AI3" s="97" t="s">
        <v>807</v>
      </c>
      <c r="AJ3" s="98" t="s">
        <v>808</v>
      </c>
      <c r="AK3" s="96" t="s">
        <v>809</v>
      </c>
      <c r="AL3" s="97" t="s">
        <v>810</v>
      </c>
      <c r="AM3" s="96" t="s">
        <v>811</v>
      </c>
      <c r="AN3" s="97" t="s">
        <v>812</v>
      </c>
      <c r="AO3" s="96" t="s">
        <v>813</v>
      </c>
      <c r="AP3" s="97" t="s">
        <v>814</v>
      </c>
      <c r="AQ3" s="96" t="s">
        <v>815</v>
      </c>
      <c r="AR3" s="92" t="s">
        <v>816</v>
      </c>
      <c r="AS3" s="97" t="s">
        <v>817</v>
      </c>
      <c r="AT3" s="96" t="s">
        <v>818</v>
      </c>
      <c r="AU3" s="96" t="s">
        <v>819</v>
      </c>
      <c r="AV3" s="99" t="s">
        <v>820</v>
      </c>
      <c r="AW3" s="180" t="s">
        <v>821</v>
      </c>
      <c r="AX3" s="99" t="s">
        <v>822</v>
      </c>
      <c r="AY3" s="178" t="s">
        <v>823</v>
      </c>
      <c r="AZ3" s="100" t="s">
        <v>824</v>
      </c>
      <c r="BA3" s="100" t="s">
        <v>858</v>
      </c>
      <c r="BB3" s="99" t="s">
        <v>857</v>
      </c>
      <c r="BC3" s="86" t="s">
        <v>825</v>
      </c>
      <c r="BD3" s="101" t="s">
        <v>976</v>
      </c>
      <c r="BE3" s="101" t="s">
        <v>826</v>
      </c>
      <c r="BF3" s="207" t="s">
        <v>984</v>
      </c>
      <c r="BG3" s="208" t="s">
        <v>1072</v>
      </c>
      <c r="BH3" s="207" t="s">
        <v>979</v>
      </c>
      <c r="BI3" s="209">
        <v>11577829</v>
      </c>
      <c r="BJ3" s="197" t="s">
        <v>971</v>
      </c>
      <c r="BK3" s="197" t="s">
        <v>972</v>
      </c>
      <c r="BL3" s="198" t="s">
        <v>821</v>
      </c>
      <c r="BM3" s="199" t="s">
        <v>973</v>
      </c>
      <c r="BN3" s="200" t="s">
        <v>974</v>
      </c>
      <c r="BO3" s="158" t="s">
        <v>975</v>
      </c>
      <c r="BP3" s="77" t="s">
        <v>978</v>
      </c>
      <c r="BQ3" s="77" t="s">
        <v>977</v>
      </c>
    </row>
    <row r="4" spans="1:69" ht="55.5" customHeight="1" x14ac:dyDescent="0.25">
      <c r="A4" s="1"/>
      <c r="B4" s="102">
        <v>1</v>
      </c>
      <c r="C4" s="223"/>
      <c r="D4" s="1"/>
      <c r="E4" s="1" t="s">
        <v>492</v>
      </c>
      <c r="F4" s="1"/>
      <c r="G4" s="1" t="s">
        <v>653</v>
      </c>
      <c r="H4" s="130" t="s">
        <v>865</v>
      </c>
      <c r="I4" s="130" t="s">
        <v>863</v>
      </c>
      <c r="J4" s="130" t="s">
        <v>864</v>
      </c>
      <c r="K4" s="130" t="s">
        <v>877</v>
      </c>
      <c r="L4" s="129" t="s">
        <v>881</v>
      </c>
      <c r="M4" s="1" t="s">
        <v>889</v>
      </c>
      <c r="N4" s="1" t="s">
        <v>906</v>
      </c>
      <c r="O4" s="1"/>
      <c r="P4" s="130" t="s">
        <v>1001</v>
      </c>
      <c r="Q4" s="213">
        <v>22164580716</v>
      </c>
      <c r="R4" s="1" t="s">
        <v>833</v>
      </c>
      <c r="S4" s="103">
        <f>'printed quilt'!H27</f>
        <v>61.2</v>
      </c>
      <c r="T4" s="104">
        <v>8.1</v>
      </c>
      <c r="U4" s="105">
        <f>IF(ISERROR(S4/T4),"",S4/T4)</f>
        <v>7.56</v>
      </c>
      <c r="V4" s="106">
        <v>7.56</v>
      </c>
      <c r="W4" s="218">
        <f>S4</f>
        <v>61.2</v>
      </c>
      <c r="X4" s="1" t="s">
        <v>179</v>
      </c>
      <c r="Y4" s="123">
        <v>44</v>
      </c>
      <c r="Z4" s="123">
        <v>41</v>
      </c>
      <c r="AA4" s="123">
        <v>25</v>
      </c>
      <c r="AB4" s="104">
        <v>5</v>
      </c>
      <c r="AC4" s="107">
        <v>2</v>
      </c>
      <c r="AD4" s="127">
        <f>IF(Y4="","",Y4*Z4*AA4/1000000)</f>
        <v>4.4999999999999998E-2</v>
      </c>
      <c r="AE4" s="108">
        <f>IF(AC4="","",65/AD4*AC4)</f>
        <v>2889</v>
      </c>
      <c r="AF4" s="1">
        <v>2250</v>
      </c>
      <c r="AG4" s="109">
        <f>IF(ISERROR(AF4/AE4),"",AF4/AE4)</f>
        <v>0.78</v>
      </c>
      <c r="AH4" s="1" t="s">
        <v>962</v>
      </c>
      <c r="AI4" s="110">
        <v>0.42799999999999999</v>
      </c>
      <c r="AJ4" s="109">
        <f>IF(ISERROR(V4*AI4),"",V4*AI4)</f>
        <v>3.24</v>
      </c>
      <c r="AK4" s="109">
        <f t="shared" ref="AK4:AK49" si="0">IF(ISERROR(V4+AG4+AJ4),"",V4+AG4+AJ4)</f>
        <v>11.58</v>
      </c>
      <c r="AL4" s="110">
        <v>0</v>
      </c>
      <c r="AM4" s="109">
        <f t="shared" ref="AM4:AM49" si="1">IF(ISERROR(AY4*AL4),"",AY4*AL4)</f>
        <v>0</v>
      </c>
      <c r="AN4" s="110">
        <v>0</v>
      </c>
      <c r="AO4" s="109">
        <f t="shared" ref="AO4:AO49" si="2">IF(ISERROR(AY4*AN4),"",AY4*AN4)</f>
        <v>0</v>
      </c>
      <c r="AP4" s="82">
        <v>0</v>
      </c>
      <c r="AQ4" s="109">
        <f>IF(ISERROR(AY4*AP5),"",AY4*AP5)</f>
        <v>0</v>
      </c>
      <c r="AR4" s="1">
        <v>0</v>
      </c>
      <c r="AS4" s="110">
        <v>0</v>
      </c>
      <c r="AT4" s="109">
        <f t="shared" ref="AT4:AT49" si="3">IF(ISERROR(AY4*AS4),"",AY4*AS4)</f>
        <v>0</v>
      </c>
      <c r="AU4" s="109">
        <f>IF(ISERROR(AM4+AO4+AQ4+AT4),"",AM4+AO4+AQ4+AT4)</f>
        <v>0</v>
      </c>
      <c r="AV4" s="109">
        <f t="shared" ref="AV4:AV49" si="4">IF(ISERROR(AK4+AU4),"",AK4+AU4)</f>
        <v>11.58</v>
      </c>
      <c r="AW4" s="181">
        <f>IF(ISERROR((AY4-AV4)/AY4),"",(AY4-AV4)/AY4)</f>
        <v>0.20680000000000001</v>
      </c>
      <c r="AX4" s="109">
        <f>IF(BA4="","",AZ4*(1-BA4))</f>
        <v>14.6</v>
      </c>
      <c r="AY4" s="183">
        <v>14.6</v>
      </c>
      <c r="AZ4" s="182">
        <v>29.99</v>
      </c>
      <c r="BA4" s="110">
        <f>(AZ4-AY4)/AZ4</f>
        <v>0.51319999999999999</v>
      </c>
      <c r="BB4" s="111">
        <f>IF(ISERROR((AZ4-AY4)/AZ4),"",(AZ4-AY4)/AZ4)</f>
        <v>0.51319999999999999</v>
      </c>
      <c r="BC4" s="188">
        <v>710</v>
      </c>
      <c r="BD4" s="109">
        <f>IF(ISERROR(AV4*BC4),"",AV4*BC4)</f>
        <v>8221.7999999999993</v>
      </c>
      <c r="BE4" s="109">
        <f>IF(ISERROR(AY4*BC4),"",AY4*BC4)</f>
        <v>10366</v>
      </c>
      <c r="BF4" s="207" t="s">
        <v>980</v>
      </c>
      <c r="BG4" s="210">
        <v>46091</v>
      </c>
      <c r="BH4" s="207"/>
      <c r="BI4" s="211"/>
      <c r="BJ4" s="201">
        <f>U4*0.1</f>
        <v>0.76</v>
      </c>
      <c r="BK4" s="202">
        <f>AK4-BJ4</f>
        <v>10.82</v>
      </c>
      <c r="BL4" s="203">
        <f>(BM4-BK4)/BM4</f>
        <v>0.22819999999999999</v>
      </c>
      <c r="BM4" s="204">
        <f>AY4*(1-BN4)</f>
        <v>14.02</v>
      </c>
      <c r="BN4" s="205">
        <v>0.04</v>
      </c>
      <c r="BO4" s="206">
        <f>BL4-AW4</f>
        <v>2.1000000000000001E-2</v>
      </c>
      <c r="BP4" s="109">
        <f>BC4*BK4</f>
        <v>7682.2</v>
      </c>
      <c r="BQ4" s="109">
        <f>BM4*BC4</f>
        <v>9954.2000000000007</v>
      </c>
    </row>
    <row r="5" spans="1:69" ht="55.5" customHeight="1" x14ac:dyDescent="0.25">
      <c r="A5" s="1"/>
      <c r="B5" s="102">
        <v>2</v>
      </c>
      <c r="C5" s="224"/>
      <c r="D5" s="1"/>
      <c r="E5" s="1" t="s">
        <v>492</v>
      </c>
      <c r="F5" s="1"/>
      <c r="G5" s="1" t="s">
        <v>653</v>
      </c>
      <c r="H5" s="130" t="s">
        <v>865</v>
      </c>
      <c r="I5" s="130" t="s">
        <v>863</v>
      </c>
      <c r="J5" s="130" t="s">
        <v>864</v>
      </c>
      <c r="K5" s="130" t="s">
        <v>877</v>
      </c>
      <c r="L5" s="129" t="s">
        <v>881</v>
      </c>
      <c r="M5" s="1" t="s">
        <v>890</v>
      </c>
      <c r="N5" s="1" t="s">
        <v>906</v>
      </c>
      <c r="O5" s="1"/>
      <c r="P5" s="130" t="s">
        <v>1002</v>
      </c>
      <c r="Q5" s="213">
        <v>22164580716</v>
      </c>
      <c r="R5" s="1" t="s">
        <v>833</v>
      </c>
      <c r="S5" s="103">
        <f>'printed quilt'!H28</f>
        <v>70.5</v>
      </c>
      <c r="T5" s="104">
        <v>8.1</v>
      </c>
      <c r="U5" s="105">
        <f t="shared" ref="U5:U49" si="5">IF(ISERROR(S5/T5),"",S5/T5)</f>
        <v>8.6999999999999993</v>
      </c>
      <c r="V5" s="106">
        <v>8.6999999999999993</v>
      </c>
      <c r="W5" s="218">
        <f t="shared" ref="W5:W7" si="6">S5</f>
        <v>70.5</v>
      </c>
      <c r="X5" s="1" t="s">
        <v>179</v>
      </c>
      <c r="Y5" s="123">
        <v>44</v>
      </c>
      <c r="Z5" s="123">
        <v>41</v>
      </c>
      <c r="AA5" s="123">
        <v>28</v>
      </c>
      <c r="AB5" s="104">
        <v>5</v>
      </c>
      <c r="AC5" s="83">
        <v>2</v>
      </c>
      <c r="AD5" s="127">
        <f t="shared" ref="AD5:AD49" si="7">IF(Y5="","",Y5*Z5*AA5/1000000)</f>
        <v>5.0999999999999997E-2</v>
      </c>
      <c r="AE5" s="108">
        <f t="shared" ref="AE5:AE49" si="8">IF(AC5="","",65/AD5*AC5)</f>
        <v>2549</v>
      </c>
      <c r="AF5" s="1">
        <v>2250</v>
      </c>
      <c r="AG5" s="109">
        <f t="shared" ref="AG5:AG49" si="9">IF(ISERROR(AF5/AE5),"",AF5/AE5)</f>
        <v>0.88</v>
      </c>
      <c r="AH5" s="1" t="s">
        <v>962</v>
      </c>
      <c r="AI5" s="110">
        <v>0.42799999999999999</v>
      </c>
      <c r="AJ5" s="109">
        <f>IF(ISERROR(V5*AI5),"",V5*AI5)</f>
        <v>3.72</v>
      </c>
      <c r="AK5" s="109">
        <f t="shared" si="0"/>
        <v>13.3</v>
      </c>
      <c r="AL5" s="110">
        <v>0</v>
      </c>
      <c r="AM5" s="109">
        <f t="shared" si="1"/>
        <v>0</v>
      </c>
      <c r="AN5" s="110">
        <v>0</v>
      </c>
      <c r="AO5" s="109">
        <f t="shared" si="2"/>
        <v>0</v>
      </c>
      <c r="AP5" s="110">
        <v>0</v>
      </c>
      <c r="AQ5" s="109">
        <f>IF(ISERROR(AY5*AP6),"",AY5*AP6)</f>
        <v>0</v>
      </c>
      <c r="AR5" s="1">
        <v>0</v>
      </c>
      <c r="AS5" s="110">
        <v>0</v>
      </c>
      <c r="AT5" s="109">
        <f t="shared" si="3"/>
        <v>0</v>
      </c>
      <c r="AU5" s="109">
        <f t="shared" ref="AU5:AU49" si="10">IF(ISERROR(AM5+AO5+AQ5+AT5),"",AM5+AO5+AQ5+AT5)</f>
        <v>0</v>
      </c>
      <c r="AV5" s="109">
        <f t="shared" si="4"/>
        <v>13.3</v>
      </c>
      <c r="AW5" s="181">
        <f t="shared" ref="AW5:AW49" si="11">IF(ISERROR((AY5-AV5)/AY5),"",(AY5-AV5)/AY5)</f>
        <v>0.22309999999999999</v>
      </c>
      <c r="AX5" s="109">
        <f t="shared" ref="AX5:AX49" si="12">IF(BA5="","",AZ5*(1-BA5))</f>
        <v>17.12</v>
      </c>
      <c r="AY5" s="183">
        <v>17.12</v>
      </c>
      <c r="AZ5" s="182">
        <v>34.99</v>
      </c>
      <c r="BA5" s="110">
        <f t="shared" ref="BA5:BA7" si="13">(AZ5-AY5)/AZ5</f>
        <v>0.51070000000000004</v>
      </c>
      <c r="BB5" s="111">
        <f t="shared" ref="BB5:BB49" si="14">IF(ISERROR((AZ5-AY5)/AZ5),"",(AZ5-AY5)/AZ5)</f>
        <v>0.51070000000000004</v>
      </c>
      <c r="BC5" s="188">
        <v>710</v>
      </c>
      <c r="BD5" s="109">
        <f t="shared" ref="BD5:BD49" si="15">IF(ISERROR(AV5*BC5),"",AV5*BC5)</f>
        <v>9443</v>
      </c>
      <c r="BE5" s="109">
        <f t="shared" ref="BE5:BE49" si="16">IF(ISERROR(AY5*BC5),"",AY5*BC5)</f>
        <v>12155.2</v>
      </c>
      <c r="BF5" s="207" t="s">
        <v>981</v>
      </c>
      <c r="BG5" s="212" t="s">
        <v>1088</v>
      </c>
      <c r="BH5" s="207"/>
      <c r="BI5" s="211"/>
      <c r="BJ5" s="201">
        <f t="shared" ref="BJ5:BJ7" si="17">U5*0.1</f>
        <v>0.87</v>
      </c>
      <c r="BK5" s="202">
        <f t="shared" ref="BK5:BK7" si="18">AK5-BJ5</f>
        <v>12.43</v>
      </c>
      <c r="BL5" s="203">
        <f t="shared" ref="BL5:BL7" si="19">(BM5-BK5)/BM5</f>
        <v>0.24390000000000001</v>
      </c>
      <c r="BM5" s="204">
        <f t="shared" ref="BM5:BM7" si="20">AY5*(1-BN5)</f>
        <v>16.440000000000001</v>
      </c>
      <c r="BN5" s="205">
        <v>0.04</v>
      </c>
      <c r="BO5" s="206">
        <f t="shared" ref="BO5:BO7" si="21">BL5-AW5</f>
        <v>2.1000000000000001E-2</v>
      </c>
      <c r="BP5" s="109">
        <f t="shared" ref="BP5:BP7" si="22">BC5*BK5</f>
        <v>8825.2999999999993</v>
      </c>
      <c r="BQ5" s="109">
        <f t="shared" ref="BQ5:BQ49" si="23">BM5*BC5</f>
        <v>11672.4</v>
      </c>
    </row>
    <row r="6" spans="1:69" ht="61.5" customHeight="1" x14ac:dyDescent="0.25">
      <c r="A6" s="1"/>
      <c r="B6" s="102">
        <v>3</v>
      </c>
      <c r="C6" s="223"/>
      <c r="D6" s="1"/>
      <c r="E6" s="1"/>
      <c r="F6" s="1"/>
      <c r="G6" s="1" t="s">
        <v>653</v>
      </c>
      <c r="H6" s="130" t="s">
        <v>867</v>
      </c>
      <c r="I6" s="130" t="s">
        <v>863</v>
      </c>
      <c r="J6" s="130" t="s">
        <v>864</v>
      </c>
      <c r="K6" s="130" t="s">
        <v>878</v>
      </c>
      <c r="L6" s="129" t="s">
        <v>881</v>
      </c>
      <c r="M6" s="1" t="s">
        <v>891</v>
      </c>
      <c r="N6" s="1" t="s">
        <v>907</v>
      </c>
      <c r="O6" s="1"/>
      <c r="P6" s="214" t="s">
        <v>1054</v>
      </c>
      <c r="Q6" s="1" t="s">
        <v>1055</v>
      </c>
      <c r="R6" s="1" t="s">
        <v>833</v>
      </c>
      <c r="S6" s="103">
        <f>'printed quilt'!O30</f>
        <v>71.8</v>
      </c>
      <c r="T6" s="104">
        <v>8.1</v>
      </c>
      <c r="U6" s="105">
        <f t="shared" si="5"/>
        <v>8.86</v>
      </c>
      <c r="V6" s="106">
        <v>8.86</v>
      </c>
      <c r="W6" s="218">
        <f t="shared" si="6"/>
        <v>71.8</v>
      </c>
      <c r="X6" s="1" t="s">
        <v>179</v>
      </c>
      <c r="Y6" s="123">
        <v>44</v>
      </c>
      <c r="Z6" s="123">
        <v>41</v>
      </c>
      <c r="AA6" s="123">
        <v>25</v>
      </c>
      <c r="AB6" s="104">
        <v>5</v>
      </c>
      <c r="AC6" s="107">
        <v>2</v>
      </c>
      <c r="AD6" s="127">
        <f t="shared" si="7"/>
        <v>4.4999999999999998E-2</v>
      </c>
      <c r="AE6" s="108">
        <f t="shared" si="8"/>
        <v>2889</v>
      </c>
      <c r="AF6" s="1">
        <v>2250</v>
      </c>
      <c r="AG6" s="109">
        <f t="shared" si="9"/>
        <v>0.78</v>
      </c>
      <c r="AH6" s="1" t="s">
        <v>962</v>
      </c>
      <c r="AI6" s="110">
        <v>0.42799999999999999</v>
      </c>
      <c r="AJ6" s="109">
        <f t="shared" ref="AJ6:AJ49" si="24">IF(ISERROR(V6*AI6),"",V6*AI6)</f>
        <v>3.79</v>
      </c>
      <c r="AK6" s="109">
        <f t="shared" si="0"/>
        <v>13.43</v>
      </c>
      <c r="AL6" s="110">
        <v>0</v>
      </c>
      <c r="AM6" s="109">
        <f t="shared" si="1"/>
        <v>0</v>
      </c>
      <c r="AN6" s="110">
        <v>0</v>
      </c>
      <c r="AO6" s="109">
        <f t="shared" si="2"/>
        <v>0</v>
      </c>
      <c r="AP6" s="110">
        <v>0</v>
      </c>
      <c r="AQ6" s="109">
        <f t="shared" ref="AQ6:AQ49" si="25">IF(ISERROR(AY6*AP6),"",AY6*AP6)</f>
        <v>0</v>
      </c>
      <c r="AR6" s="1">
        <v>0</v>
      </c>
      <c r="AS6" s="110">
        <v>0</v>
      </c>
      <c r="AT6" s="109">
        <f t="shared" si="3"/>
        <v>0</v>
      </c>
      <c r="AU6" s="109">
        <f t="shared" si="10"/>
        <v>0</v>
      </c>
      <c r="AV6" s="109">
        <f t="shared" si="4"/>
        <v>13.43</v>
      </c>
      <c r="AW6" s="181">
        <f t="shared" si="11"/>
        <v>0.16889999999999999</v>
      </c>
      <c r="AX6" s="109">
        <f t="shared" si="12"/>
        <v>16.16</v>
      </c>
      <c r="AY6" s="184">
        <v>16.16</v>
      </c>
      <c r="AZ6" s="182">
        <v>29.99</v>
      </c>
      <c r="BA6" s="110">
        <f t="shared" si="13"/>
        <v>0.4612</v>
      </c>
      <c r="BB6" s="111">
        <f t="shared" si="14"/>
        <v>0.4612</v>
      </c>
      <c r="BC6" s="188">
        <v>710</v>
      </c>
      <c r="BD6" s="109">
        <f t="shared" si="15"/>
        <v>9535.2999999999993</v>
      </c>
      <c r="BE6" s="109">
        <f t="shared" si="16"/>
        <v>11473.6</v>
      </c>
      <c r="BF6" s="207" t="s">
        <v>982</v>
      </c>
      <c r="BG6" s="212" t="s">
        <v>983</v>
      </c>
      <c r="BH6" s="207"/>
      <c r="BI6" s="211"/>
      <c r="BJ6" s="201">
        <f t="shared" si="17"/>
        <v>0.89</v>
      </c>
      <c r="BK6" s="202">
        <f t="shared" si="18"/>
        <v>12.54</v>
      </c>
      <c r="BL6" s="203">
        <f t="shared" si="19"/>
        <v>0.1915</v>
      </c>
      <c r="BM6" s="204">
        <f t="shared" si="20"/>
        <v>15.51</v>
      </c>
      <c r="BN6" s="205">
        <v>0.04</v>
      </c>
      <c r="BO6" s="206">
        <f t="shared" si="21"/>
        <v>2.3E-2</v>
      </c>
      <c r="BP6" s="109">
        <f t="shared" si="22"/>
        <v>8903.4</v>
      </c>
      <c r="BQ6" s="109">
        <f t="shared" si="23"/>
        <v>11012.1</v>
      </c>
    </row>
    <row r="7" spans="1:69" ht="56.25" customHeight="1" x14ac:dyDescent="0.25">
      <c r="A7" s="1"/>
      <c r="B7" s="102">
        <v>4</v>
      </c>
      <c r="C7" s="224"/>
      <c r="D7" s="1"/>
      <c r="E7" s="1"/>
      <c r="F7" s="1"/>
      <c r="G7" s="1" t="s">
        <v>653</v>
      </c>
      <c r="H7" s="1" t="s">
        <v>866</v>
      </c>
      <c r="I7" s="130" t="s">
        <v>863</v>
      </c>
      <c r="J7" s="130" t="s">
        <v>864</v>
      </c>
      <c r="K7" s="130" t="s">
        <v>878</v>
      </c>
      <c r="L7" s="129" t="s">
        <v>881</v>
      </c>
      <c r="M7" s="1" t="s">
        <v>892</v>
      </c>
      <c r="N7" s="1" t="s">
        <v>907</v>
      </c>
      <c r="O7" s="1"/>
      <c r="P7" s="214" t="s">
        <v>1038</v>
      </c>
      <c r="Q7" s="1" t="s">
        <v>1056</v>
      </c>
      <c r="R7" s="1" t="s">
        <v>833</v>
      </c>
      <c r="S7" s="103">
        <f>'printed quilt'!O31</f>
        <v>81.849999999999994</v>
      </c>
      <c r="T7" s="104">
        <v>8.1</v>
      </c>
      <c r="U7" s="105">
        <f t="shared" si="5"/>
        <v>10.1</v>
      </c>
      <c r="V7" s="106">
        <v>10.1</v>
      </c>
      <c r="W7" s="218">
        <f t="shared" si="6"/>
        <v>81.849999999999994</v>
      </c>
      <c r="X7" s="1" t="s">
        <v>179</v>
      </c>
      <c r="Y7" s="123">
        <v>44</v>
      </c>
      <c r="Z7" s="123">
        <v>41</v>
      </c>
      <c r="AA7" s="123">
        <v>28</v>
      </c>
      <c r="AB7" s="104">
        <v>5</v>
      </c>
      <c r="AC7" s="107">
        <v>2</v>
      </c>
      <c r="AD7" s="127">
        <f t="shared" si="7"/>
        <v>5.0999999999999997E-2</v>
      </c>
      <c r="AE7" s="108">
        <f t="shared" si="8"/>
        <v>2549</v>
      </c>
      <c r="AF7" s="1">
        <v>2250</v>
      </c>
      <c r="AG7" s="109">
        <f t="shared" si="9"/>
        <v>0.88</v>
      </c>
      <c r="AH7" s="1" t="s">
        <v>962</v>
      </c>
      <c r="AI7" s="110">
        <v>0.42799999999999999</v>
      </c>
      <c r="AJ7" s="109">
        <f t="shared" si="24"/>
        <v>4.32</v>
      </c>
      <c r="AK7" s="109">
        <f t="shared" si="0"/>
        <v>15.3</v>
      </c>
      <c r="AL7" s="110">
        <v>0</v>
      </c>
      <c r="AM7" s="109">
        <f t="shared" si="1"/>
        <v>0</v>
      </c>
      <c r="AN7" s="110">
        <v>0</v>
      </c>
      <c r="AO7" s="109">
        <f t="shared" si="2"/>
        <v>0</v>
      </c>
      <c r="AP7" s="110">
        <v>0</v>
      </c>
      <c r="AQ7" s="109">
        <f t="shared" si="25"/>
        <v>0</v>
      </c>
      <c r="AR7" s="1">
        <v>0</v>
      </c>
      <c r="AS7" s="110">
        <v>0</v>
      </c>
      <c r="AT7" s="109">
        <f t="shared" si="3"/>
        <v>0</v>
      </c>
      <c r="AU7" s="109">
        <f t="shared" si="10"/>
        <v>0</v>
      </c>
      <c r="AV7" s="109">
        <f t="shared" si="4"/>
        <v>15.3</v>
      </c>
      <c r="AW7" s="181">
        <f t="shared" si="11"/>
        <v>0.19470000000000001</v>
      </c>
      <c r="AX7" s="109">
        <f t="shared" si="12"/>
        <v>19</v>
      </c>
      <c r="AY7" s="184">
        <v>19</v>
      </c>
      <c r="AZ7" s="182">
        <v>34.99</v>
      </c>
      <c r="BA7" s="110">
        <f t="shared" si="13"/>
        <v>0.45700000000000002</v>
      </c>
      <c r="BB7" s="111">
        <f t="shared" si="14"/>
        <v>0.45700000000000002</v>
      </c>
      <c r="BC7" s="188">
        <v>710</v>
      </c>
      <c r="BD7" s="109">
        <f t="shared" si="15"/>
        <v>10863</v>
      </c>
      <c r="BE7" s="109">
        <f t="shared" si="16"/>
        <v>13490</v>
      </c>
      <c r="BI7" s="73"/>
      <c r="BJ7" s="201">
        <f t="shared" si="17"/>
        <v>1.01</v>
      </c>
      <c r="BK7" s="202">
        <f t="shared" si="18"/>
        <v>14.29</v>
      </c>
      <c r="BL7" s="203">
        <f t="shared" si="19"/>
        <v>0.21659999999999999</v>
      </c>
      <c r="BM7" s="204">
        <f t="shared" si="20"/>
        <v>18.239999999999998</v>
      </c>
      <c r="BN7" s="205">
        <v>0.04</v>
      </c>
      <c r="BO7" s="206">
        <f t="shared" si="21"/>
        <v>2.1999999999999999E-2</v>
      </c>
      <c r="BP7" s="109">
        <f t="shared" si="22"/>
        <v>10145.9</v>
      </c>
      <c r="BQ7" s="109">
        <f t="shared" si="23"/>
        <v>12950.4</v>
      </c>
    </row>
    <row r="8" spans="1:69" x14ac:dyDescent="0.25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219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1"/>
      <c r="BI8" s="73"/>
      <c r="BJ8" s="73"/>
    </row>
    <row r="9" spans="1:69" ht="55.5" customHeight="1" x14ac:dyDescent="0.25">
      <c r="A9" s="1"/>
      <c r="B9" s="102">
        <v>6</v>
      </c>
      <c r="C9" s="223"/>
      <c r="D9" s="1"/>
      <c r="E9" s="1"/>
      <c r="F9" s="1"/>
      <c r="G9" s="1" t="s">
        <v>653</v>
      </c>
      <c r="H9" s="130" t="s">
        <v>869</v>
      </c>
      <c r="I9" s="130" t="s">
        <v>863</v>
      </c>
      <c r="J9" s="130" t="s">
        <v>864</v>
      </c>
      <c r="K9" s="130" t="s">
        <v>879</v>
      </c>
      <c r="L9" s="129" t="s">
        <v>881</v>
      </c>
      <c r="M9" s="1" t="s">
        <v>891</v>
      </c>
      <c r="N9" s="1" t="s">
        <v>908</v>
      </c>
      <c r="O9" s="1"/>
      <c r="P9" s="130" t="s">
        <v>1081</v>
      </c>
      <c r="Q9" s="1" t="s">
        <v>1033</v>
      </c>
      <c r="R9" s="1" t="s">
        <v>833</v>
      </c>
      <c r="S9" s="103">
        <f>'printed quilt'!H34</f>
        <v>60.7</v>
      </c>
      <c r="T9" s="104">
        <v>8.1</v>
      </c>
      <c r="U9" s="105">
        <f t="shared" si="5"/>
        <v>7.49</v>
      </c>
      <c r="V9" s="106">
        <v>7.49</v>
      </c>
      <c r="W9" s="218">
        <f>S9</f>
        <v>60.7</v>
      </c>
      <c r="X9" s="1" t="s">
        <v>179</v>
      </c>
      <c r="Y9" s="123">
        <v>44</v>
      </c>
      <c r="Z9" s="123">
        <v>41</v>
      </c>
      <c r="AA9" s="123">
        <v>25</v>
      </c>
      <c r="AB9" s="104">
        <v>5</v>
      </c>
      <c r="AC9" s="107">
        <v>2</v>
      </c>
      <c r="AD9" s="127">
        <f t="shared" si="7"/>
        <v>4.4999999999999998E-2</v>
      </c>
      <c r="AE9" s="108">
        <f t="shared" si="8"/>
        <v>2889</v>
      </c>
      <c r="AF9" s="1">
        <v>2250</v>
      </c>
      <c r="AG9" s="109">
        <f t="shared" si="9"/>
        <v>0.78</v>
      </c>
      <c r="AH9" s="1" t="s">
        <v>962</v>
      </c>
      <c r="AI9" s="110">
        <v>0.42799999999999999</v>
      </c>
      <c r="AJ9" s="109">
        <f t="shared" si="24"/>
        <v>3.21</v>
      </c>
      <c r="AK9" s="109">
        <f t="shared" si="0"/>
        <v>11.48</v>
      </c>
      <c r="AL9" s="110">
        <v>0</v>
      </c>
      <c r="AM9" s="109">
        <f t="shared" si="1"/>
        <v>0</v>
      </c>
      <c r="AN9" s="110">
        <v>0</v>
      </c>
      <c r="AO9" s="109">
        <f t="shared" si="2"/>
        <v>0</v>
      </c>
      <c r="AP9" s="110">
        <v>0</v>
      </c>
      <c r="AQ9" s="109">
        <f t="shared" si="25"/>
        <v>0</v>
      </c>
      <c r="AR9" s="1">
        <v>0</v>
      </c>
      <c r="AS9" s="110">
        <v>0</v>
      </c>
      <c r="AT9" s="109">
        <f t="shared" si="3"/>
        <v>0</v>
      </c>
      <c r="AU9" s="109">
        <f t="shared" si="10"/>
        <v>0</v>
      </c>
      <c r="AV9" s="109">
        <f t="shared" si="4"/>
        <v>11.48</v>
      </c>
      <c r="AW9" s="181">
        <f>IF(ISERROR((AY9-AV9)/AY9),"",(AY9-AV9)/AY9)</f>
        <v>0.2044</v>
      </c>
      <c r="AX9" s="109">
        <f t="shared" si="12"/>
        <v>14.43</v>
      </c>
      <c r="AY9" s="179">
        <v>14.43</v>
      </c>
      <c r="AZ9" s="182">
        <v>29.99</v>
      </c>
      <c r="BA9" s="110">
        <f>(AZ9-AY9)/AZ9</f>
        <v>0.51880000000000004</v>
      </c>
      <c r="BB9" s="111">
        <f t="shared" si="14"/>
        <v>0.51880000000000004</v>
      </c>
      <c r="BC9" s="188">
        <v>1015</v>
      </c>
      <c r="BD9" s="109">
        <f t="shared" si="15"/>
        <v>11652.2</v>
      </c>
      <c r="BE9" s="109">
        <f t="shared" si="16"/>
        <v>14646.45</v>
      </c>
      <c r="BF9" s="207" t="s">
        <v>984</v>
      </c>
      <c r="BG9" s="208" t="s">
        <v>1073</v>
      </c>
      <c r="BH9" s="207" t="s">
        <v>979</v>
      </c>
      <c r="BI9" s="209">
        <v>11577796</v>
      </c>
      <c r="BJ9" s="201">
        <f t="shared" ref="BJ9:BJ12" si="26">U9*0.1</f>
        <v>0.75</v>
      </c>
      <c r="BK9" s="202">
        <f t="shared" ref="BK9:BK12" si="27">AK9-BJ9</f>
        <v>10.73</v>
      </c>
      <c r="BL9" s="203">
        <f t="shared" ref="BL9:BL12" si="28">(BM9-BK9)/BM9</f>
        <v>0.2253</v>
      </c>
      <c r="BM9" s="204">
        <f t="shared" ref="BM9:BM12" si="29">AY9*(1-BN9)</f>
        <v>13.85</v>
      </c>
      <c r="BN9" s="205">
        <v>0.04</v>
      </c>
      <c r="BO9" s="206">
        <f t="shared" ref="BO9:BO12" si="30">BL9-AW9</f>
        <v>2.1000000000000001E-2</v>
      </c>
      <c r="BP9" s="109">
        <f t="shared" ref="BP9:BP12" si="31">BC9*BK9</f>
        <v>10890.95</v>
      </c>
      <c r="BQ9" s="109">
        <f t="shared" si="23"/>
        <v>14057.75</v>
      </c>
    </row>
    <row r="10" spans="1:69" ht="55.5" customHeight="1" x14ac:dyDescent="0.25">
      <c r="A10" s="1"/>
      <c r="B10" s="102">
        <v>7</v>
      </c>
      <c r="C10" s="224"/>
      <c r="D10" s="1"/>
      <c r="E10" s="1"/>
      <c r="F10" s="1"/>
      <c r="G10" s="1" t="s">
        <v>653</v>
      </c>
      <c r="H10" s="130" t="s">
        <v>869</v>
      </c>
      <c r="I10" s="130" t="s">
        <v>863</v>
      </c>
      <c r="J10" s="130" t="s">
        <v>864</v>
      </c>
      <c r="K10" s="130" t="s">
        <v>879</v>
      </c>
      <c r="L10" s="129" t="s">
        <v>881</v>
      </c>
      <c r="M10" s="1" t="s">
        <v>892</v>
      </c>
      <c r="N10" s="1" t="s">
        <v>908</v>
      </c>
      <c r="O10" s="1"/>
      <c r="P10" s="1" t="s">
        <v>1034</v>
      </c>
      <c r="Q10" s="1" t="s">
        <v>1035</v>
      </c>
      <c r="R10" s="1" t="s">
        <v>833</v>
      </c>
      <c r="S10" s="103">
        <f>'printed quilt'!H35</f>
        <v>69.7</v>
      </c>
      <c r="T10" s="104">
        <v>8.1</v>
      </c>
      <c r="U10" s="105">
        <f t="shared" si="5"/>
        <v>8.6</v>
      </c>
      <c r="V10" s="106">
        <v>8.6</v>
      </c>
      <c r="W10" s="218">
        <f t="shared" ref="W10:W12" si="32">S10</f>
        <v>69.7</v>
      </c>
      <c r="X10" s="1" t="s">
        <v>179</v>
      </c>
      <c r="Y10" s="123">
        <v>44</v>
      </c>
      <c r="Z10" s="123">
        <v>41</v>
      </c>
      <c r="AA10" s="123">
        <v>28</v>
      </c>
      <c r="AB10" s="104">
        <v>5</v>
      </c>
      <c r="AC10" s="107">
        <v>2</v>
      </c>
      <c r="AD10" s="127">
        <f t="shared" si="7"/>
        <v>5.0999999999999997E-2</v>
      </c>
      <c r="AE10" s="108">
        <f t="shared" si="8"/>
        <v>2549</v>
      </c>
      <c r="AF10" s="1">
        <v>2250</v>
      </c>
      <c r="AG10" s="109">
        <f t="shared" si="9"/>
        <v>0.88</v>
      </c>
      <c r="AH10" s="1" t="s">
        <v>962</v>
      </c>
      <c r="AI10" s="110">
        <v>0.42799999999999999</v>
      </c>
      <c r="AJ10" s="109">
        <f t="shared" si="24"/>
        <v>3.68</v>
      </c>
      <c r="AK10" s="109">
        <f t="shared" si="0"/>
        <v>13.16</v>
      </c>
      <c r="AL10" s="110">
        <v>0</v>
      </c>
      <c r="AM10" s="109">
        <f t="shared" si="1"/>
        <v>0</v>
      </c>
      <c r="AN10" s="110">
        <v>0</v>
      </c>
      <c r="AO10" s="109">
        <f t="shared" si="2"/>
        <v>0</v>
      </c>
      <c r="AP10" s="110">
        <v>0</v>
      </c>
      <c r="AQ10" s="109">
        <f t="shared" si="25"/>
        <v>0</v>
      </c>
      <c r="AR10" s="1">
        <v>0</v>
      </c>
      <c r="AS10" s="110">
        <v>0</v>
      </c>
      <c r="AT10" s="109">
        <f t="shared" si="3"/>
        <v>0</v>
      </c>
      <c r="AU10" s="109">
        <f t="shared" si="10"/>
        <v>0</v>
      </c>
      <c r="AV10" s="109">
        <f t="shared" si="4"/>
        <v>13.16</v>
      </c>
      <c r="AW10" s="181">
        <f t="shared" si="11"/>
        <v>0.21479999999999999</v>
      </c>
      <c r="AX10" s="109">
        <f t="shared" si="12"/>
        <v>16.760000000000002</v>
      </c>
      <c r="AY10" s="179">
        <v>16.760000000000002</v>
      </c>
      <c r="AZ10" s="182">
        <v>34.99</v>
      </c>
      <c r="BA10" s="110">
        <f t="shared" ref="BA10:BA12" si="33">(AZ10-AY10)/AZ10</f>
        <v>0.52100000000000002</v>
      </c>
      <c r="BB10" s="111">
        <f t="shared" si="14"/>
        <v>0.52100000000000002</v>
      </c>
      <c r="BC10" s="188">
        <v>435</v>
      </c>
      <c r="BD10" s="109">
        <f t="shared" si="15"/>
        <v>5724.6</v>
      </c>
      <c r="BE10" s="109">
        <f t="shared" si="16"/>
        <v>7290.6</v>
      </c>
      <c r="BF10" s="207" t="s">
        <v>980</v>
      </c>
      <c r="BG10" s="210">
        <v>46091</v>
      </c>
      <c r="BH10" s="207"/>
      <c r="BI10" s="211"/>
      <c r="BJ10" s="201">
        <f t="shared" si="26"/>
        <v>0.86</v>
      </c>
      <c r="BK10" s="202">
        <f t="shared" si="27"/>
        <v>12.3</v>
      </c>
      <c r="BL10" s="203">
        <f t="shared" si="28"/>
        <v>0.2356</v>
      </c>
      <c r="BM10" s="204">
        <f t="shared" si="29"/>
        <v>16.09</v>
      </c>
      <c r="BN10" s="205">
        <v>0.04</v>
      </c>
      <c r="BO10" s="206">
        <f t="shared" si="30"/>
        <v>2.1000000000000001E-2</v>
      </c>
      <c r="BP10" s="109">
        <f t="shared" si="31"/>
        <v>5350.5</v>
      </c>
      <c r="BQ10" s="109">
        <f t="shared" si="23"/>
        <v>6999.15</v>
      </c>
    </row>
    <row r="11" spans="1:69" ht="55.5" customHeight="1" x14ac:dyDescent="0.25">
      <c r="A11" s="1"/>
      <c r="B11" s="102">
        <v>8</v>
      </c>
      <c r="C11" s="223"/>
      <c r="D11" s="1"/>
      <c r="E11" s="1" t="s">
        <v>492</v>
      </c>
      <c r="F11" s="1"/>
      <c r="G11" s="1" t="s">
        <v>653</v>
      </c>
      <c r="H11" s="130" t="s">
        <v>985</v>
      </c>
      <c r="I11" s="130" t="s">
        <v>863</v>
      </c>
      <c r="J11" s="130" t="s">
        <v>864</v>
      </c>
      <c r="K11" s="130" t="s">
        <v>880</v>
      </c>
      <c r="L11" s="129" t="s">
        <v>881</v>
      </c>
      <c r="M11" s="1" t="s">
        <v>889</v>
      </c>
      <c r="N11" s="1" t="s">
        <v>909</v>
      </c>
      <c r="O11" s="1"/>
      <c r="P11" s="1" t="s">
        <v>1027</v>
      </c>
      <c r="Q11" s="1" t="s">
        <v>1028</v>
      </c>
      <c r="R11" s="1" t="s">
        <v>833</v>
      </c>
      <c r="S11" s="103">
        <f>'printed quilt'!H37</f>
        <v>61.2</v>
      </c>
      <c r="T11" s="104">
        <v>8.1</v>
      </c>
      <c r="U11" s="105">
        <f t="shared" si="5"/>
        <v>7.56</v>
      </c>
      <c r="V11" s="106">
        <v>7.56</v>
      </c>
      <c r="W11" s="218">
        <f t="shared" si="32"/>
        <v>61.2</v>
      </c>
      <c r="X11" s="1" t="s">
        <v>179</v>
      </c>
      <c r="Y11" s="123">
        <v>44</v>
      </c>
      <c r="Z11" s="123">
        <v>41</v>
      </c>
      <c r="AA11" s="123">
        <v>25</v>
      </c>
      <c r="AB11" s="104">
        <v>5</v>
      </c>
      <c r="AC11" s="107">
        <v>2</v>
      </c>
      <c r="AD11" s="127">
        <f t="shared" si="7"/>
        <v>4.4999999999999998E-2</v>
      </c>
      <c r="AE11" s="108">
        <f t="shared" si="8"/>
        <v>2889</v>
      </c>
      <c r="AF11" s="1">
        <v>2250</v>
      </c>
      <c r="AG11" s="109">
        <f t="shared" si="9"/>
        <v>0.78</v>
      </c>
      <c r="AH11" s="1" t="s">
        <v>962</v>
      </c>
      <c r="AI11" s="110">
        <v>0.42799999999999999</v>
      </c>
      <c r="AJ11" s="109">
        <f t="shared" si="24"/>
        <v>3.24</v>
      </c>
      <c r="AK11" s="109">
        <f t="shared" si="0"/>
        <v>11.58</v>
      </c>
      <c r="AL11" s="110">
        <v>0</v>
      </c>
      <c r="AM11" s="109">
        <f t="shared" si="1"/>
        <v>0</v>
      </c>
      <c r="AN11" s="110">
        <v>0</v>
      </c>
      <c r="AO11" s="109">
        <f t="shared" si="2"/>
        <v>0</v>
      </c>
      <c r="AP11" s="110">
        <v>0</v>
      </c>
      <c r="AQ11" s="109">
        <f t="shared" si="25"/>
        <v>0</v>
      </c>
      <c r="AR11" s="1">
        <v>0</v>
      </c>
      <c r="AS11" s="110">
        <v>0</v>
      </c>
      <c r="AT11" s="109">
        <f t="shared" si="3"/>
        <v>0</v>
      </c>
      <c r="AU11" s="109">
        <f t="shared" si="10"/>
        <v>0</v>
      </c>
      <c r="AV11" s="109">
        <f t="shared" si="4"/>
        <v>11.58</v>
      </c>
      <c r="AW11" s="181">
        <f t="shared" si="11"/>
        <v>0.20680000000000001</v>
      </c>
      <c r="AX11" s="109">
        <f t="shared" si="12"/>
        <v>14.6</v>
      </c>
      <c r="AY11" s="179">
        <v>14.6</v>
      </c>
      <c r="AZ11" s="182">
        <v>29.99</v>
      </c>
      <c r="BA11" s="110">
        <f t="shared" si="33"/>
        <v>0.51319999999999999</v>
      </c>
      <c r="BB11" s="111">
        <f t="shared" si="14"/>
        <v>0.51319999999999999</v>
      </c>
      <c r="BC11" s="188">
        <v>1015</v>
      </c>
      <c r="BD11" s="109">
        <f t="shared" si="15"/>
        <v>11753.7</v>
      </c>
      <c r="BE11" s="109">
        <f t="shared" si="16"/>
        <v>14819</v>
      </c>
      <c r="BF11" s="207" t="s">
        <v>981</v>
      </c>
      <c r="BG11" s="212" t="s">
        <v>1088</v>
      </c>
      <c r="BH11" s="207"/>
      <c r="BI11" s="211"/>
      <c r="BJ11" s="201">
        <f t="shared" si="26"/>
        <v>0.76</v>
      </c>
      <c r="BK11" s="202">
        <f t="shared" si="27"/>
        <v>10.82</v>
      </c>
      <c r="BL11" s="203">
        <f t="shared" si="28"/>
        <v>0.22819999999999999</v>
      </c>
      <c r="BM11" s="204">
        <f t="shared" si="29"/>
        <v>14.02</v>
      </c>
      <c r="BN11" s="205">
        <v>0.04</v>
      </c>
      <c r="BO11" s="206">
        <f t="shared" si="30"/>
        <v>2.1000000000000001E-2</v>
      </c>
      <c r="BP11" s="109">
        <f t="shared" si="31"/>
        <v>10982.3</v>
      </c>
      <c r="BQ11" s="109">
        <f t="shared" si="23"/>
        <v>14230.3</v>
      </c>
    </row>
    <row r="12" spans="1:69" ht="69" customHeight="1" x14ac:dyDescent="0.25">
      <c r="A12" s="1"/>
      <c r="B12" s="102">
        <v>9</v>
      </c>
      <c r="C12" s="224"/>
      <c r="D12" s="1"/>
      <c r="E12" s="1" t="s">
        <v>492</v>
      </c>
      <c r="F12" s="1"/>
      <c r="G12" s="1" t="s">
        <v>653</v>
      </c>
      <c r="H12" s="1" t="s">
        <v>870</v>
      </c>
      <c r="I12" s="130" t="s">
        <v>863</v>
      </c>
      <c r="J12" s="130" t="s">
        <v>864</v>
      </c>
      <c r="K12" s="130" t="s">
        <v>880</v>
      </c>
      <c r="L12" s="129" t="s">
        <v>881</v>
      </c>
      <c r="M12" s="1" t="s">
        <v>890</v>
      </c>
      <c r="N12" s="1" t="s">
        <v>909</v>
      </c>
      <c r="O12" s="1"/>
      <c r="P12" s="1" t="s">
        <v>1029</v>
      </c>
      <c r="Q12" s="1" t="s">
        <v>1030</v>
      </c>
      <c r="R12" s="1" t="s">
        <v>833</v>
      </c>
      <c r="S12" s="103">
        <f>'printed quilt'!H38</f>
        <v>70.5</v>
      </c>
      <c r="T12" s="104">
        <v>8.1</v>
      </c>
      <c r="U12" s="105">
        <f t="shared" si="5"/>
        <v>8.6999999999999993</v>
      </c>
      <c r="V12" s="106">
        <v>8.6999999999999993</v>
      </c>
      <c r="W12" s="218">
        <f t="shared" si="32"/>
        <v>70.5</v>
      </c>
      <c r="X12" s="1" t="s">
        <v>179</v>
      </c>
      <c r="Y12" s="123">
        <v>44</v>
      </c>
      <c r="Z12" s="123">
        <v>41</v>
      </c>
      <c r="AA12" s="123">
        <v>28</v>
      </c>
      <c r="AB12" s="104">
        <v>5</v>
      </c>
      <c r="AC12" s="107">
        <v>2</v>
      </c>
      <c r="AD12" s="127">
        <f t="shared" si="7"/>
        <v>5.0999999999999997E-2</v>
      </c>
      <c r="AE12" s="108">
        <f t="shared" si="8"/>
        <v>2549</v>
      </c>
      <c r="AF12" s="1">
        <v>2250</v>
      </c>
      <c r="AG12" s="109">
        <f t="shared" si="9"/>
        <v>0.88</v>
      </c>
      <c r="AH12" s="1" t="s">
        <v>962</v>
      </c>
      <c r="AI12" s="110">
        <v>0.42799999999999999</v>
      </c>
      <c r="AJ12" s="109">
        <f t="shared" si="24"/>
        <v>3.72</v>
      </c>
      <c r="AK12" s="109">
        <f t="shared" si="0"/>
        <v>13.3</v>
      </c>
      <c r="AL12" s="110">
        <v>0</v>
      </c>
      <c r="AM12" s="109">
        <f t="shared" si="1"/>
        <v>0</v>
      </c>
      <c r="AN12" s="110">
        <v>0</v>
      </c>
      <c r="AO12" s="109">
        <f t="shared" si="2"/>
        <v>0</v>
      </c>
      <c r="AP12" s="110">
        <v>0</v>
      </c>
      <c r="AQ12" s="109">
        <f t="shared" si="25"/>
        <v>0</v>
      </c>
      <c r="AR12" s="1">
        <v>0</v>
      </c>
      <c r="AS12" s="110">
        <v>0</v>
      </c>
      <c r="AT12" s="109">
        <f t="shared" si="3"/>
        <v>0</v>
      </c>
      <c r="AU12" s="109">
        <f t="shared" si="10"/>
        <v>0</v>
      </c>
      <c r="AV12" s="109">
        <f t="shared" si="4"/>
        <v>13.3</v>
      </c>
      <c r="AW12" s="181">
        <f t="shared" si="11"/>
        <v>0.22309999999999999</v>
      </c>
      <c r="AX12" s="109">
        <f t="shared" si="12"/>
        <v>17.12</v>
      </c>
      <c r="AY12" s="179">
        <v>17.12</v>
      </c>
      <c r="AZ12" s="182">
        <v>34.99</v>
      </c>
      <c r="BA12" s="110">
        <f t="shared" si="33"/>
        <v>0.51070000000000004</v>
      </c>
      <c r="BB12" s="111">
        <f t="shared" si="14"/>
        <v>0.51070000000000004</v>
      </c>
      <c r="BC12" s="188">
        <v>435</v>
      </c>
      <c r="BD12" s="109">
        <f t="shared" si="15"/>
        <v>5785.5</v>
      </c>
      <c r="BE12" s="109">
        <f t="shared" si="16"/>
        <v>7447.2</v>
      </c>
      <c r="BF12" s="207" t="s">
        <v>982</v>
      </c>
      <c r="BG12" s="212" t="s">
        <v>986</v>
      </c>
      <c r="BH12" s="207"/>
      <c r="BI12" s="211"/>
      <c r="BJ12" s="201">
        <f t="shared" si="26"/>
        <v>0.87</v>
      </c>
      <c r="BK12" s="202">
        <f t="shared" si="27"/>
        <v>12.43</v>
      </c>
      <c r="BL12" s="203">
        <f t="shared" si="28"/>
        <v>0.24390000000000001</v>
      </c>
      <c r="BM12" s="204">
        <f t="shared" si="29"/>
        <v>16.440000000000001</v>
      </c>
      <c r="BN12" s="205">
        <v>0.04</v>
      </c>
      <c r="BO12" s="206">
        <f t="shared" si="30"/>
        <v>2.1000000000000001E-2</v>
      </c>
      <c r="BP12" s="109">
        <f t="shared" si="31"/>
        <v>5407.05</v>
      </c>
      <c r="BQ12" s="109">
        <f t="shared" si="23"/>
        <v>7151.4</v>
      </c>
    </row>
    <row r="13" spans="1:69" x14ac:dyDescent="0.25">
      <c r="A13" s="189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219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1"/>
      <c r="BI13" s="73"/>
      <c r="BJ13" s="73"/>
    </row>
    <row r="14" spans="1:69" ht="78.75" customHeight="1" x14ac:dyDescent="0.25">
      <c r="A14" s="1"/>
      <c r="B14" s="102">
        <v>11</v>
      </c>
      <c r="C14" s="1"/>
      <c r="D14" s="1"/>
      <c r="E14" s="1" t="s">
        <v>492</v>
      </c>
      <c r="F14" s="1"/>
      <c r="G14" s="1" t="s">
        <v>653</v>
      </c>
      <c r="H14" s="130" t="s">
        <v>865</v>
      </c>
      <c r="I14" s="130" t="s">
        <v>863</v>
      </c>
      <c r="J14" s="130" t="s">
        <v>864</v>
      </c>
      <c r="K14" s="130" t="s">
        <v>877</v>
      </c>
      <c r="L14" s="129" t="s">
        <v>881</v>
      </c>
      <c r="M14" s="1" t="s">
        <v>893</v>
      </c>
      <c r="N14" s="1" t="s">
        <v>906</v>
      </c>
      <c r="O14" s="1"/>
      <c r="P14" s="130" t="s">
        <v>1000</v>
      </c>
      <c r="Q14" s="213">
        <v>22164580709</v>
      </c>
      <c r="R14" s="1" t="s">
        <v>833</v>
      </c>
      <c r="S14" s="103">
        <f>'printed quilt'!H26</f>
        <v>47.5</v>
      </c>
      <c r="T14" s="104">
        <v>8.1</v>
      </c>
      <c r="U14" s="105">
        <f t="shared" si="5"/>
        <v>5.86</v>
      </c>
      <c r="V14" s="106">
        <v>5.86</v>
      </c>
      <c r="W14" s="217">
        <f>S14</f>
        <v>47.5</v>
      </c>
      <c r="X14" s="1" t="s">
        <v>179</v>
      </c>
      <c r="Y14" s="123">
        <v>44</v>
      </c>
      <c r="Z14" s="123">
        <v>41</v>
      </c>
      <c r="AA14" s="123">
        <v>23</v>
      </c>
      <c r="AB14" s="104">
        <v>5</v>
      </c>
      <c r="AC14" s="107">
        <v>2</v>
      </c>
      <c r="AD14" s="127">
        <f t="shared" si="7"/>
        <v>4.1000000000000002E-2</v>
      </c>
      <c r="AE14" s="108">
        <f t="shared" si="8"/>
        <v>3171</v>
      </c>
      <c r="AF14" s="1">
        <v>2250</v>
      </c>
      <c r="AG14" s="109">
        <f t="shared" si="9"/>
        <v>0.71</v>
      </c>
      <c r="AH14" s="1" t="s">
        <v>962</v>
      </c>
      <c r="AI14" s="110">
        <v>0.42799999999999999</v>
      </c>
      <c r="AJ14" s="109">
        <f t="shared" si="24"/>
        <v>2.5099999999999998</v>
      </c>
      <c r="AK14" s="109">
        <f t="shared" si="0"/>
        <v>9.08</v>
      </c>
      <c r="AL14" s="110">
        <v>0</v>
      </c>
      <c r="AM14" s="109">
        <f t="shared" si="1"/>
        <v>0</v>
      </c>
      <c r="AN14" s="110">
        <v>0</v>
      </c>
      <c r="AO14" s="109">
        <f t="shared" si="2"/>
        <v>0</v>
      </c>
      <c r="AP14" s="110">
        <v>0</v>
      </c>
      <c r="AQ14" s="109">
        <f t="shared" si="25"/>
        <v>0</v>
      </c>
      <c r="AR14" s="1">
        <v>0</v>
      </c>
      <c r="AS14" s="110">
        <v>0</v>
      </c>
      <c r="AT14" s="109">
        <f t="shared" si="3"/>
        <v>0</v>
      </c>
      <c r="AU14" s="109">
        <f t="shared" si="10"/>
        <v>0</v>
      </c>
      <c r="AV14" s="109">
        <f t="shared" si="4"/>
        <v>9.08</v>
      </c>
      <c r="AW14" s="181">
        <f>IF(ISERROR((AY14-AV14)/AY14),"",(AY14-AV14)/AY14)</f>
        <v>0.1993</v>
      </c>
      <c r="AX14" s="109">
        <f t="shared" si="12"/>
        <v>11.34</v>
      </c>
      <c r="AY14" s="179">
        <v>11.34</v>
      </c>
      <c r="AZ14" s="182">
        <v>19.989999999999998</v>
      </c>
      <c r="BA14" s="110">
        <f>(AZ14-AY14)/AZ14</f>
        <v>0.43269999999999997</v>
      </c>
      <c r="BB14" s="111">
        <f t="shared" si="14"/>
        <v>0.43269999999999997</v>
      </c>
      <c r="BC14" s="188">
        <v>810</v>
      </c>
      <c r="BD14" s="109">
        <f t="shared" si="15"/>
        <v>7354.8</v>
      </c>
      <c r="BE14" s="109">
        <f t="shared" si="16"/>
        <v>9185.4</v>
      </c>
      <c r="BF14" s="207" t="s">
        <v>984</v>
      </c>
      <c r="BG14" s="208" t="s">
        <v>1074</v>
      </c>
      <c r="BH14" s="207" t="s">
        <v>979</v>
      </c>
      <c r="BI14" s="209">
        <v>11577874</v>
      </c>
      <c r="BJ14" s="201">
        <f t="shared" ref="BJ14:BJ17" si="34">U14*0.1</f>
        <v>0.59</v>
      </c>
      <c r="BK14" s="202">
        <f t="shared" ref="BK14:BK17" si="35">AK14-BJ14</f>
        <v>8.49</v>
      </c>
      <c r="BL14" s="203">
        <f t="shared" ref="BL14:BL17" si="36">(BM14-BK14)/BM14</f>
        <v>0.22040000000000001</v>
      </c>
      <c r="BM14" s="204">
        <f t="shared" ref="BM14:BM17" si="37">AY14*(1-BN14)</f>
        <v>10.89</v>
      </c>
      <c r="BN14" s="205">
        <v>0.04</v>
      </c>
      <c r="BO14" s="206">
        <f t="shared" ref="BO14:BO17" si="38">BL14-AW14</f>
        <v>2.1000000000000001E-2</v>
      </c>
      <c r="BP14" s="109">
        <f t="shared" ref="BP14:BP17" si="39">BC14*BK14</f>
        <v>6876.9</v>
      </c>
      <c r="BQ14" s="109">
        <f t="shared" si="23"/>
        <v>8820.9</v>
      </c>
    </row>
    <row r="15" spans="1:69" ht="78.75" customHeight="1" x14ac:dyDescent="0.25">
      <c r="A15" s="1"/>
      <c r="B15" s="102">
        <v>12</v>
      </c>
      <c r="C15" s="1"/>
      <c r="D15" s="1"/>
      <c r="E15" s="1"/>
      <c r="F15" s="1"/>
      <c r="G15" s="1" t="s">
        <v>653</v>
      </c>
      <c r="H15" s="130" t="s">
        <v>867</v>
      </c>
      <c r="I15" s="130" t="s">
        <v>863</v>
      </c>
      <c r="J15" s="130" t="s">
        <v>864</v>
      </c>
      <c r="K15" s="130" t="s">
        <v>878</v>
      </c>
      <c r="L15" s="129" t="s">
        <v>881</v>
      </c>
      <c r="M15" s="1" t="s">
        <v>894</v>
      </c>
      <c r="N15" s="1" t="s">
        <v>907</v>
      </c>
      <c r="O15" s="1"/>
      <c r="P15" s="215" t="s">
        <v>1039</v>
      </c>
      <c r="Q15" s="1" t="s">
        <v>1057</v>
      </c>
      <c r="R15" s="1" t="s">
        <v>833</v>
      </c>
      <c r="S15" s="103">
        <f>'printed quilt'!O29</f>
        <v>54.9</v>
      </c>
      <c r="T15" s="104">
        <v>8.1</v>
      </c>
      <c r="U15" s="105">
        <f t="shared" si="5"/>
        <v>6.78</v>
      </c>
      <c r="V15" s="106">
        <v>6.78</v>
      </c>
      <c r="W15" s="217">
        <f t="shared" ref="W15:W17" si="40">S15</f>
        <v>54.9</v>
      </c>
      <c r="X15" s="1" t="s">
        <v>179</v>
      </c>
      <c r="Y15" s="123">
        <v>44</v>
      </c>
      <c r="Z15" s="123">
        <v>41</v>
      </c>
      <c r="AA15" s="123">
        <v>23</v>
      </c>
      <c r="AB15" s="104">
        <v>5</v>
      </c>
      <c r="AC15" s="107">
        <v>2</v>
      </c>
      <c r="AD15" s="127">
        <f t="shared" si="7"/>
        <v>4.1000000000000002E-2</v>
      </c>
      <c r="AE15" s="108">
        <f t="shared" si="8"/>
        <v>3171</v>
      </c>
      <c r="AF15" s="1">
        <v>2250</v>
      </c>
      <c r="AG15" s="109">
        <f t="shared" si="9"/>
        <v>0.71</v>
      </c>
      <c r="AH15" s="1" t="s">
        <v>962</v>
      </c>
      <c r="AI15" s="110">
        <v>0.42799999999999999</v>
      </c>
      <c r="AJ15" s="109">
        <f t="shared" si="24"/>
        <v>2.9</v>
      </c>
      <c r="AK15" s="109">
        <f t="shared" si="0"/>
        <v>10.39</v>
      </c>
      <c r="AL15" s="110">
        <v>0</v>
      </c>
      <c r="AM15" s="109">
        <f t="shared" si="1"/>
        <v>0</v>
      </c>
      <c r="AN15" s="110">
        <v>0</v>
      </c>
      <c r="AO15" s="109">
        <f t="shared" si="2"/>
        <v>0</v>
      </c>
      <c r="AP15" s="110">
        <v>0</v>
      </c>
      <c r="AQ15" s="109">
        <f t="shared" si="25"/>
        <v>0</v>
      </c>
      <c r="AR15" s="1">
        <v>0</v>
      </c>
      <c r="AS15" s="110">
        <v>0</v>
      </c>
      <c r="AT15" s="109">
        <f t="shared" si="3"/>
        <v>0</v>
      </c>
      <c r="AU15" s="109">
        <f t="shared" si="10"/>
        <v>0</v>
      </c>
      <c r="AV15" s="109">
        <f t="shared" si="4"/>
        <v>10.39</v>
      </c>
      <c r="AW15" s="181">
        <f t="shared" si="11"/>
        <v>0.15870000000000001</v>
      </c>
      <c r="AX15" s="109">
        <f t="shared" si="12"/>
        <v>12.35</v>
      </c>
      <c r="AY15" s="179">
        <v>12.35</v>
      </c>
      <c r="AZ15" s="182">
        <v>19.989999999999998</v>
      </c>
      <c r="BA15" s="110">
        <f t="shared" ref="BA15:BA17" si="41">(AZ15-AY15)/AZ15</f>
        <v>0.38219999999999998</v>
      </c>
      <c r="BB15" s="111">
        <f t="shared" si="14"/>
        <v>0.38219999999999998</v>
      </c>
      <c r="BC15" s="188">
        <v>810</v>
      </c>
      <c r="BD15" s="109">
        <f t="shared" si="15"/>
        <v>8415.9</v>
      </c>
      <c r="BE15" s="109">
        <f t="shared" si="16"/>
        <v>10003.5</v>
      </c>
      <c r="BF15" s="207" t="s">
        <v>980</v>
      </c>
      <c r="BG15" s="210">
        <v>46091</v>
      </c>
      <c r="BH15" s="207"/>
      <c r="BI15" s="211"/>
      <c r="BJ15" s="201">
        <f t="shared" si="34"/>
        <v>0.68</v>
      </c>
      <c r="BK15" s="202">
        <f t="shared" si="35"/>
        <v>9.7100000000000009</v>
      </c>
      <c r="BL15" s="203">
        <f t="shared" si="36"/>
        <v>0.18129999999999999</v>
      </c>
      <c r="BM15" s="204">
        <f t="shared" si="37"/>
        <v>11.86</v>
      </c>
      <c r="BN15" s="205">
        <v>0.04</v>
      </c>
      <c r="BO15" s="206">
        <f t="shared" si="38"/>
        <v>2.3E-2</v>
      </c>
      <c r="BP15" s="109">
        <f t="shared" si="39"/>
        <v>7865.1</v>
      </c>
      <c r="BQ15" s="109">
        <f t="shared" si="23"/>
        <v>9606.6</v>
      </c>
    </row>
    <row r="16" spans="1:69" ht="78.75" customHeight="1" x14ac:dyDescent="0.25">
      <c r="A16" s="1"/>
      <c r="B16" s="102">
        <v>13</v>
      </c>
      <c r="C16" s="1"/>
      <c r="D16" s="1"/>
      <c r="E16" s="1"/>
      <c r="F16" s="1"/>
      <c r="G16" s="1" t="s">
        <v>653</v>
      </c>
      <c r="H16" s="1" t="s">
        <v>868</v>
      </c>
      <c r="I16" s="130" t="s">
        <v>863</v>
      </c>
      <c r="J16" s="130" t="s">
        <v>864</v>
      </c>
      <c r="K16" s="130" t="s">
        <v>879</v>
      </c>
      <c r="L16" s="129" t="s">
        <v>881</v>
      </c>
      <c r="M16" s="1" t="s">
        <v>894</v>
      </c>
      <c r="N16" s="1" t="s">
        <v>908</v>
      </c>
      <c r="O16" s="1"/>
      <c r="P16" s="1" t="s">
        <v>1036</v>
      </c>
      <c r="Q16" s="1" t="s">
        <v>1037</v>
      </c>
      <c r="R16" s="1" t="s">
        <v>833</v>
      </c>
      <c r="S16" s="103">
        <f>'printed quilt'!H33</f>
        <v>47.3</v>
      </c>
      <c r="T16" s="104">
        <v>8.1</v>
      </c>
      <c r="U16" s="105">
        <f t="shared" si="5"/>
        <v>5.84</v>
      </c>
      <c r="V16" s="106">
        <v>5.84</v>
      </c>
      <c r="W16" s="217">
        <f t="shared" si="40"/>
        <v>47.3</v>
      </c>
      <c r="X16" s="1" t="s">
        <v>179</v>
      </c>
      <c r="Y16" s="123">
        <v>44</v>
      </c>
      <c r="Z16" s="123">
        <v>41</v>
      </c>
      <c r="AA16" s="123">
        <v>23</v>
      </c>
      <c r="AB16" s="104">
        <v>5</v>
      </c>
      <c r="AC16" s="107">
        <v>2</v>
      </c>
      <c r="AD16" s="127">
        <f t="shared" si="7"/>
        <v>4.1000000000000002E-2</v>
      </c>
      <c r="AE16" s="108">
        <f t="shared" si="8"/>
        <v>3171</v>
      </c>
      <c r="AF16" s="1">
        <v>2250</v>
      </c>
      <c r="AG16" s="109">
        <f t="shared" si="9"/>
        <v>0.71</v>
      </c>
      <c r="AH16" s="1" t="s">
        <v>962</v>
      </c>
      <c r="AI16" s="110">
        <v>0.42799999999999999</v>
      </c>
      <c r="AJ16" s="109">
        <f t="shared" si="24"/>
        <v>2.5</v>
      </c>
      <c r="AK16" s="109">
        <f t="shared" si="0"/>
        <v>9.0500000000000007</v>
      </c>
      <c r="AL16" s="110">
        <v>0</v>
      </c>
      <c r="AM16" s="109">
        <f t="shared" si="1"/>
        <v>0</v>
      </c>
      <c r="AN16" s="110">
        <v>0</v>
      </c>
      <c r="AO16" s="109">
        <f t="shared" si="2"/>
        <v>0</v>
      </c>
      <c r="AP16" s="110">
        <v>0</v>
      </c>
      <c r="AQ16" s="109">
        <f t="shared" si="25"/>
        <v>0</v>
      </c>
      <c r="AR16" s="1">
        <v>0</v>
      </c>
      <c r="AS16" s="110">
        <v>0</v>
      </c>
      <c r="AT16" s="109">
        <f t="shared" si="3"/>
        <v>0</v>
      </c>
      <c r="AU16" s="109">
        <f t="shared" si="10"/>
        <v>0</v>
      </c>
      <c r="AV16" s="109">
        <f t="shared" si="4"/>
        <v>9.0500000000000007</v>
      </c>
      <c r="AW16" s="181">
        <f t="shared" si="11"/>
        <v>0.18759999999999999</v>
      </c>
      <c r="AX16" s="109">
        <f t="shared" si="12"/>
        <v>11.14</v>
      </c>
      <c r="AY16" s="179">
        <v>11.14</v>
      </c>
      <c r="AZ16" s="182">
        <v>19.989999999999998</v>
      </c>
      <c r="BA16" s="110">
        <f t="shared" si="41"/>
        <v>0.44269999999999998</v>
      </c>
      <c r="BB16" s="111">
        <f t="shared" si="14"/>
        <v>0.44269999999999998</v>
      </c>
      <c r="BC16" s="188">
        <v>810</v>
      </c>
      <c r="BD16" s="109">
        <f t="shared" si="15"/>
        <v>7330.5</v>
      </c>
      <c r="BE16" s="109">
        <f t="shared" si="16"/>
        <v>9023.4</v>
      </c>
      <c r="BF16" s="207" t="s">
        <v>981</v>
      </c>
      <c r="BG16" s="212" t="s">
        <v>1088</v>
      </c>
      <c r="BH16" s="207"/>
      <c r="BI16" s="211"/>
      <c r="BJ16" s="201">
        <f t="shared" si="34"/>
        <v>0.57999999999999996</v>
      </c>
      <c r="BK16" s="202">
        <f t="shared" si="35"/>
        <v>8.4700000000000006</v>
      </c>
      <c r="BL16" s="203">
        <f t="shared" si="36"/>
        <v>0.2077</v>
      </c>
      <c r="BM16" s="204">
        <f t="shared" si="37"/>
        <v>10.69</v>
      </c>
      <c r="BN16" s="205">
        <v>0.04</v>
      </c>
      <c r="BO16" s="206">
        <f t="shared" si="38"/>
        <v>0.02</v>
      </c>
      <c r="BP16" s="109">
        <f t="shared" si="39"/>
        <v>6860.7</v>
      </c>
      <c r="BQ16" s="109">
        <f t="shared" si="23"/>
        <v>8658.9</v>
      </c>
    </row>
    <row r="17" spans="1:69" ht="78.75" customHeight="1" x14ac:dyDescent="0.25">
      <c r="A17" s="1"/>
      <c r="B17" s="102">
        <v>14</v>
      </c>
      <c r="C17" s="1"/>
      <c r="D17" s="1"/>
      <c r="E17" s="1" t="s">
        <v>492</v>
      </c>
      <c r="F17" s="1"/>
      <c r="G17" s="1" t="s">
        <v>653</v>
      </c>
      <c r="H17" s="1" t="s">
        <v>870</v>
      </c>
      <c r="I17" s="130" t="s">
        <v>863</v>
      </c>
      <c r="J17" s="130" t="s">
        <v>864</v>
      </c>
      <c r="K17" s="130" t="s">
        <v>880</v>
      </c>
      <c r="L17" s="129" t="s">
        <v>881</v>
      </c>
      <c r="M17" s="1" t="s">
        <v>893</v>
      </c>
      <c r="N17" s="1" t="s">
        <v>909</v>
      </c>
      <c r="O17" s="1"/>
      <c r="P17" s="1" t="s">
        <v>1031</v>
      </c>
      <c r="Q17" s="1" t="s">
        <v>1032</v>
      </c>
      <c r="R17" s="1" t="s">
        <v>833</v>
      </c>
      <c r="S17" s="103">
        <f>'printed quilt'!H36</f>
        <v>47.5</v>
      </c>
      <c r="T17" s="104">
        <v>8.1</v>
      </c>
      <c r="U17" s="105">
        <f t="shared" si="5"/>
        <v>5.86</v>
      </c>
      <c r="V17" s="106">
        <v>5.86</v>
      </c>
      <c r="W17" s="217">
        <f t="shared" si="40"/>
        <v>47.5</v>
      </c>
      <c r="X17" s="1" t="s">
        <v>179</v>
      </c>
      <c r="Y17" s="123">
        <v>44</v>
      </c>
      <c r="Z17" s="123">
        <v>41</v>
      </c>
      <c r="AA17" s="123">
        <v>23</v>
      </c>
      <c r="AB17" s="104">
        <v>5</v>
      </c>
      <c r="AC17" s="107">
        <v>2</v>
      </c>
      <c r="AD17" s="127">
        <f t="shared" si="7"/>
        <v>4.1000000000000002E-2</v>
      </c>
      <c r="AE17" s="108">
        <f t="shared" si="8"/>
        <v>3171</v>
      </c>
      <c r="AF17" s="1">
        <v>2250</v>
      </c>
      <c r="AG17" s="109">
        <f t="shared" si="9"/>
        <v>0.71</v>
      </c>
      <c r="AH17" s="1" t="s">
        <v>962</v>
      </c>
      <c r="AI17" s="110">
        <v>0.42799999999999999</v>
      </c>
      <c r="AJ17" s="109">
        <f t="shared" si="24"/>
        <v>2.5099999999999998</v>
      </c>
      <c r="AK17" s="109">
        <f t="shared" si="0"/>
        <v>9.08</v>
      </c>
      <c r="AL17" s="110">
        <v>0</v>
      </c>
      <c r="AM17" s="109">
        <f t="shared" si="1"/>
        <v>0</v>
      </c>
      <c r="AN17" s="110">
        <v>0</v>
      </c>
      <c r="AO17" s="109">
        <f t="shared" si="2"/>
        <v>0</v>
      </c>
      <c r="AP17" s="110">
        <v>0</v>
      </c>
      <c r="AQ17" s="109">
        <f t="shared" si="25"/>
        <v>0</v>
      </c>
      <c r="AR17" s="1">
        <v>0</v>
      </c>
      <c r="AS17" s="110">
        <v>0</v>
      </c>
      <c r="AT17" s="109">
        <f t="shared" si="3"/>
        <v>0</v>
      </c>
      <c r="AU17" s="109">
        <f t="shared" si="10"/>
        <v>0</v>
      </c>
      <c r="AV17" s="109">
        <f t="shared" si="4"/>
        <v>9.08</v>
      </c>
      <c r="AW17" s="181">
        <f t="shared" si="11"/>
        <v>0.1993</v>
      </c>
      <c r="AX17" s="109">
        <f t="shared" si="12"/>
        <v>11.34</v>
      </c>
      <c r="AY17" s="179">
        <v>11.34</v>
      </c>
      <c r="AZ17" s="182">
        <v>19.989999999999998</v>
      </c>
      <c r="BA17" s="110">
        <f t="shared" si="41"/>
        <v>0.43269999999999997</v>
      </c>
      <c r="BB17" s="111">
        <f t="shared" si="14"/>
        <v>0.43269999999999997</v>
      </c>
      <c r="BC17" s="188">
        <v>810</v>
      </c>
      <c r="BD17" s="109">
        <f t="shared" si="15"/>
        <v>7354.8</v>
      </c>
      <c r="BE17" s="109">
        <f t="shared" si="16"/>
        <v>9185.4</v>
      </c>
      <c r="BF17" s="207" t="s">
        <v>982</v>
      </c>
      <c r="BG17" s="212" t="s">
        <v>987</v>
      </c>
      <c r="BH17" s="207"/>
      <c r="BI17" s="211"/>
      <c r="BJ17" s="201">
        <f t="shared" si="34"/>
        <v>0.59</v>
      </c>
      <c r="BK17" s="202">
        <f t="shared" si="35"/>
        <v>8.49</v>
      </c>
      <c r="BL17" s="203">
        <f t="shared" si="36"/>
        <v>0.22040000000000001</v>
      </c>
      <c r="BM17" s="204">
        <f t="shared" si="37"/>
        <v>10.89</v>
      </c>
      <c r="BN17" s="205">
        <v>0.04</v>
      </c>
      <c r="BO17" s="206">
        <f t="shared" si="38"/>
        <v>2.1000000000000001E-2</v>
      </c>
      <c r="BP17" s="109">
        <f t="shared" si="39"/>
        <v>6876.9</v>
      </c>
      <c r="BQ17" s="109">
        <f t="shared" si="23"/>
        <v>8820.9</v>
      </c>
    </row>
    <row r="18" spans="1:69" x14ac:dyDescent="0.25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219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1"/>
      <c r="BI18" s="73"/>
      <c r="BJ18" s="73"/>
    </row>
    <row r="19" spans="1:69" ht="73.5" customHeight="1" x14ac:dyDescent="0.25">
      <c r="A19" s="1"/>
      <c r="B19" s="102">
        <v>16</v>
      </c>
      <c r="C19" s="223"/>
      <c r="D19" s="1"/>
      <c r="E19" s="1" t="s">
        <v>320</v>
      </c>
      <c r="F19" s="1"/>
      <c r="G19" s="1" t="s">
        <v>653</v>
      </c>
      <c r="H19" s="130" t="s">
        <v>1087</v>
      </c>
      <c r="I19" s="130" t="s">
        <v>863</v>
      </c>
      <c r="J19" s="130" t="s">
        <v>864</v>
      </c>
      <c r="K19" s="130" t="s">
        <v>882</v>
      </c>
      <c r="L19" s="129" t="s">
        <v>881</v>
      </c>
      <c r="M19" s="1" t="s">
        <v>895</v>
      </c>
      <c r="N19" s="130" t="s">
        <v>911</v>
      </c>
      <c r="O19" s="1"/>
      <c r="P19" s="215" t="s">
        <v>1040</v>
      </c>
      <c r="Q19" s="1" t="s">
        <v>1058</v>
      </c>
      <c r="R19" s="1" t="s">
        <v>833</v>
      </c>
      <c r="S19" s="103">
        <f>'printed quilt'!H41</f>
        <v>70.099999999999994</v>
      </c>
      <c r="T19" s="104">
        <v>8.1</v>
      </c>
      <c r="U19" s="105">
        <f t="shared" si="5"/>
        <v>8.65</v>
      </c>
      <c r="V19" s="106">
        <v>8.65</v>
      </c>
      <c r="W19" s="218">
        <f>S19</f>
        <v>70.099999999999994</v>
      </c>
      <c r="X19" s="1" t="s">
        <v>179</v>
      </c>
      <c r="Y19" s="123">
        <v>44</v>
      </c>
      <c r="Z19" s="123">
        <v>41</v>
      </c>
      <c r="AA19" s="123">
        <v>25</v>
      </c>
      <c r="AB19" s="104">
        <v>5</v>
      </c>
      <c r="AC19" s="107">
        <v>2</v>
      </c>
      <c r="AD19" s="127">
        <f t="shared" si="7"/>
        <v>4.4999999999999998E-2</v>
      </c>
      <c r="AE19" s="108">
        <f t="shared" si="8"/>
        <v>2889</v>
      </c>
      <c r="AF19" s="1">
        <v>2250</v>
      </c>
      <c r="AG19" s="109">
        <f t="shared" si="9"/>
        <v>0.78</v>
      </c>
      <c r="AH19" s="1" t="s">
        <v>962</v>
      </c>
      <c r="AI19" s="110">
        <v>0.42799999999999999</v>
      </c>
      <c r="AJ19" s="109">
        <f t="shared" si="24"/>
        <v>3.7</v>
      </c>
      <c r="AK19" s="109">
        <f t="shared" si="0"/>
        <v>13.13</v>
      </c>
      <c r="AL19" s="110">
        <v>0</v>
      </c>
      <c r="AM19" s="109">
        <f t="shared" si="1"/>
        <v>0</v>
      </c>
      <c r="AN19" s="110">
        <v>0</v>
      </c>
      <c r="AO19" s="109">
        <f t="shared" si="2"/>
        <v>0</v>
      </c>
      <c r="AP19" s="110">
        <v>0</v>
      </c>
      <c r="AQ19" s="109">
        <f t="shared" si="25"/>
        <v>0</v>
      </c>
      <c r="AR19" s="1">
        <v>0</v>
      </c>
      <c r="AS19" s="110">
        <v>0</v>
      </c>
      <c r="AT19" s="109">
        <f t="shared" si="3"/>
        <v>0</v>
      </c>
      <c r="AU19" s="109">
        <f t="shared" si="10"/>
        <v>0</v>
      </c>
      <c r="AV19" s="109">
        <f t="shared" si="4"/>
        <v>13.13</v>
      </c>
      <c r="AW19" s="181">
        <f>IF(ISERROR((AY19-AV19)/AY19),"",(AY19-AV19)/AY19)</f>
        <v>0.1164</v>
      </c>
      <c r="AX19" s="109">
        <f t="shared" si="12"/>
        <v>14.86</v>
      </c>
      <c r="AY19" s="179">
        <v>14.86</v>
      </c>
      <c r="AZ19" s="182">
        <v>29.99</v>
      </c>
      <c r="BA19" s="110">
        <f>(AZ19-AY19)/AZ19</f>
        <v>0.50449999999999995</v>
      </c>
      <c r="BB19" s="111">
        <f t="shared" si="14"/>
        <v>0.50449999999999995</v>
      </c>
      <c r="BC19" s="188">
        <v>560</v>
      </c>
      <c r="BD19" s="109">
        <f t="shared" si="15"/>
        <v>7352.8</v>
      </c>
      <c r="BE19" s="109">
        <f t="shared" si="16"/>
        <v>8321.6</v>
      </c>
      <c r="BF19" s="207" t="s">
        <v>984</v>
      </c>
      <c r="BG19" s="208" t="s">
        <v>1075</v>
      </c>
      <c r="BH19" s="207" t="s">
        <v>979</v>
      </c>
      <c r="BI19" s="209">
        <v>11577930</v>
      </c>
      <c r="BJ19" s="201">
        <f t="shared" ref="BJ19:BJ22" si="42">U19*0.1</f>
        <v>0.87</v>
      </c>
      <c r="BK19" s="202">
        <f t="shared" ref="BK19:BK22" si="43">AK19-BJ19</f>
        <v>12.26</v>
      </c>
      <c r="BL19" s="203">
        <f t="shared" ref="BL19:BL22" si="44">(BM19-BK19)/BM19</f>
        <v>0.1409</v>
      </c>
      <c r="BM19" s="204">
        <f t="shared" ref="BM19:BM22" si="45">AY19*(1-BN19)</f>
        <v>14.27</v>
      </c>
      <c r="BN19" s="205">
        <v>0.04</v>
      </c>
      <c r="BO19" s="206">
        <f t="shared" ref="BO19:BO22" si="46">BL19-AW19</f>
        <v>2.5000000000000001E-2</v>
      </c>
      <c r="BP19" s="109">
        <f t="shared" ref="BP19:BP22" si="47">BC19*BK19</f>
        <v>6865.6</v>
      </c>
      <c r="BQ19" s="109">
        <f t="shared" si="23"/>
        <v>7991.2</v>
      </c>
    </row>
    <row r="20" spans="1:69" ht="73.5" customHeight="1" x14ac:dyDescent="0.25">
      <c r="A20" s="1"/>
      <c r="B20" s="102">
        <v>17</v>
      </c>
      <c r="C20" s="224"/>
      <c r="D20" s="1"/>
      <c r="E20" s="1" t="s">
        <v>320</v>
      </c>
      <c r="F20" s="1"/>
      <c r="G20" s="1" t="s">
        <v>653</v>
      </c>
      <c r="H20" s="130" t="s">
        <v>988</v>
      </c>
      <c r="I20" s="130" t="s">
        <v>863</v>
      </c>
      <c r="J20" s="130" t="s">
        <v>864</v>
      </c>
      <c r="K20" s="130" t="s">
        <v>882</v>
      </c>
      <c r="L20" s="129" t="s">
        <v>881</v>
      </c>
      <c r="M20" s="1" t="s">
        <v>890</v>
      </c>
      <c r="N20" s="1" t="s">
        <v>910</v>
      </c>
      <c r="O20" s="1"/>
      <c r="P20" s="215" t="s">
        <v>1041</v>
      </c>
      <c r="Q20" s="1" t="s">
        <v>1059</v>
      </c>
      <c r="R20" s="1" t="s">
        <v>833</v>
      </c>
      <c r="S20" s="103">
        <f>'printed quilt'!H42</f>
        <v>80.400000000000006</v>
      </c>
      <c r="T20" s="104">
        <v>8.1</v>
      </c>
      <c r="U20" s="105">
        <f t="shared" si="5"/>
        <v>9.93</v>
      </c>
      <c r="V20" s="106">
        <v>9.93</v>
      </c>
      <c r="W20" s="218">
        <f t="shared" ref="W20:W22" si="48">S20</f>
        <v>80.400000000000006</v>
      </c>
      <c r="X20" s="1" t="s">
        <v>179</v>
      </c>
      <c r="Y20" s="123">
        <v>44</v>
      </c>
      <c r="Z20" s="123">
        <v>41</v>
      </c>
      <c r="AA20" s="123">
        <v>28</v>
      </c>
      <c r="AB20" s="104">
        <v>5</v>
      </c>
      <c r="AC20" s="107">
        <v>2</v>
      </c>
      <c r="AD20" s="127">
        <f t="shared" si="7"/>
        <v>5.0999999999999997E-2</v>
      </c>
      <c r="AE20" s="108">
        <f t="shared" si="8"/>
        <v>2549</v>
      </c>
      <c r="AF20" s="1">
        <v>2250</v>
      </c>
      <c r="AG20" s="109">
        <f t="shared" si="9"/>
        <v>0.88</v>
      </c>
      <c r="AH20" s="1" t="s">
        <v>962</v>
      </c>
      <c r="AI20" s="110">
        <v>0.42799999999999999</v>
      </c>
      <c r="AJ20" s="109">
        <f t="shared" si="24"/>
        <v>4.25</v>
      </c>
      <c r="AK20" s="109">
        <f t="shared" si="0"/>
        <v>15.06</v>
      </c>
      <c r="AL20" s="110">
        <v>0</v>
      </c>
      <c r="AM20" s="109">
        <f t="shared" si="1"/>
        <v>0</v>
      </c>
      <c r="AN20" s="110">
        <v>0</v>
      </c>
      <c r="AO20" s="109">
        <f t="shared" si="2"/>
        <v>0</v>
      </c>
      <c r="AP20" s="110">
        <v>0</v>
      </c>
      <c r="AQ20" s="109">
        <f t="shared" si="25"/>
        <v>0</v>
      </c>
      <c r="AR20" s="1">
        <v>0</v>
      </c>
      <c r="AS20" s="110">
        <v>0</v>
      </c>
      <c r="AT20" s="109">
        <f t="shared" si="3"/>
        <v>0</v>
      </c>
      <c r="AU20" s="109">
        <f t="shared" si="10"/>
        <v>0</v>
      </c>
      <c r="AV20" s="109">
        <f t="shared" si="4"/>
        <v>15.06</v>
      </c>
      <c r="AW20" s="181">
        <f t="shared" si="11"/>
        <v>0.1275</v>
      </c>
      <c r="AX20" s="109">
        <f t="shared" si="12"/>
        <v>17.260000000000002</v>
      </c>
      <c r="AY20" s="179">
        <v>17.260000000000002</v>
      </c>
      <c r="AZ20" s="182">
        <v>34.99</v>
      </c>
      <c r="BA20" s="110">
        <f t="shared" ref="BA20:BA22" si="49">(AZ20-AY20)/AZ20</f>
        <v>0.50670000000000004</v>
      </c>
      <c r="BB20" s="111">
        <f t="shared" si="14"/>
        <v>0.50670000000000004</v>
      </c>
      <c r="BC20" s="188">
        <v>840</v>
      </c>
      <c r="BD20" s="109">
        <f t="shared" si="15"/>
        <v>12650.4</v>
      </c>
      <c r="BE20" s="109">
        <f t="shared" si="16"/>
        <v>14498.4</v>
      </c>
      <c r="BF20" s="207" t="s">
        <v>980</v>
      </c>
      <c r="BG20" s="210">
        <v>46091</v>
      </c>
      <c r="BH20" s="207"/>
      <c r="BI20" s="211"/>
      <c r="BJ20" s="201">
        <f t="shared" si="42"/>
        <v>0.99</v>
      </c>
      <c r="BK20" s="202">
        <f t="shared" si="43"/>
        <v>14.07</v>
      </c>
      <c r="BL20" s="203">
        <f t="shared" si="44"/>
        <v>0.15090000000000001</v>
      </c>
      <c r="BM20" s="204">
        <f t="shared" si="45"/>
        <v>16.57</v>
      </c>
      <c r="BN20" s="205">
        <v>0.04</v>
      </c>
      <c r="BO20" s="206">
        <f t="shared" si="46"/>
        <v>2.3E-2</v>
      </c>
      <c r="BP20" s="109">
        <f t="shared" si="47"/>
        <v>11818.8</v>
      </c>
      <c r="BQ20" s="109">
        <f t="shared" si="23"/>
        <v>13918.8</v>
      </c>
    </row>
    <row r="21" spans="1:69" ht="73.5" customHeight="1" x14ac:dyDescent="0.25">
      <c r="A21" s="1"/>
      <c r="B21" s="102">
        <v>18</v>
      </c>
      <c r="C21" s="223"/>
      <c r="D21" s="1"/>
      <c r="E21" s="1"/>
      <c r="F21" s="1"/>
      <c r="G21" s="1" t="s">
        <v>653</v>
      </c>
      <c r="H21" s="130" t="s">
        <v>989</v>
      </c>
      <c r="I21" s="130" t="s">
        <v>863</v>
      </c>
      <c r="J21" s="130" t="s">
        <v>864</v>
      </c>
      <c r="K21" s="130" t="s">
        <v>883</v>
      </c>
      <c r="L21" s="129" t="s">
        <v>881</v>
      </c>
      <c r="M21" s="1" t="s">
        <v>895</v>
      </c>
      <c r="N21" s="1" t="s">
        <v>912</v>
      </c>
      <c r="O21" s="1"/>
      <c r="P21" s="215" t="s">
        <v>1042</v>
      </c>
      <c r="Q21" s="1" t="s">
        <v>1060</v>
      </c>
      <c r="R21" s="1" t="s">
        <v>833</v>
      </c>
      <c r="S21" s="103">
        <f>'printed quilt'!H44</f>
        <v>65.7</v>
      </c>
      <c r="T21" s="104">
        <v>8.1</v>
      </c>
      <c r="U21" s="105">
        <f t="shared" si="5"/>
        <v>8.11</v>
      </c>
      <c r="V21" s="106">
        <v>8.11</v>
      </c>
      <c r="W21" s="218">
        <f t="shared" si="48"/>
        <v>65.7</v>
      </c>
      <c r="X21" s="1" t="s">
        <v>179</v>
      </c>
      <c r="Y21" s="123">
        <v>44</v>
      </c>
      <c r="Z21" s="123">
        <v>41</v>
      </c>
      <c r="AA21" s="123">
        <v>25</v>
      </c>
      <c r="AB21" s="104">
        <v>5</v>
      </c>
      <c r="AC21" s="107">
        <v>2</v>
      </c>
      <c r="AD21" s="127">
        <f t="shared" si="7"/>
        <v>4.4999999999999998E-2</v>
      </c>
      <c r="AE21" s="108">
        <f t="shared" si="8"/>
        <v>2889</v>
      </c>
      <c r="AF21" s="1">
        <v>2250</v>
      </c>
      <c r="AG21" s="109">
        <f t="shared" si="9"/>
        <v>0.78</v>
      </c>
      <c r="AH21" s="1" t="s">
        <v>962</v>
      </c>
      <c r="AI21" s="110">
        <v>0.42799999999999999</v>
      </c>
      <c r="AJ21" s="109">
        <f t="shared" si="24"/>
        <v>3.47</v>
      </c>
      <c r="AK21" s="109">
        <f t="shared" si="0"/>
        <v>12.36</v>
      </c>
      <c r="AL21" s="110">
        <v>0</v>
      </c>
      <c r="AM21" s="109">
        <f t="shared" si="1"/>
        <v>0</v>
      </c>
      <c r="AN21" s="110">
        <v>0</v>
      </c>
      <c r="AO21" s="109">
        <f t="shared" si="2"/>
        <v>0</v>
      </c>
      <c r="AP21" s="110">
        <v>0</v>
      </c>
      <c r="AQ21" s="109">
        <f t="shared" si="25"/>
        <v>0</v>
      </c>
      <c r="AR21" s="1">
        <v>0</v>
      </c>
      <c r="AS21" s="110">
        <v>0</v>
      </c>
      <c r="AT21" s="109">
        <f t="shared" si="3"/>
        <v>0</v>
      </c>
      <c r="AU21" s="109">
        <f t="shared" si="10"/>
        <v>0</v>
      </c>
      <c r="AV21" s="109">
        <f t="shared" si="4"/>
        <v>12.36</v>
      </c>
      <c r="AW21" s="181">
        <f t="shared" si="11"/>
        <v>0.16819999999999999</v>
      </c>
      <c r="AX21" s="109">
        <f t="shared" si="12"/>
        <v>14.86</v>
      </c>
      <c r="AY21" s="179">
        <v>14.86</v>
      </c>
      <c r="AZ21" s="182">
        <v>29.99</v>
      </c>
      <c r="BA21" s="110">
        <f t="shared" si="49"/>
        <v>0.50449999999999995</v>
      </c>
      <c r="BB21" s="111">
        <f t="shared" si="14"/>
        <v>0.50449999999999995</v>
      </c>
      <c r="BC21" s="188">
        <v>560</v>
      </c>
      <c r="BD21" s="109">
        <f t="shared" si="15"/>
        <v>6921.6</v>
      </c>
      <c r="BE21" s="109">
        <f t="shared" si="16"/>
        <v>8321.6</v>
      </c>
      <c r="BF21" s="207" t="s">
        <v>981</v>
      </c>
      <c r="BG21" s="212" t="s">
        <v>1088</v>
      </c>
      <c r="BH21" s="207"/>
      <c r="BI21" s="211"/>
      <c r="BJ21" s="201">
        <f t="shared" si="42"/>
        <v>0.81</v>
      </c>
      <c r="BK21" s="202">
        <f t="shared" si="43"/>
        <v>11.55</v>
      </c>
      <c r="BL21" s="203">
        <f t="shared" si="44"/>
        <v>0.19059999999999999</v>
      </c>
      <c r="BM21" s="204">
        <f t="shared" si="45"/>
        <v>14.27</v>
      </c>
      <c r="BN21" s="205">
        <v>0.04</v>
      </c>
      <c r="BO21" s="206">
        <f t="shared" si="46"/>
        <v>2.1999999999999999E-2</v>
      </c>
      <c r="BP21" s="109">
        <f t="shared" si="47"/>
        <v>6468</v>
      </c>
      <c r="BQ21" s="109">
        <f t="shared" si="23"/>
        <v>7991.2</v>
      </c>
    </row>
    <row r="22" spans="1:69" ht="73.5" customHeight="1" x14ac:dyDescent="0.25">
      <c r="A22" s="1"/>
      <c r="B22" s="102">
        <v>19</v>
      </c>
      <c r="C22" s="224"/>
      <c r="D22" s="1"/>
      <c r="E22" s="1"/>
      <c r="F22" s="1"/>
      <c r="G22" s="1" t="s">
        <v>653</v>
      </c>
      <c r="H22" s="1" t="s">
        <v>871</v>
      </c>
      <c r="I22" s="130" t="s">
        <v>863</v>
      </c>
      <c r="J22" s="130" t="s">
        <v>864</v>
      </c>
      <c r="K22" s="130" t="s">
        <v>883</v>
      </c>
      <c r="L22" s="129" t="s">
        <v>881</v>
      </c>
      <c r="M22" s="1" t="s">
        <v>890</v>
      </c>
      <c r="N22" s="1" t="s">
        <v>912</v>
      </c>
      <c r="O22" s="1"/>
      <c r="P22" s="215" t="s">
        <v>1043</v>
      </c>
      <c r="Q22" s="1" t="s">
        <v>1061</v>
      </c>
      <c r="R22" s="1" t="s">
        <v>833</v>
      </c>
      <c r="S22" s="103">
        <f>'printed quilt'!H45</f>
        <v>75.099999999999994</v>
      </c>
      <c r="T22" s="104">
        <v>8.1</v>
      </c>
      <c r="U22" s="105">
        <f t="shared" si="5"/>
        <v>9.27</v>
      </c>
      <c r="V22" s="106">
        <v>9.27</v>
      </c>
      <c r="W22" s="218">
        <f t="shared" si="48"/>
        <v>75.099999999999994</v>
      </c>
      <c r="X22" s="1" t="s">
        <v>179</v>
      </c>
      <c r="Y22" s="123">
        <v>44</v>
      </c>
      <c r="Z22" s="123">
        <v>41</v>
      </c>
      <c r="AA22" s="123">
        <v>28</v>
      </c>
      <c r="AB22" s="104">
        <v>5</v>
      </c>
      <c r="AC22" s="107">
        <v>2</v>
      </c>
      <c r="AD22" s="127">
        <f t="shared" si="7"/>
        <v>5.0999999999999997E-2</v>
      </c>
      <c r="AE22" s="108">
        <f t="shared" si="8"/>
        <v>2549</v>
      </c>
      <c r="AF22" s="1">
        <v>2250</v>
      </c>
      <c r="AG22" s="109">
        <f t="shared" si="9"/>
        <v>0.88</v>
      </c>
      <c r="AH22" s="1" t="s">
        <v>962</v>
      </c>
      <c r="AI22" s="110">
        <v>0.42799999999999999</v>
      </c>
      <c r="AJ22" s="109">
        <f t="shared" si="24"/>
        <v>3.97</v>
      </c>
      <c r="AK22" s="109">
        <f t="shared" si="0"/>
        <v>14.12</v>
      </c>
      <c r="AL22" s="110">
        <v>0</v>
      </c>
      <c r="AM22" s="109">
        <f t="shared" si="1"/>
        <v>0</v>
      </c>
      <c r="AN22" s="110">
        <v>0</v>
      </c>
      <c r="AO22" s="109">
        <f t="shared" si="2"/>
        <v>0</v>
      </c>
      <c r="AP22" s="110">
        <v>0</v>
      </c>
      <c r="AQ22" s="109">
        <f t="shared" si="25"/>
        <v>0</v>
      </c>
      <c r="AR22" s="1">
        <v>0</v>
      </c>
      <c r="AS22" s="110">
        <v>0</v>
      </c>
      <c r="AT22" s="109">
        <f t="shared" si="3"/>
        <v>0</v>
      </c>
      <c r="AU22" s="109">
        <f t="shared" si="10"/>
        <v>0</v>
      </c>
      <c r="AV22" s="109">
        <f t="shared" si="4"/>
        <v>14.12</v>
      </c>
      <c r="AW22" s="181">
        <f t="shared" si="11"/>
        <v>0.18190000000000001</v>
      </c>
      <c r="AX22" s="109">
        <f t="shared" si="12"/>
        <v>17.260000000000002</v>
      </c>
      <c r="AY22" s="179">
        <v>17.260000000000002</v>
      </c>
      <c r="AZ22" s="182">
        <v>34.99</v>
      </c>
      <c r="BA22" s="110">
        <f t="shared" si="49"/>
        <v>0.50670000000000004</v>
      </c>
      <c r="BB22" s="111">
        <f t="shared" si="14"/>
        <v>0.50670000000000004</v>
      </c>
      <c r="BC22" s="188">
        <v>840</v>
      </c>
      <c r="BD22" s="109">
        <f t="shared" si="15"/>
        <v>11860.8</v>
      </c>
      <c r="BE22" s="109">
        <f t="shared" si="16"/>
        <v>14498.4</v>
      </c>
      <c r="BF22" s="207" t="s">
        <v>982</v>
      </c>
      <c r="BG22" s="212" t="s">
        <v>990</v>
      </c>
      <c r="BH22" s="207"/>
      <c r="BI22" s="211"/>
      <c r="BJ22" s="201">
        <f t="shared" si="42"/>
        <v>0.93</v>
      </c>
      <c r="BK22" s="202">
        <f t="shared" si="43"/>
        <v>13.19</v>
      </c>
      <c r="BL22" s="203">
        <f t="shared" si="44"/>
        <v>0.20399999999999999</v>
      </c>
      <c r="BM22" s="204">
        <f t="shared" si="45"/>
        <v>16.57</v>
      </c>
      <c r="BN22" s="205">
        <v>0.04</v>
      </c>
      <c r="BO22" s="206">
        <f t="shared" si="46"/>
        <v>2.1999999999999999E-2</v>
      </c>
      <c r="BP22" s="109">
        <f t="shared" si="47"/>
        <v>11079.6</v>
      </c>
      <c r="BQ22" s="109">
        <f t="shared" si="23"/>
        <v>13918.8</v>
      </c>
    </row>
    <row r="23" spans="1:69" x14ac:dyDescent="0.25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219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1"/>
      <c r="BI23" s="73"/>
      <c r="BJ23" s="73"/>
    </row>
    <row r="24" spans="1:69" ht="56.25" customHeight="1" x14ac:dyDescent="0.25">
      <c r="A24" s="1"/>
      <c r="B24" s="102">
        <v>21</v>
      </c>
      <c r="C24" s="223"/>
      <c r="D24" s="1"/>
      <c r="E24" s="1" t="s">
        <v>451</v>
      </c>
      <c r="F24" s="1"/>
      <c r="G24" s="1" t="s">
        <v>653</v>
      </c>
      <c r="H24" s="130" t="s">
        <v>1086</v>
      </c>
      <c r="I24" s="130" t="s">
        <v>876</v>
      </c>
      <c r="J24" s="130" t="s">
        <v>864</v>
      </c>
      <c r="K24" s="130" t="s">
        <v>884</v>
      </c>
      <c r="L24" s="129" t="s">
        <v>881</v>
      </c>
      <c r="M24" s="1" t="s">
        <v>900</v>
      </c>
      <c r="N24" s="130" t="s">
        <v>913</v>
      </c>
      <c r="O24" s="1"/>
      <c r="P24" s="215" t="s">
        <v>1044</v>
      </c>
      <c r="Q24" s="1" t="s">
        <v>1062</v>
      </c>
      <c r="R24" s="1" t="s">
        <v>833</v>
      </c>
      <c r="S24" s="103">
        <f>'11.13 Miya updated cost '!G7</f>
        <v>81</v>
      </c>
      <c r="T24" s="104">
        <v>8.1</v>
      </c>
      <c r="U24" s="105">
        <f t="shared" si="5"/>
        <v>10</v>
      </c>
      <c r="V24" s="106">
        <v>10</v>
      </c>
      <c r="W24" s="218">
        <f>S24</f>
        <v>81</v>
      </c>
      <c r="X24" s="1" t="s">
        <v>179</v>
      </c>
      <c r="Y24" s="176">
        <v>44</v>
      </c>
      <c r="Z24" s="123">
        <v>41</v>
      </c>
      <c r="AA24" s="123">
        <v>28</v>
      </c>
      <c r="AB24" s="104">
        <v>5</v>
      </c>
      <c r="AC24" s="107">
        <v>2</v>
      </c>
      <c r="AD24" s="127">
        <f t="shared" si="7"/>
        <v>5.0999999999999997E-2</v>
      </c>
      <c r="AE24" s="108">
        <f t="shared" si="8"/>
        <v>2549</v>
      </c>
      <c r="AF24" s="1">
        <v>2250</v>
      </c>
      <c r="AG24" s="109">
        <f t="shared" si="9"/>
        <v>0.88</v>
      </c>
      <c r="AH24" s="1" t="s">
        <v>962</v>
      </c>
      <c r="AI24" s="110">
        <v>0.42799999999999999</v>
      </c>
      <c r="AJ24" s="109">
        <f t="shared" si="24"/>
        <v>4.28</v>
      </c>
      <c r="AK24" s="109">
        <f t="shared" si="0"/>
        <v>15.16</v>
      </c>
      <c r="AL24" s="110">
        <v>0</v>
      </c>
      <c r="AM24" s="109">
        <f t="shared" si="1"/>
        <v>0</v>
      </c>
      <c r="AN24" s="110">
        <v>0</v>
      </c>
      <c r="AO24" s="109">
        <f t="shared" si="2"/>
        <v>0</v>
      </c>
      <c r="AP24" s="110">
        <v>0</v>
      </c>
      <c r="AQ24" s="109">
        <f t="shared" si="25"/>
        <v>0</v>
      </c>
      <c r="AR24" s="1">
        <v>0</v>
      </c>
      <c r="AS24" s="110">
        <v>0</v>
      </c>
      <c r="AT24" s="109">
        <f t="shared" si="3"/>
        <v>0</v>
      </c>
      <c r="AU24" s="109">
        <f t="shared" si="10"/>
        <v>0</v>
      </c>
      <c r="AV24" s="109">
        <f t="shared" si="4"/>
        <v>15.16</v>
      </c>
      <c r="AW24" s="181">
        <f>IF(ISERROR((AY24-AV24)/AY24),"",(AY24-AV24)/AY24)</f>
        <v>0.18049999999999999</v>
      </c>
      <c r="AX24" s="109">
        <f t="shared" si="12"/>
        <v>18.5</v>
      </c>
      <c r="AY24" s="185">
        <v>18.5</v>
      </c>
      <c r="AZ24" s="182">
        <v>34.99</v>
      </c>
      <c r="BA24" s="110">
        <f>(AZ24-AY24)/AZ24</f>
        <v>0.4713</v>
      </c>
      <c r="BB24" s="111">
        <f t="shared" si="14"/>
        <v>0.4713</v>
      </c>
      <c r="BC24" s="188">
        <v>650</v>
      </c>
      <c r="BD24" s="109">
        <f t="shared" si="15"/>
        <v>9854</v>
      </c>
      <c r="BE24" s="109">
        <f t="shared" si="16"/>
        <v>12025</v>
      </c>
      <c r="BF24" s="207" t="s">
        <v>984</v>
      </c>
      <c r="BG24" s="208" t="s">
        <v>1076</v>
      </c>
      <c r="BH24" s="207" t="s">
        <v>979</v>
      </c>
      <c r="BI24" s="209">
        <v>11577564</v>
      </c>
      <c r="BJ24" s="201">
        <f t="shared" ref="BJ24:BJ27" si="50">U24*0.1</f>
        <v>1</v>
      </c>
      <c r="BK24" s="202">
        <f t="shared" ref="BK24:BK27" si="51">AK24-BJ24</f>
        <v>14.16</v>
      </c>
      <c r="BL24" s="203">
        <f t="shared" ref="BL24:BL27" si="52">(BM24-BK24)/BM24</f>
        <v>0.20269999999999999</v>
      </c>
      <c r="BM24" s="204">
        <f t="shared" ref="BM24:BM27" si="53">AY24*(1-BN24)</f>
        <v>17.760000000000002</v>
      </c>
      <c r="BN24" s="205">
        <v>0.04</v>
      </c>
      <c r="BO24" s="206">
        <f t="shared" ref="BO24:BO27" si="54">BL24-AW24</f>
        <v>2.1999999999999999E-2</v>
      </c>
      <c r="BP24" s="109">
        <f t="shared" ref="BP24:BP27" si="55">BC24*BK24</f>
        <v>9204</v>
      </c>
      <c r="BQ24" s="109">
        <f t="shared" si="23"/>
        <v>11544</v>
      </c>
    </row>
    <row r="25" spans="1:69" ht="56.25" customHeight="1" x14ac:dyDescent="0.25">
      <c r="A25" s="1"/>
      <c r="B25" s="102">
        <v>22</v>
      </c>
      <c r="C25" s="224"/>
      <c r="D25" s="1"/>
      <c r="E25" s="1" t="s">
        <v>451</v>
      </c>
      <c r="F25" s="1"/>
      <c r="G25" s="1" t="s">
        <v>653</v>
      </c>
      <c r="H25" s="130" t="s">
        <v>991</v>
      </c>
      <c r="I25" s="130" t="s">
        <v>876</v>
      </c>
      <c r="J25" s="130" t="s">
        <v>864</v>
      </c>
      <c r="K25" s="130" t="s">
        <v>884</v>
      </c>
      <c r="L25" s="129" t="s">
        <v>881</v>
      </c>
      <c r="M25" s="1" t="s">
        <v>899</v>
      </c>
      <c r="N25" s="130" t="s">
        <v>913</v>
      </c>
      <c r="O25" s="1"/>
      <c r="P25" s="215" t="s">
        <v>1045</v>
      </c>
      <c r="Q25" s="1" t="s">
        <v>1063</v>
      </c>
      <c r="R25" s="1" t="s">
        <v>833</v>
      </c>
      <c r="S25" s="103">
        <f>'11.13 Miya updated cost '!G8</f>
        <v>97</v>
      </c>
      <c r="T25" s="104">
        <v>8.1</v>
      </c>
      <c r="U25" s="105">
        <f t="shared" si="5"/>
        <v>11.98</v>
      </c>
      <c r="V25" s="106">
        <v>11.98</v>
      </c>
      <c r="W25" s="218">
        <f t="shared" ref="W25:W27" si="56">S25</f>
        <v>97</v>
      </c>
      <c r="X25" s="1" t="s">
        <v>179</v>
      </c>
      <c r="Y25" s="123">
        <v>44</v>
      </c>
      <c r="Z25" s="123">
        <v>41</v>
      </c>
      <c r="AA25" s="123">
        <v>30</v>
      </c>
      <c r="AB25" s="104">
        <v>5</v>
      </c>
      <c r="AC25" s="107">
        <v>2</v>
      </c>
      <c r="AD25" s="127">
        <f t="shared" si="7"/>
        <v>5.3999999999999999E-2</v>
      </c>
      <c r="AE25" s="108">
        <f t="shared" si="8"/>
        <v>2407</v>
      </c>
      <c r="AF25" s="1">
        <v>2250</v>
      </c>
      <c r="AG25" s="109">
        <f t="shared" si="9"/>
        <v>0.93</v>
      </c>
      <c r="AH25" s="1" t="s">
        <v>962</v>
      </c>
      <c r="AI25" s="110">
        <v>0.42799999999999999</v>
      </c>
      <c r="AJ25" s="109">
        <f t="shared" si="24"/>
        <v>5.13</v>
      </c>
      <c r="AK25" s="109">
        <f t="shared" si="0"/>
        <v>18.04</v>
      </c>
      <c r="AL25" s="110">
        <v>0</v>
      </c>
      <c r="AM25" s="109">
        <f t="shared" si="1"/>
        <v>0</v>
      </c>
      <c r="AN25" s="110">
        <v>0</v>
      </c>
      <c r="AO25" s="109">
        <f t="shared" si="2"/>
        <v>0</v>
      </c>
      <c r="AP25" s="110">
        <v>0</v>
      </c>
      <c r="AQ25" s="109">
        <f t="shared" si="25"/>
        <v>0</v>
      </c>
      <c r="AR25" s="1">
        <v>0</v>
      </c>
      <c r="AS25" s="110">
        <v>0</v>
      </c>
      <c r="AT25" s="109">
        <f t="shared" si="3"/>
        <v>0</v>
      </c>
      <c r="AU25" s="109">
        <f t="shared" si="10"/>
        <v>0</v>
      </c>
      <c r="AV25" s="109">
        <f t="shared" si="4"/>
        <v>18.04</v>
      </c>
      <c r="AW25" s="181">
        <f t="shared" si="11"/>
        <v>0.14099999999999999</v>
      </c>
      <c r="AX25" s="109">
        <f t="shared" si="12"/>
        <v>21</v>
      </c>
      <c r="AY25" s="185">
        <v>21</v>
      </c>
      <c r="AZ25" s="182">
        <v>39.99</v>
      </c>
      <c r="BA25" s="110">
        <f t="shared" ref="BA25:BA27" si="57">(AZ25-AY25)/AZ25</f>
        <v>0.47489999999999999</v>
      </c>
      <c r="BB25" s="111">
        <f t="shared" si="14"/>
        <v>0.47489999999999999</v>
      </c>
      <c r="BC25" s="188">
        <v>650</v>
      </c>
      <c r="BD25" s="109">
        <f t="shared" si="15"/>
        <v>11726</v>
      </c>
      <c r="BE25" s="109">
        <f t="shared" si="16"/>
        <v>13650</v>
      </c>
      <c r="BF25" s="207" t="s">
        <v>980</v>
      </c>
      <c r="BG25" s="210">
        <v>46091</v>
      </c>
      <c r="BH25" s="207"/>
      <c r="BI25" s="211"/>
      <c r="BJ25" s="201">
        <f t="shared" si="50"/>
        <v>1.2</v>
      </c>
      <c r="BK25" s="202">
        <f t="shared" si="51"/>
        <v>16.84</v>
      </c>
      <c r="BL25" s="203">
        <f t="shared" si="52"/>
        <v>0.16470000000000001</v>
      </c>
      <c r="BM25" s="204">
        <f t="shared" si="53"/>
        <v>20.16</v>
      </c>
      <c r="BN25" s="205">
        <v>0.04</v>
      </c>
      <c r="BO25" s="206">
        <f t="shared" si="54"/>
        <v>2.4E-2</v>
      </c>
      <c r="BP25" s="109">
        <f t="shared" si="55"/>
        <v>10946</v>
      </c>
      <c r="BQ25" s="109">
        <f t="shared" si="23"/>
        <v>13104</v>
      </c>
    </row>
    <row r="26" spans="1:69" ht="56.25" customHeight="1" x14ac:dyDescent="0.25">
      <c r="A26" s="1"/>
      <c r="B26" s="102">
        <v>23</v>
      </c>
      <c r="C26" s="223"/>
      <c r="D26" s="1"/>
      <c r="E26" s="1" t="s">
        <v>451</v>
      </c>
      <c r="F26" s="1"/>
      <c r="G26" s="1" t="s">
        <v>653</v>
      </c>
      <c r="H26" s="130" t="s">
        <v>963</v>
      </c>
      <c r="I26" s="130" t="s">
        <v>876</v>
      </c>
      <c r="J26" s="130" t="s">
        <v>864</v>
      </c>
      <c r="K26" s="130" t="s">
        <v>885</v>
      </c>
      <c r="L26" s="129" t="s">
        <v>881</v>
      </c>
      <c r="M26" s="1" t="s">
        <v>898</v>
      </c>
      <c r="N26" s="130" t="s">
        <v>915</v>
      </c>
      <c r="O26" s="1"/>
      <c r="P26" s="1" t="s">
        <v>1015</v>
      </c>
      <c r="Q26" s="1" t="s">
        <v>1016</v>
      </c>
      <c r="R26" s="1" t="s">
        <v>833</v>
      </c>
      <c r="S26" s="103">
        <f>'11.13 Miya updated cost '!G26</f>
        <v>76.44</v>
      </c>
      <c r="T26" s="104">
        <v>8.1</v>
      </c>
      <c r="U26" s="105">
        <f t="shared" si="5"/>
        <v>9.44</v>
      </c>
      <c r="V26" s="106">
        <v>9.44</v>
      </c>
      <c r="W26" s="218">
        <f t="shared" si="56"/>
        <v>76.44</v>
      </c>
      <c r="X26" s="1" t="s">
        <v>179</v>
      </c>
      <c r="Y26" s="123">
        <v>44</v>
      </c>
      <c r="Z26" s="123">
        <v>41</v>
      </c>
      <c r="AA26" s="123">
        <v>27</v>
      </c>
      <c r="AB26" s="104">
        <v>5</v>
      </c>
      <c r="AC26" s="107">
        <v>2</v>
      </c>
      <c r="AD26" s="127">
        <f t="shared" si="7"/>
        <v>4.9000000000000002E-2</v>
      </c>
      <c r="AE26" s="108">
        <f t="shared" si="8"/>
        <v>2653</v>
      </c>
      <c r="AF26" s="1">
        <v>2250</v>
      </c>
      <c r="AG26" s="109">
        <f t="shared" si="9"/>
        <v>0.85</v>
      </c>
      <c r="AH26" s="1" t="s">
        <v>962</v>
      </c>
      <c r="AI26" s="110">
        <v>0.42799999999999999</v>
      </c>
      <c r="AJ26" s="109">
        <f t="shared" si="24"/>
        <v>4.04</v>
      </c>
      <c r="AK26" s="109">
        <f t="shared" si="0"/>
        <v>14.33</v>
      </c>
      <c r="AL26" s="110">
        <v>0</v>
      </c>
      <c r="AM26" s="109">
        <f t="shared" si="1"/>
        <v>0</v>
      </c>
      <c r="AN26" s="110">
        <v>0</v>
      </c>
      <c r="AO26" s="109">
        <f t="shared" si="2"/>
        <v>0</v>
      </c>
      <c r="AP26" s="110">
        <v>0</v>
      </c>
      <c r="AQ26" s="109">
        <f t="shared" si="25"/>
        <v>0</v>
      </c>
      <c r="AR26" s="1">
        <v>0</v>
      </c>
      <c r="AS26" s="110">
        <v>0</v>
      </c>
      <c r="AT26" s="109">
        <f t="shared" si="3"/>
        <v>0</v>
      </c>
      <c r="AU26" s="109">
        <f t="shared" si="10"/>
        <v>0</v>
      </c>
      <c r="AV26" s="109">
        <f t="shared" si="4"/>
        <v>14.33</v>
      </c>
      <c r="AW26" s="181">
        <f t="shared" si="11"/>
        <v>0.15709999999999999</v>
      </c>
      <c r="AX26" s="109">
        <f t="shared" si="12"/>
        <v>17</v>
      </c>
      <c r="AY26" s="185">
        <v>17</v>
      </c>
      <c r="AZ26" s="182">
        <v>34.99</v>
      </c>
      <c r="BA26" s="110">
        <f t="shared" si="57"/>
        <v>0.5141</v>
      </c>
      <c r="BB26" s="111">
        <f t="shared" si="14"/>
        <v>0.5141</v>
      </c>
      <c r="BC26" s="188">
        <v>650</v>
      </c>
      <c r="BD26" s="109">
        <f t="shared" si="15"/>
        <v>9314.5</v>
      </c>
      <c r="BE26" s="109">
        <f t="shared" si="16"/>
        <v>11050</v>
      </c>
      <c r="BF26" s="207" t="s">
        <v>981</v>
      </c>
      <c r="BG26" s="212" t="s">
        <v>1088</v>
      </c>
      <c r="BH26" s="207"/>
      <c r="BI26" s="211"/>
      <c r="BJ26" s="201">
        <f t="shared" si="50"/>
        <v>0.94</v>
      </c>
      <c r="BK26" s="202">
        <f t="shared" si="51"/>
        <v>13.39</v>
      </c>
      <c r="BL26" s="203">
        <f t="shared" si="52"/>
        <v>0.17949999999999999</v>
      </c>
      <c r="BM26" s="204">
        <f t="shared" si="53"/>
        <v>16.32</v>
      </c>
      <c r="BN26" s="205">
        <v>0.04</v>
      </c>
      <c r="BO26" s="206">
        <f t="shared" si="54"/>
        <v>2.1999999999999999E-2</v>
      </c>
      <c r="BP26" s="109">
        <f t="shared" si="55"/>
        <v>8703.5</v>
      </c>
      <c r="BQ26" s="109">
        <f t="shared" si="23"/>
        <v>10608</v>
      </c>
    </row>
    <row r="27" spans="1:69" ht="63" customHeight="1" x14ac:dyDescent="0.25">
      <c r="A27" s="1"/>
      <c r="B27" s="102">
        <v>24</v>
      </c>
      <c r="C27" s="224"/>
      <c r="D27" s="1"/>
      <c r="E27" s="1" t="s">
        <v>451</v>
      </c>
      <c r="F27" s="1"/>
      <c r="G27" s="1" t="s">
        <v>653</v>
      </c>
      <c r="H27" s="1" t="s">
        <v>872</v>
      </c>
      <c r="I27" s="130" t="s">
        <v>876</v>
      </c>
      <c r="J27" s="130" t="s">
        <v>864</v>
      </c>
      <c r="K27" s="130" t="s">
        <v>885</v>
      </c>
      <c r="L27" s="129" t="s">
        <v>881</v>
      </c>
      <c r="M27" s="1" t="s">
        <v>899</v>
      </c>
      <c r="N27" s="130" t="s">
        <v>915</v>
      </c>
      <c r="O27" s="1"/>
      <c r="P27" s="1" t="s">
        <v>1017</v>
      </c>
      <c r="Q27" s="1" t="s">
        <v>1018</v>
      </c>
      <c r="R27" s="1" t="s">
        <v>833</v>
      </c>
      <c r="S27" s="103">
        <f>'11.13 Miya updated cost '!G27</f>
        <v>94</v>
      </c>
      <c r="T27" s="104">
        <v>8.1</v>
      </c>
      <c r="U27" s="105">
        <f t="shared" si="5"/>
        <v>11.6</v>
      </c>
      <c r="V27" s="106">
        <v>11.6</v>
      </c>
      <c r="W27" s="218">
        <f t="shared" si="56"/>
        <v>94</v>
      </c>
      <c r="X27" s="1" t="s">
        <v>179</v>
      </c>
      <c r="Y27" s="123">
        <v>44</v>
      </c>
      <c r="Z27" s="123">
        <v>41</v>
      </c>
      <c r="AA27" s="123">
        <v>30</v>
      </c>
      <c r="AB27" s="104">
        <v>5</v>
      </c>
      <c r="AC27" s="107">
        <v>2</v>
      </c>
      <c r="AD27" s="127">
        <f t="shared" si="7"/>
        <v>5.3999999999999999E-2</v>
      </c>
      <c r="AE27" s="108">
        <f t="shared" si="8"/>
        <v>2407</v>
      </c>
      <c r="AF27" s="1">
        <v>2250</v>
      </c>
      <c r="AG27" s="109">
        <f t="shared" si="9"/>
        <v>0.93</v>
      </c>
      <c r="AH27" s="1" t="s">
        <v>962</v>
      </c>
      <c r="AI27" s="110">
        <v>0.42799999999999999</v>
      </c>
      <c r="AJ27" s="109">
        <f t="shared" si="24"/>
        <v>4.96</v>
      </c>
      <c r="AK27" s="109">
        <f t="shared" si="0"/>
        <v>17.489999999999998</v>
      </c>
      <c r="AL27" s="110">
        <v>0</v>
      </c>
      <c r="AM27" s="109">
        <f t="shared" si="1"/>
        <v>0</v>
      </c>
      <c r="AN27" s="110">
        <v>0</v>
      </c>
      <c r="AO27" s="109">
        <f t="shared" si="2"/>
        <v>0</v>
      </c>
      <c r="AP27" s="110">
        <v>0</v>
      </c>
      <c r="AQ27" s="109">
        <f t="shared" si="25"/>
        <v>0</v>
      </c>
      <c r="AR27" s="1">
        <v>0</v>
      </c>
      <c r="AS27" s="110">
        <v>0</v>
      </c>
      <c r="AT27" s="109">
        <f t="shared" si="3"/>
        <v>0</v>
      </c>
      <c r="AU27" s="109">
        <f t="shared" si="10"/>
        <v>0</v>
      </c>
      <c r="AV27" s="109">
        <f t="shared" si="4"/>
        <v>17.489999999999998</v>
      </c>
      <c r="AW27" s="181">
        <f t="shared" si="11"/>
        <v>0.1255</v>
      </c>
      <c r="AX27" s="109">
        <f t="shared" si="12"/>
        <v>20</v>
      </c>
      <c r="AY27" s="185">
        <v>20</v>
      </c>
      <c r="AZ27" s="182">
        <v>39.99</v>
      </c>
      <c r="BA27" s="110">
        <f t="shared" si="57"/>
        <v>0.49990000000000001</v>
      </c>
      <c r="BB27" s="111">
        <f t="shared" si="14"/>
        <v>0.49990000000000001</v>
      </c>
      <c r="BC27" s="188">
        <v>650</v>
      </c>
      <c r="BD27" s="109">
        <f t="shared" si="15"/>
        <v>11368.5</v>
      </c>
      <c r="BE27" s="109">
        <f t="shared" si="16"/>
        <v>13000</v>
      </c>
      <c r="BF27" s="207" t="s">
        <v>982</v>
      </c>
      <c r="BG27" s="212" t="s">
        <v>992</v>
      </c>
      <c r="BH27" s="207"/>
      <c r="BI27" s="211"/>
      <c r="BJ27" s="201">
        <f t="shared" si="50"/>
        <v>1.1599999999999999</v>
      </c>
      <c r="BK27" s="202">
        <f t="shared" si="51"/>
        <v>16.329999999999998</v>
      </c>
      <c r="BL27" s="203">
        <f t="shared" si="52"/>
        <v>0.14949999999999999</v>
      </c>
      <c r="BM27" s="204">
        <f t="shared" si="53"/>
        <v>19.2</v>
      </c>
      <c r="BN27" s="205">
        <v>0.04</v>
      </c>
      <c r="BO27" s="206">
        <f t="shared" si="54"/>
        <v>2.4E-2</v>
      </c>
      <c r="BP27" s="109">
        <f t="shared" si="55"/>
        <v>10614.5</v>
      </c>
      <c r="BQ27" s="109">
        <f t="shared" si="23"/>
        <v>12480</v>
      </c>
    </row>
    <row r="28" spans="1:69" x14ac:dyDescent="0.25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219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1"/>
      <c r="BI28" s="73"/>
      <c r="BJ28" s="73"/>
    </row>
    <row r="29" spans="1:69" ht="63" customHeight="1" x14ac:dyDescent="0.25">
      <c r="A29" s="1"/>
      <c r="B29" s="102">
        <v>26</v>
      </c>
      <c r="C29" s="223"/>
      <c r="D29" s="1"/>
      <c r="E29" s="1" t="s">
        <v>492</v>
      </c>
      <c r="F29" s="1"/>
      <c r="G29" s="1" t="s">
        <v>653</v>
      </c>
      <c r="H29" s="130" t="s">
        <v>874</v>
      </c>
      <c r="I29" s="130" t="s">
        <v>876</v>
      </c>
      <c r="J29" s="130" t="s">
        <v>864</v>
      </c>
      <c r="K29" s="130" t="s">
        <v>885</v>
      </c>
      <c r="L29" s="129" t="s">
        <v>881</v>
      </c>
      <c r="M29" s="1" t="s">
        <v>898</v>
      </c>
      <c r="N29" s="1" t="s">
        <v>916</v>
      </c>
      <c r="O29" s="1"/>
      <c r="P29" s="1" t="s">
        <v>1003</v>
      </c>
      <c r="Q29" s="213" t="s">
        <v>1005</v>
      </c>
      <c r="R29" s="1" t="s">
        <v>833</v>
      </c>
      <c r="S29" s="103">
        <f>'11.13 Miya updated cost '!G17</f>
        <v>80.8</v>
      </c>
      <c r="T29" s="104">
        <v>8.1</v>
      </c>
      <c r="U29" s="105">
        <f t="shared" si="5"/>
        <v>9.98</v>
      </c>
      <c r="V29" s="106">
        <v>9.98</v>
      </c>
      <c r="W29" s="218">
        <f>S29</f>
        <v>80.8</v>
      </c>
      <c r="X29" s="1" t="s">
        <v>179</v>
      </c>
      <c r="Y29" s="177">
        <v>44</v>
      </c>
      <c r="Z29" s="123">
        <v>41</v>
      </c>
      <c r="AA29" s="123">
        <v>27</v>
      </c>
      <c r="AB29" s="104">
        <v>5</v>
      </c>
      <c r="AC29" s="107">
        <v>2</v>
      </c>
      <c r="AD29" s="127">
        <f t="shared" si="7"/>
        <v>4.9000000000000002E-2</v>
      </c>
      <c r="AE29" s="108">
        <f t="shared" si="8"/>
        <v>2653</v>
      </c>
      <c r="AF29" s="1">
        <v>2250</v>
      </c>
      <c r="AG29" s="109">
        <f t="shared" si="9"/>
        <v>0.85</v>
      </c>
      <c r="AH29" s="1" t="s">
        <v>962</v>
      </c>
      <c r="AI29" s="110">
        <v>0.42799999999999999</v>
      </c>
      <c r="AJ29" s="109">
        <f t="shared" si="24"/>
        <v>4.2699999999999996</v>
      </c>
      <c r="AK29" s="109">
        <f t="shared" si="0"/>
        <v>15.1</v>
      </c>
      <c r="AL29" s="110">
        <v>0</v>
      </c>
      <c r="AM29" s="109">
        <f t="shared" si="1"/>
        <v>0</v>
      </c>
      <c r="AN29" s="110">
        <v>0</v>
      </c>
      <c r="AO29" s="109">
        <f t="shared" si="2"/>
        <v>0</v>
      </c>
      <c r="AP29" s="110">
        <v>0</v>
      </c>
      <c r="AQ29" s="109">
        <f t="shared" si="25"/>
        <v>0</v>
      </c>
      <c r="AR29" s="1">
        <v>0</v>
      </c>
      <c r="AS29" s="110">
        <v>0</v>
      </c>
      <c r="AT29" s="109">
        <f t="shared" si="3"/>
        <v>0</v>
      </c>
      <c r="AU29" s="109">
        <f t="shared" si="10"/>
        <v>0</v>
      </c>
      <c r="AV29" s="109">
        <f t="shared" si="4"/>
        <v>15.1</v>
      </c>
      <c r="AW29" s="181">
        <f>IF(ISERROR((AY29-AV29)/AY29),"",(AY29-AV29)/AY29)</f>
        <v>0.1118</v>
      </c>
      <c r="AX29" s="109">
        <f t="shared" si="12"/>
        <v>17</v>
      </c>
      <c r="AY29" s="186">
        <v>17</v>
      </c>
      <c r="AZ29" s="182">
        <v>34.99</v>
      </c>
      <c r="BA29" s="110">
        <f>(AZ29-AY29)/AZ29</f>
        <v>0.5141</v>
      </c>
      <c r="BB29" s="111">
        <f t="shared" si="14"/>
        <v>0.5141</v>
      </c>
      <c r="BC29" s="188">
        <v>650</v>
      </c>
      <c r="BD29" s="109">
        <f t="shared" si="15"/>
        <v>9815</v>
      </c>
      <c r="BE29" s="109">
        <f t="shared" si="16"/>
        <v>11050</v>
      </c>
      <c r="BF29" s="207" t="s">
        <v>984</v>
      </c>
      <c r="BG29" s="208" t="s">
        <v>1077</v>
      </c>
      <c r="BH29" s="207" t="s">
        <v>979</v>
      </c>
      <c r="BI29" s="209">
        <v>11577605</v>
      </c>
      <c r="BJ29" s="201">
        <f t="shared" ref="BJ29:BJ32" si="58">U29*0.1</f>
        <v>1</v>
      </c>
      <c r="BK29" s="202">
        <f t="shared" ref="BK29:BK32" si="59">AK29-BJ29</f>
        <v>14.1</v>
      </c>
      <c r="BL29" s="203">
        <f t="shared" ref="BL29:BL32" si="60">(BM29-BK29)/BM29</f>
        <v>0.13600000000000001</v>
      </c>
      <c r="BM29" s="204">
        <f t="shared" ref="BM29:BM32" si="61">AY29*(1-BN29)</f>
        <v>16.32</v>
      </c>
      <c r="BN29" s="205">
        <v>0.04</v>
      </c>
      <c r="BO29" s="206">
        <f t="shared" ref="BO29:BO32" si="62">BL29-AW29</f>
        <v>2.4E-2</v>
      </c>
      <c r="BP29" s="109">
        <f t="shared" ref="BP29:BP32" si="63">BC29*BK29</f>
        <v>9165</v>
      </c>
      <c r="BQ29" s="109">
        <f t="shared" si="23"/>
        <v>10608</v>
      </c>
    </row>
    <row r="30" spans="1:69" ht="63" customHeight="1" x14ac:dyDescent="0.25">
      <c r="A30" s="1"/>
      <c r="B30" s="102">
        <v>27</v>
      </c>
      <c r="C30" s="224"/>
      <c r="D30" s="1"/>
      <c r="E30" s="1" t="s">
        <v>492</v>
      </c>
      <c r="F30" s="1"/>
      <c r="G30" s="1" t="s">
        <v>653</v>
      </c>
      <c r="H30" s="130" t="s">
        <v>874</v>
      </c>
      <c r="I30" s="130" t="s">
        <v>876</v>
      </c>
      <c r="J30" s="130" t="s">
        <v>864</v>
      </c>
      <c r="K30" s="130" t="s">
        <v>885</v>
      </c>
      <c r="L30" s="129" t="s">
        <v>881</v>
      </c>
      <c r="M30" s="1" t="s">
        <v>902</v>
      </c>
      <c r="N30" s="1" t="s">
        <v>916</v>
      </c>
      <c r="O30" s="1"/>
      <c r="P30" s="1" t="s">
        <v>1004</v>
      </c>
      <c r="Q30" s="213" t="s">
        <v>1006</v>
      </c>
      <c r="R30" s="1" t="s">
        <v>833</v>
      </c>
      <c r="S30" s="103">
        <f>'11.13 Miya updated cost '!G18</f>
        <v>97</v>
      </c>
      <c r="T30" s="104">
        <v>8.1</v>
      </c>
      <c r="U30" s="105">
        <f t="shared" si="5"/>
        <v>11.98</v>
      </c>
      <c r="V30" s="106">
        <v>11.98</v>
      </c>
      <c r="W30" s="218">
        <f t="shared" ref="W30:W32" si="64">S30</f>
        <v>97</v>
      </c>
      <c r="X30" s="1" t="s">
        <v>179</v>
      </c>
      <c r="Y30" s="123">
        <v>44</v>
      </c>
      <c r="Z30" s="123">
        <v>41</v>
      </c>
      <c r="AA30" s="123">
        <v>30</v>
      </c>
      <c r="AB30" s="104">
        <v>5</v>
      </c>
      <c r="AC30" s="107">
        <v>2</v>
      </c>
      <c r="AD30" s="127">
        <f t="shared" si="7"/>
        <v>5.3999999999999999E-2</v>
      </c>
      <c r="AE30" s="108">
        <f t="shared" si="8"/>
        <v>2407</v>
      </c>
      <c r="AF30" s="1">
        <v>2250</v>
      </c>
      <c r="AG30" s="109">
        <f t="shared" si="9"/>
        <v>0.93</v>
      </c>
      <c r="AH30" s="1" t="s">
        <v>962</v>
      </c>
      <c r="AI30" s="110">
        <v>0.42799999999999999</v>
      </c>
      <c r="AJ30" s="109">
        <f t="shared" si="24"/>
        <v>5.13</v>
      </c>
      <c r="AK30" s="109">
        <f t="shared" si="0"/>
        <v>18.04</v>
      </c>
      <c r="AL30" s="110">
        <v>0</v>
      </c>
      <c r="AM30" s="109">
        <f t="shared" si="1"/>
        <v>0</v>
      </c>
      <c r="AN30" s="110">
        <v>0</v>
      </c>
      <c r="AO30" s="109">
        <f t="shared" si="2"/>
        <v>0</v>
      </c>
      <c r="AP30" s="110">
        <v>0</v>
      </c>
      <c r="AQ30" s="109">
        <f t="shared" si="25"/>
        <v>0</v>
      </c>
      <c r="AR30" s="1">
        <v>0</v>
      </c>
      <c r="AS30" s="110">
        <v>0</v>
      </c>
      <c r="AT30" s="109">
        <f t="shared" si="3"/>
        <v>0</v>
      </c>
      <c r="AU30" s="109">
        <f t="shared" si="10"/>
        <v>0</v>
      </c>
      <c r="AV30" s="109">
        <f t="shared" si="4"/>
        <v>18.04</v>
      </c>
      <c r="AW30" s="181">
        <f t="shared" si="11"/>
        <v>9.8000000000000004E-2</v>
      </c>
      <c r="AX30" s="109">
        <f t="shared" si="12"/>
        <v>20</v>
      </c>
      <c r="AY30" s="186">
        <v>20</v>
      </c>
      <c r="AZ30" s="182">
        <v>39.99</v>
      </c>
      <c r="BA30" s="110">
        <f t="shared" ref="BA30:BA32" si="65">(AZ30-AY30)/AZ30</f>
        <v>0.49990000000000001</v>
      </c>
      <c r="BB30" s="111">
        <f t="shared" si="14"/>
        <v>0.49990000000000001</v>
      </c>
      <c r="BC30" s="188">
        <v>650</v>
      </c>
      <c r="BD30" s="109">
        <f t="shared" si="15"/>
        <v>11726</v>
      </c>
      <c r="BE30" s="109">
        <f t="shared" si="16"/>
        <v>13000</v>
      </c>
      <c r="BF30" s="207" t="s">
        <v>980</v>
      </c>
      <c r="BG30" s="210">
        <v>46091</v>
      </c>
      <c r="BH30" s="207"/>
      <c r="BI30" s="211"/>
      <c r="BJ30" s="201">
        <f t="shared" si="58"/>
        <v>1.2</v>
      </c>
      <c r="BK30" s="202">
        <f t="shared" si="59"/>
        <v>16.84</v>
      </c>
      <c r="BL30" s="203">
        <f t="shared" si="60"/>
        <v>0.1229</v>
      </c>
      <c r="BM30" s="204">
        <f t="shared" si="61"/>
        <v>19.2</v>
      </c>
      <c r="BN30" s="205">
        <v>0.04</v>
      </c>
      <c r="BO30" s="206">
        <f t="shared" si="62"/>
        <v>2.5000000000000001E-2</v>
      </c>
      <c r="BP30" s="109">
        <f t="shared" si="63"/>
        <v>10946</v>
      </c>
      <c r="BQ30" s="109">
        <f t="shared" si="23"/>
        <v>12480</v>
      </c>
    </row>
    <row r="31" spans="1:69" ht="63" customHeight="1" x14ac:dyDescent="0.25">
      <c r="A31" s="1"/>
      <c r="B31" s="102">
        <v>28</v>
      </c>
      <c r="C31" s="223"/>
      <c r="D31" s="1"/>
      <c r="E31" s="1" t="s">
        <v>451</v>
      </c>
      <c r="F31" s="1"/>
      <c r="G31" s="1" t="s">
        <v>653</v>
      </c>
      <c r="H31" s="130" t="s">
        <v>993</v>
      </c>
      <c r="I31" s="130" t="s">
        <v>876</v>
      </c>
      <c r="J31" s="130" t="s">
        <v>864</v>
      </c>
      <c r="K31" s="130" t="s">
        <v>886</v>
      </c>
      <c r="L31" s="129" t="s">
        <v>881</v>
      </c>
      <c r="M31" s="1" t="s">
        <v>891</v>
      </c>
      <c r="N31" s="130" t="s">
        <v>917</v>
      </c>
      <c r="O31" s="1"/>
      <c r="P31" s="215" t="s">
        <v>1046</v>
      </c>
      <c r="Q31" s="1" t="s">
        <v>1064</v>
      </c>
      <c r="R31" s="1" t="s">
        <v>833</v>
      </c>
      <c r="S31" s="103">
        <f>'11.13 Miya updated cost '!G20</f>
        <v>74.5</v>
      </c>
      <c r="T31" s="104">
        <v>8.1</v>
      </c>
      <c r="U31" s="105">
        <f t="shared" si="5"/>
        <v>9.1999999999999993</v>
      </c>
      <c r="V31" s="106">
        <v>9.1999999999999993</v>
      </c>
      <c r="W31" s="218">
        <f t="shared" si="64"/>
        <v>74.5</v>
      </c>
      <c r="X31" s="1" t="s">
        <v>179</v>
      </c>
      <c r="Y31" s="123">
        <v>44</v>
      </c>
      <c r="Z31" s="123">
        <v>41</v>
      </c>
      <c r="AA31" s="123">
        <v>28</v>
      </c>
      <c r="AB31" s="104">
        <v>5</v>
      </c>
      <c r="AC31" s="107">
        <v>2</v>
      </c>
      <c r="AD31" s="127">
        <f t="shared" si="7"/>
        <v>5.0999999999999997E-2</v>
      </c>
      <c r="AE31" s="108">
        <f t="shared" si="8"/>
        <v>2549</v>
      </c>
      <c r="AF31" s="1">
        <v>2250</v>
      </c>
      <c r="AG31" s="109">
        <f t="shared" si="9"/>
        <v>0.88</v>
      </c>
      <c r="AH31" s="1" t="s">
        <v>962</v>
      </c>
      <c r="AI31" s="110">
        <v>0.42799999999999999</v>
      </c>
      <c r="AJ31" s="109">
        <f t="shared" si="24"/>
        <v>3.94</v>
      </c>
      <c r="AK31" s="109">
        <f t="shared" si="0"/>
        <v>14.02</v>
      </c>
      <c r="AL31" s="110">
        <v>0</v>
      </c>
      <c r="AM31" s="109">
        <f t="shared" si="1"/>
        <v>0</v>
      </c>
      <c r="AN31" s="110">
        <v>0</v>
      </c>
      <c r="AO31" s="109">
        <f t="shared" si="2"/>
        <v>0</v>
      </c>
      <c r="AP31" s="110">
        <v>0</v>
      </c>
      <c r="AQ31" s="109">
        <f t="shared" si="25"/>
        <v>0</v>
      </c>
      <c r="AR31" s="1">
        <v>0</v>
      </c>
      <c r="AS31" s="110">
        <v>0</v>
      </c>
      <c r="AT31" s="109">
        <f t="shared" si="3"/>
        <v>0</v>
      </c>
      <c r="AU31" s="109">
        <f t="shared" si="10"/>
        <v>0</v>
      </c>
      <c r="AV31" s="109">
        <f t="shared" si="4"/>
        <v>14.02</v>
      </c>
      <c r="AW31" s="181">
        <f t="shared" si="11"/>
        <v>0.17530000000000001</v>
      </c>
      <c r="AX31" s="109">
        <f t="shared" si="12"/>
        <v>17</v>
      </c>
      <c r="AY31" s="186">
        <v>17</v>
      </c>
      <c r="AZ31" s="182">
        <v>34.99</v>
      </c>
      <c r="BA31" s="110">
        <f t="shared" si="65"/>
        <v>0.5141</v>
      </c>
      <c r="BB31" s="111">
        <f t="shared" si="14"/>
        <v>0.5141</v>
      </c>
      <c r="BC31" s="188">
        <v>650</v>
      </c>
      <c r="BD31" s="109">
        <f t="shared" si="15"/>
        <v>9113</v>
      </c>
      <c r="BE31" s="109">
        <f t="shared" si="16"/>
        <v>11050</v>
      </c>
      <c r="BF31" s="207" t="s">
        <v>981</v>
      </c>
      <c r="BG31" s="212" t="s">
        <v>1088</v>
      </c>
      <c r="BH31" s="207"/>
      <c r="BI31" s="211"/>
      <c r="BJ31" s="201">
        <f t="shared" si="58"/>
        <v>0.92</v>
      </c>
      <c r="BK31" s="202">
        <f t="shared" si="59"/>
        <v>13.1</v>
      </c>
      <c r="BL31" s="203">
        <f t="shared" si="60"/>
        <v>0.1973</v>
      </c>
      <c r="BM31" s="204">
        <f t="shared" si="61"/>
        <v>16.32</v>
      </c>
      <c r="BN31" s="205">
        <v>0.04</v>
      </c>
      <c r="BO31" s="206">
        <f t="shared" si="62"/>
        <v>2.1999999999999999E-2</v>
      </c>
      <c r="BP31" s="109">
        <f t="shared" si="63"/>
        <v>8515</v>
      </c>
      <c r="BQ31" s="109">
        <f t="shared" si="23"/>
        <v>10608</v>
      </c>
    </row>
    <row r="32" spans="1:69" ht="63" customHeight="1" x14ac:dyDescent="0.25">
      <c r="A32" s="1"/>
      <c r="B32" s="102">
        <v>29</v>
      </c>
      <c r="C32" s="224"/>
      <c r="D32" s="1"/>
      <c r="E32" s="1" t="s">
        <v>451</v>
      </c>
      <c r="F32" s="1"/>
      <c r="G32" s="1" t="s">
        <v>653</v>
      </c>
      <c r="H32" s="1" t="s">
        <v>875</v>
      </c>
      <c r="I32" s="130" t="s">
        <v>876</v>
      </c>
      <c r="J32" s="130" t="s">
        <v>864</v>
      </c>
      <c r="K32" s="130" t="s">
        <v>886</v>
      </c>
      <c r="L32" s="129" t="s">
        <v>881</v>
      </c>
      <c r="M32" s="1" t="s">
        <v>892</v>
      </c>
      <c r="N32" s="130" t="s">
        <v>917</v>
      </c>
      <c r="O32" s="1"/>
      <c r="P32" s="215" t="s">
        <v>1047</v>
      </c>
      <c r="Q32" s="1" t="s">
        <v>1065</v>
      </c>
      <c r="R32" s="1" t="s">
        <v>833</v>
      </c>
      <c r="S32" s="103">
        <f>'11.13 Miya updated cost '!G21</f>
        <v>84.6</v>
      </c>
      <c r="T32" s="104">
        <v>8.1</v>
      </c>
      <c r="U32" s="105">
        <f t="shared" si="5"/>
        <v>10.44</v>
      </c>
      <c r="V32" s="106">
        <v>10.44</v>
      </c>
      <c r="W32" s="218">
        <f t="shared" si="64"/>
        <v>84.6</v>
      </c>
      <c r="X32" s="1" t="s">
        <v>179</v>
      </c>
      <c r="Y32" s="123">
        <v>44</v>
      </c>
      <c r="Z32" s="123">
        <v>41</v>
      </c>
      <c r="AA32" s="123">
        <v>30</v>
      </c>
      <c r="AB32" s="104">
        <v>5</v>
      </c>
      <c r="AC32" s="107">
        <v>2</v>
      </c>
      <c r="AD32" s="127">
        <f t="shared" si="7"/>
        <v>5.3999999999999999E-2</v>
      </c>
      <c r="AE32" s="108">
        <f t="shared" si="8"/>
        <v>2407</v>
      </c>
      <c r="AF32" s="1">
        <v>2250</v>
      </c>
      <c r="AG32" s="109">
        <f t="shared" si="9"/>
        <v>0.93</v>
      </c>
      <c r="AH32" s="1" t="s">
        <v>962</v>
      </c>
      <c r="AI32" s="110">
        <v>0.42799999999999999</v>
      </c>
      <c r="AJ32" s="109">
        <f t="shared" si="24"/>
        <v>4.47</v>
      </c>
      <c r="AK32" s="109">
        <f t="shared" si="0"/>
        <v>15.84</v>
      </c>
      <c r="AL32" s="110">
        <v>0</v>
      </c>
      <c r="AM32" s="109">
        <f t="shared" si="1"/>
        <v>0</v>
      </c>
      <c r="AN32" s="110">
        <v>0</v>
      </c>
      <c r="AO32" s="109">
        <f t="shared" si="2"/>
        <v>0</v>
      </c>
      <c r="AP32" s="110">
        <v>0</v>
      </c>
      <c r="AQ32" s="109">
        <f t="shared" si="25"/>
        <v>0</v>
      </c>
      <c r="AR32" s="1">
        <v>0</v>
      </c>
      <c r="AS32" s="110">
        <v>0</v>
      </c>
      <c r="AT32" s="109">
        <f t="shared" si="3"/>
        <v>0</v>
      </c>
      <c r="AU32" s="109">
        <f t="shared" si="10"/>
        <v>0</v>
      </c>
      <c r="AV32" s="109">
        <f t="shared" si="4"/>
        <v>15.84</v>
      </c>
      <c r="AW32" s="181">
        <f t="shared" si="11"/>
        <v>0.20799999999999999</v>
      </c>
      <c r="AX32" s="109">
        <f t="shared" si="12"/>
        <v>20</v>
      </c>
      <c r="AY32" s="186">
        <v>20</v>
      </c>
      <c r="AZ32" s="182">
        <v>39.99</v>
      </c>
      <c r="BA32" s="110">
        <f t="shared" si="65"/>
        <v>0.49990000000000001</v>
      </c>
      <c r="BB32" s="111">
        <f t="shared" si="14"/>
        <v>0.49990000000000001</v>
      </c>
      <c r="BC32" s="188">
        <v>650</v>
      </c>
      <c r="BD32" s="109">
        <f t="shared" si="15"/>
        <v>10296</v>
      </c>
      <c r="BE32" s="109">
        <f t="shared" si="16"/>
        <v>13000</v>
      </c>
      <c r="BF32" s="207" t="s">
        <v>982</v>
      </c>
      <c r="BG32" s="212" t="s">
        <v>994</v>
      </c>
      <c r="BH32" s="207"/>
      <c r="BI32" s="211"/>
      <c r="BJ32" s="201">
        <f t="shared" si="58"/>
        <v>1.04</v>
      </c>
      <c r="BK32" s="202">
        <f t="shared" si="59"/>
        <v>14.8</v>
      </c>
      <c r="BL32" s="203">
        <f t="shared" si="60"/>
        <v>0.22919999999999999</v>
      </c>
      <c r="BM32" s="204">
        <f t="shared" si="61"/>
        <v>19.2</v>
      </c>
      <c r="BN32" s="205">
        <v>0.04</v>
      </c>
      <c r="BO32" s="206">
        <f t="shared" si="62"/>
        <v>2.1000000000000001E-2</v>
      </c>
      <c r="BP32" s="109">
        <f t="shared" si="63"/>
        <v>9620</v>
      </c>
      <c r="BQ32" s="109">
        <f t="shared" si="23"/>
        <v>12480</v>
      </c>
    </row>
    <row r="33" spans="1:69" x14ac:dyDescent="0.25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219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1"/>
      <c r="BI33" s="73"/>
      <c r="BJ33" s="73"/>
    </row>
    <row r="34" spans="1:69" ht="73.5" customHeight="1" x14ac:dyDescent="0.25">
      <c r="A34" s="1"/>
      <c r="B34" s="102">
        <v>31</v>
      </c>
      <c r="C34" s="1"/>
      <c r="D34" s="1"/>
      <c r="E34" s="1" t="s">
        <v>451</v>
      </c>
      <c r="F34" s="1"/>
      <c r="G34" s="1" t="s">
        <v>653</v>
      </c>
      <c r="H34" s="130" t="s">
        <v>991</v>
      </c>
      <c r="I34" s="130" t="s">
        <v>876</v>
      </c>
      <c r="J34" s="130" t="s">
        <v>864</v>
      </c>
      <c r="K34" s="130" t="s">
        <v>884</v>
      </c>
      <c r="L34" s="129" t="s">
        <v>881</v>
      </c>
      <c r="M34" s="1" t="s">
        <v>904</v>
      </c>
      <c r="N34" s="130" t="s">
        <v>913</v>
      </c>
      <c r="O34" s="1"/>
      <c r="P34" s="215" t="s">
        <v>1048</v>
      </c>
      <c r="Q34" s="1" t="s">
        <v>1066</v>
      </c>
      <c r="R34" s="1" t="s">
        <v>833</v>
      </c>
      <c r="S34" s="103">
        <f>'11.13 Miya updated cost '!G6</f>
        <v>61</v>
      </c>
      <c r="T34" s="104">
        <v>8.1</v>
      </c>
      <c r="U34" s="105">
        <f t="shared" si="5"/>
        <v>7.53</v>
      </c>
      <c r="V34" s="106">
        <v>7.53</v>
      </c>
      <c r="W34" s="218">
        <f>S34</f>
        <v>61</v>
      </c>
      <c r="X34" s="1" t="s">
        <v>179</v>
      </c>
      <c r="Y34" s="176">
        <v>44</v>
      </c>
      <c r="Z34" s="123">
        <v>41</v>
      </c>
      <c r="AA34" s="123">
        <v>25</v>
      </c>
      <c r="AB34" s="104">
        <v>5</v>
      </c>
      <c r="AC34" s="107">
        <v>2</v>
      </c>
      <c r="AD34" s="127">
        <f t="shared" si="7"/>
        <v>4.4999999999999998E-2</v>
      </c>
      <c r="AE34" s="108">
        <f t="shared" si="8"/>
        <v>2889</v>
      </c>
      <c r="AF34" s="1">
        <v>2250</v>
      </c>
      <c r="AG34" s="109">
        <f t="shared" si="9"/>
        <v>0.78</v>
      </c>
      <c r="AH34" s="1" t="s">
        <v>962</v>
      </c>
      <c r="AI34" s="110">
        <v>0.42799999999999999</v>
      </c>
      <c r="AJ34" s="109">
        <f t="shared" si="24"/>
        <v>3.22</v>
      </c>
      <c r="AK34" s="109">
        <f t="shared" si="0"/>
        <v>11.53</v>
      </c>
      <c r="AL34" s="110">
        <v>0</v>
      </c>
      <c r="AM34" s="109">
        <f t="shared" si="1"/>
        <v>0</v>
      </c>
      <c r="AN34" s="110">
        <v>0</v>
      </c>
      <c r="AO34" s="109">
        <f t="shared" si="2"/>
        <v>0</v>
      </c>
      <c r="AP34" s="110">
        <v>0</v>
      </c>
      <c r="AQ34" s="109">
        <f t="shared" si="25"/>
        <v>0</v>
      </c>
      <c r="AR34" s="1">
        <v>0</v>
      </c>
      <c r="AS34" s="110">
        <v>0</v>
      </c>
      <c r="AT34" s="109">
        <f t="shared" si="3"/>
        <v>0</v>
      </c>
      <c r="AU34" s="109">
        <f t="shared" si="10"/>
        <v>0</v>
      </c>
      <c r="AV34" s="109">
        <f t="shared" si="4"/>
        <v>11.53</v>
      </c>
      <c r="AW34" s="181">
        <f>IF(ISERROR((AY34-AV34)/AY34),"",(AY34-AV34)/AY34)</f>
        <v>0.1459</v>
      </c>
      <c r="AX34" s="109">
        <f t="shared" si="12"/>
        <v>13.5</v>
      </c>
      <c r="AY34" s="186">
        <v>13.5</v>
      </c>
      <c r="AZ34" s="182">
        <v>24.99</v>
      </c>
      <c r="BA34" s="110">
        <f>(AZ34-AY34)/AZ34</f>
        <v>0.45979999999999999</v>
      </c>
      <c r="BB34" s="111">
        <f t="shared" si="14"/>
        <v>0.45979999999999999</v>
      </c>
      <c r="BC34" s="188">
        <v>725</v>
      </c>
      <c r="BD34" s="109">
        <f t="shared" si="15"/>
        <v>8359.25</v>
      </c>
      <c r="BE34" s="109">
        <f t="shared" si="16"/>
        <v>9787.5</v>
      </c>
      <c r="BF34" s="207" t="s">
        <v>984</v>
      </c>
      <c r="BG34" s="208" t="s">
        <v>1078</v>
      </c>
      <c r="BH34" s="207" t="s">
        <v>979</v>
      </c>
      <c r="BI34" s="209">
        <v>11577686</v>
      </c>
      <c r="BJ34" s="201">
        <f t="shared" ref="BJ34:BJ37" si="66">U34*0.1</f>
        <v>0.75</v>
      </c>
      <c r="BK34" s="202">
        <f t="shared" ref="BK34:BK37" si="67">AK34-BJ34</f>
        <v>10.78</v>
      </c>
      <c r="BL34" s="203">
        <f t="shared" ref="BL34:BL37" si="68">(BM34-BK34)/BM34</f>
        <v>0.16819999999999999</v>
      </c>
      <c r="BM34" s="204">
        <f t="shared" ref="BM34:BM37" si="69">AY34*(1-BN34)</f>
        <v>12.96</v>
      </c>
      <c r="BN34" s="205">
        <v>0.04</v>
      </c>
      <c r="BO34" s="206">
        <f t="shared" ref="BO34:BO37" si="70">BL34-AW34</f>
        <v>2.1999999999999999E-2</v>
      </c>
      <c r="BP34" s="109">
        <f t="shared" ref="BP34:BP37" si="71">BC34*BK34</f>
        <v>7815.5</v>
      </c>
      <c r="BQ34" s="109">
        <f t="shared" si="23"/>
        <v>9396</v>
      </c>
    </row>
    <row r="35" spans="1:69" ht="73.5" customHeight="1" x14ac:dyDescent="0.25">
      <c r="A35" s="1"/>
      <c r="B35" s="102">
        <v>32</v>
      </c>
      <c r="C35" s="1"/>
      <c r="D35" s="1"/>
      <c r="E35" s="1" t="s">
        <v>451</v>
      </c>
      <c r="F35" s="1"/>
      <c r="G35" s="1" t="s">
        <v>653</v>
      </c>
      <c r="H35" s="130" t="s">
        <v>963</v>
      </c>
      <c r="I35" s="130" t="s">
        <v>876</v>
      </c>
      <c r="J35" s="130" t="s">
        <v>864</v>
      </c>
      <c r="K35" s="130" t="s">
        <v>885</v>
      </c>
      <c r="L35" s="129" t="s">
        <v>881</v>
      </c>
      <c r="M35" s="130" t="s">
        <v>905</v>
      </c>
      <c r="N35" s="1" t="s">
        <v>914</v>
      </c>
      <c r="O35" s="1"/>
      <c r="P35" s="1" t="s">
        <v>1019</v>
      </c>
      <c r="Q35" s="1" t="s">
        <v>1020</v>
      </c>
      <c r="R35" s="1" t="s">
        <v>833</v>
      </c>
      <c r="S35" s="103">
        <f>'11.13 Miya updated cost '!G25</f>
        <v>56.84</v>
      </c>
      <c r="T35" s="104">
        <v>8.1</v>
      </c>
      <c r="U35" s="105">
        <f t="shared" si="5"/>
        <v>7.02</v>
      </c>
      <c r="V35" s="106">
        <v>7.02</v>
      </c>
      <c r="W35" s="218">
        <f t="shared" ref="W35:W37" si="72">S35</f>
        <v>56.84</v>
      </c>
      <c r="X35" s="1" t="s">
        <v>179</v>
      </c>
      <c r="Y35" s="123">
        <v>44</v>
      </c>
      <c r="Z35" s="123">
        <v>41</v>
      </c>
      <c r="AA35" s="123">
        <v>25</v>
      </c>
      <c r="AB35" s="104">
        <v>5</v>
      </c>
      <c r="AC35" s="107">
        <v>2</v>
      </c>
      <c r="AD35" s="127">
        <f t="shared" si="7"/>
        <v>4.4999999999999998E-2</v>
      </c>
      <c r="AE35" s="108">
        <f t="shared" si="8"/>
        <v>2889</v>
      </c>
      <c r="AF35" s="1">
        <v>2250</v>
      </c>
      <c r="AG35" s="109">
        <f t="shared" si="9"/>
        <v>0.78</v>
      </c>
      <c r="AH35" s="1" t="s">
        <v>962</v>
      </c>
      <c r="AI35" s="110">
        <v>0.42799999999999999</v>
      </c>
      <c r="AJ35" s="109">
        <f t="shared" si="24"/>
        <v>3</v>
      </c>
      <c r="AK35" s="109">
        <f t="shared" si="0"/>
        <v>10.8</v>
      </c>
      <c r="AL35" s="110">
        <v>0</v>
      </c>
      <c r="AM35" s="109">
        <f t="shared" si="1"/>
        <v>0</v>
      </c>
      <c r="AN35" s="110">
        <v>0</v>
      </c>
      <c r="AO35" s="109">
        <f t="shared" si="2"/>
        <v>0</v>
      </c>
      <c r="AP35" s="110">
        <v>0</v>
      </c>
      <c r="AQ35" s="109">
        <f t="shared" si="25"/>
        <v>0</v>
      </c>
      <c r="AR35" s="1">
        <v>0</v>
      </c>
      <c r="AS35" s="110">
        <v>0</v>
      </c>
      <c r="AT35" s="109">
        <f t="shared" si="3"/>
        <v>0</v>
      </c>
      <c r="AU35" s="109">
        <f t="shared" si="10"/>
        <v>0</v>
      </c>
      <c r="AV35" s="109">
        <f t="shared" si="4"/>
        <v>10.8</v>
      </c>
      <c r="AW35" s="181">
        <f t="shared" si="11"/>
        <v>0.16919999999999999</v>
      </c>
      <c r="AX35" s="109">
        <f t="shared" si="12"/>
        <v>13</v>
      </c>
      <c r="AY35" s="186">
        <v>13</v>
      </c>
      <c r="AZ35" s="182">
        <v>24.99</v>
      </c>
      <c r="BA35" s="110">
        <f t="shared" ref="BA35:BA37" si="73">(AZ35-AY35)/AZ35</f>
        <v>0.4798</v>
      </c>
      <c r="BB35" s="111">
        <f t="shared" si="14"/>
        <v>0.4798</v>
      </c>
      <c r="BC35" s="188">
        <v>725</v>
      </c>
      <c r="BD35" s="109">
        <f t="shared" si="15"/>
        <v>7830</v>
      </c>
      <c r="BE35" s="109">
        <f t="shared" si="16"/>
        <v>9425</v>
      </c>
      <c r="BF35" s="207" t="s">
        <v>980</v>
      </c>
      <c r="BG35" s="210">
        <v>46091</v>
      </c>
      <c r="BH35" s="207"/>
      <c r="BI35" s="211"/>
      <c r="BJ35" s="201">
        <f t="shared" si="66"/>
        <v>0.7</v>
      </c>
      <c r="BK35" s="202">
        <f t="shared" si="67"/>
        <v>10.1</v>
      </c>
      <c r="BL35" s="203">
        <f t="shared" si="68"/>
        <v>0.19070000000000001</v>
      </c>
      <c r="BM35" s="204">
        <f t="shared" si="69"/>
        <v>12.48</v>
      </c>
      <c r="BN35" s="205">
        <v>0.04</v>
      </c>
      <c r="BO35" s="206">
        <f t="shared" si="70"/>
        <v>2.1999999999999999E-2</v>
      </c>
      <c r="BP35" s="109">
        <f t="shared" si="71"/>
        <v>7322.5</v>
      </c>
      <c r="BQ35" s="109">
        <f t="shared" si="23"/>
        <v>9048</v>
      </c>
    </row>
    <row r="36" spans="1:69" ht="73.5" customHeight="1" x14ac:dyDescent="0.25">
      <c r="A36" s="1"/>
      <c r="B36" s="102">
        <v>33</v>
      </c>
      <c r="C36" s="1"/>
      <c r="D36" s="1"/>
      <c r="E36" s="1" t="s">
        <v>492</v>
      </c>
      <c r="F36" s="1"/>
      <c r="G36" s="1" t="s">
        <v>653</v>
      </c>
      <c r="H36" s="1" t="s">
        <v>873</v>
      </c>
      <c r="I36" s="130" t="s">
        <v>876</v>
      </c>
      <c r="J36" s="130" t="s">
        <v>864</v>
      </c>
      <c r="K36" s="130" t="s">
        <v>885</v>
      </c>
      <c r="L36" s="129" t="s">
        <v>881</v>
      </c>
      <c r="M36" s="130" t="s">
        <v>905</v>
      </c>
      <c r="N36" s="1" t="s">
        <v>916</v>
      </c>
      <c r="O36" s="1"/>
      <c r="P36" s="1" t="s">
        <v>1007</v>
      </c>
      <c r="Q36" s="1" t="s">
        <v>1008</v>
      </c>
      <c r="R36" s="1" t="s">
        <v>833</v>
      </c>
      <c r="S36" s="103">
        <f>'11.13 Miya updated cost '!G16</f>
        <v>60.5</v>
      </c>
      <c r="T36" s="104">
        <v>8.1</v>
      </c>
      <c r="U36" s="105">
        <f t="shared" si="5"/>
        <v>7.47</v>
      </c>
      <c r="V36" s="106">
        <v>7.47</v>
      </c>
      <c r="W36" s="218">
        <f t="shared" si="72"/>
        <v>60.5</v>
      </c>
      <c r="X36" s="1" t="s">
        <v>179</v>
      </c>
      <c r="Y36" s="123">
        <v>44</v>
      </c>
      <c r="Z36" s="123">
        <v>41</v>
      </c>
      <c r="AA36" s="123">
        <v>25</v>
      </c>
      <c r="AB36" s="104">
        <v>5</v>
      </c>
      <c r="AC36" s="107">
        <v>2</v>
      </c>
      <c r="AD36" s="127">
        <f t="shared" si="7"/>
        <v>4.4999999999999998E-2</v>
      </c>
      <c r="AE36" s="108">
        <f t="shared" si="8"/>
        <v>2889</v>
      </c>
      <c r="AF36" s="1">
        <v>2250</v>
      </c>
      <c r="AG36" s="109">
        <f t="shared" si="9"/>
        <v>0.78</v>
      </c>
      <c r="AH36" s="1" t="s">
        <v>962</v>
      </c>
      <c r="AI36" s="110">
        <v>0.42799999999999999</v>
      </c>
      <c r="AJ36" s="109">
        <f t="shared" si="24"/>
        <v>3.2</v>
      </c>
      <c r="AK36" s="109">
        <f t="shared" si="0"/>
        <v>11.45</v>
      </c>
      <c r="AL36" s="110">
        <v>0</v>
      </c>
      <c r="AM36" s="109">
        <f t="shared" si="1"/>
        <v>0</v>
      </c>
      <c r="AN36" s="110">
        <v>0</v>
      </c>
      <c r="AO36" s="109">
        <f t="shared" si="2"/>
        <v>0</v>
      </c>
      <c r="AP36" s="110">
        <v>0</v>
      </c>
      <c r="AQ36" s="109">
        <f t="shared" si="25"/>
        <v>0</v>
      </c>
      <c r="AR36" s="1">
        <v>0</v>
      </c>
      <c r="AS36" s="110">
        <v>0</v>
      </c>
      <c r="AT36" s="109">
        <f t="shared" si="3"/>
        <v>0</v>
      </c>
      <c r="AU36" s="109">
        <f t="shared" si="10"/>
        <v>0</v>
      </c>
      <c r="AV36" s="109">
        <f t="shared" si="4"/>
        <v>11.45</v>
      </c>
      <c r="AW36" s="181">
        <f t="shared" si="11"/>
        <v>0.1192</v>
      </c>
      <c r="AX36" s="109">
        <f t="shared" si="12"/>
        <v>13</v>
      </c>
      <c r="AY36" s="186">
        <v>13</v>
      </c>
      <c r="AZ36" s="182">
        <v>24.99</v>
      </c>
      <c r="BA36" s="110">
        <f t="shared" si="73"/>
        <v>0.4798</v>
      </c>
      <c r="BB36" s="111">
        <f t="shared" si="14"/>
        <v>0.4798</v>
      </c>
      <c r="BC36" s="188">
        <v>725</v>
      </c>
      <c r="BD36" s="109">
        <f t="shared" si="15"/>
        <v>8301.25</v>
      </c>
      <c r="BE36" s="109">
        <f t="shared" si="16"/>
        <v>9425</v>
      </c>
      <c r="BF36" s="207" t="s">
        <v>981</v>
      </c>
      <c r="BG36" s="212" t="s">
        <v>1089</v>
      </c>
      <c r="BH36" s="207"/>
      <c r="BI36" s="211"/>
      <c r="BJ36" s="201">
        <f t="shared" si="66"/>
        <v>0.75</v>
      </c>
      <c r="BK36" s="202">
        <f t="shared" si="67"/>
        <v>10.7</v>
      </c>
      <c r="BL36" s="203">
        <f t="shared" si="68"/>
        <v>0.1426</v>
      </c>
      <c r="BM36" s="204">
        <f t="shared" si="69"/>
        <v>12.48</v>
      </c>
      <c r="BN36" s="205">
        <v>0.04</v>
      </c>
      <c r="BO36" s="206">
        <f t="shared" si="70"/>
        <v>2.3E-2</v>
      </c>
      <c r="BP36" s="109">
        <f t="shared" si="71"/>
        <v>7757.5</v>
      </c>
      <c r="BQ36" s="109">
        <f t="shared" si="23"/>
        <v>9048</v>
      </c>
    </row>
    <row r="37" spans="1:69" ht="73.5" customHeight="1" x14ac:dyDescent="0.25">
      <c r="A37" s="1"/>
      <c r="B37" s="102">
        <v>34</v>
      </c>
      <c r="C37" s="1"/>
      <c r="D37" s="1"/>
      <c r="E37" s="1" t="s">
        <v>451</v>
      </c>
      <c r="F37" s="1"/>
      <c r="G37" s="1" t="s">
        <v>653</v>
      </c>
      <c r="H37" s="1" t="s">
        <v>875</v>
      </c>
      <c r="I37" s="130" t="s">
        <v>876</v>
      </c>
      <c r="J37" s="130" t="s">
        <v>864</v>
      </c>
      <c r="K37" s="130" t="s">
        <v>886</v>
      </c>
      <c r="L37" s="129" t="s">
        <v>881</v>
      </c>
      <c r="M37" s="1" t="s">
        <v>894</v>
      </c>
      <c r="N37" s="1" t="s">
        <v>907</v>
      </c>
      <c r="O37" s="1"/>
      <c r="P37" s="215" t="s">
        <v>1049</v>
      </c>
      <c r="Q37" s="1" t="s">
        <v>1067</v>
      </c>
      <c r="R37" s="1" t="s">
        <v>833</v>
      </c>
      <c r="S37" s="103">
        <f>'11.13 Miya updated cost '!G19</f>
        <v>56.4</v>
      </c>
      <c r="T37" s="104">
        <v>8.1</v>
      </c>
      <c r="U37" s="105">
        <f t="shared" si="5"/>
        <v>6.96</v>
      </c>
      <c r="V37" s="106">
        <v>6.96</v>
      </c>
      <c r="W37" s="218">
        <f t="shared" si="72"/>
        <v>56.4</v>
      </c>
      <c r="X37" s="1" t="s">
        <v>179</v>
      </c>
      <c r="Y37" s="123">
        <v>44</v>
      </c>
      <c r="Z37" s="123">
        <v>41</v>
      </c>
      <c r="AA37" s="123">
        <v>25</v>
      </c>
      <c r="AB37" s="104">
        <v>5</v>
      </c>
      <c r="AC37" s="107">
        <v>2</v>
      </c>
      <c r="AD37" s="127">
        <f t="shared" si="7"/>
        <v>4.4999999999999998E-2</v>
      </c>
      <c r="AE37" s="108">
        <f t="shared" si="8"/>
        <v>2889</v>
      </c>
      <c r="AF37" s="1">
        <v>2250</v>
      </c>
      <c r="AG37" s="109">
        <f t="shared" si="9"/>
        <v>0.78</v>
      </c>
      <c r="AH37" s="1" t="s">
        <v>962</v>
      </c>
      <c r="AI37" s="110">
        <v>0.42799999999999999</v>
      </c>
      <c r="AJ37" s="109">
        <f t="shared" si="24"/>
        <v>2.98</v>
      </c>
      <c r="AK37" s="109">
        <f t="shared" si="0"/>
        <v>10.72</v>
      </c>
      <c r="AL37" s="110">
        <v>0</v>
      </c>
      <c r="AM37" s="109">
        <f t="shared" si="1"/>
        <v>0</v>
      </c>
      <c r="AN37" s="110">
        <v>0</v>
      </c>
      <c r="AO37" s="109">
        <f t="shared" si="2"/>
        <v>0</v>
      </c>
      <c r="AP37" s="110">
        <v>0</v>
      </c>
      <c r="AQ37" s="109">
        <f t="shared" si="25"/>
        <v>0</v>
      </c>
      <c r="AR37" s="1">
        <v>0</v>
      </c>
      <c r="AS37" s="110">
        <v>0</v>
      </c>
      <c r="AT37" s="109">
        <f t="shared" si="3"/>
        <v>0</v>
      </c>
      <c r="AU37" s="109">
        <f t="shared" si="10"/>
        <v>0</v>
      </c>
      <c r="AV37" s="109">
        <f t="shared" si="4"/>
        <v>10.72</v>
      </c>
      <c r="AW37" s="181">
        <f t="shared" si="11"/>
        <v>0.1754</v>
      </c>
      <c r="AX37" s="109">
        <f t="shared" si="12"/>
        <v>13</v>
      </c>
      <c r="AY37" s="186">
        <v>13</v>
      </c>
      <c r="AZ37" s="182">
        <v>24.99</v>
      </c>
      <c r="BA37" s="110">
        <f t="shared" si="73"/>
        <v>0.4798</v>
      </c>
      <c r="BB37" s="111">
        <f t="shared" si="14"/>
        <v>0.4798</v>
      </c>
      <c r="BC37" s="188">
        <v>725</v>
      </c>
      <c r="BD37" s="109">
        <f t="shared" si="15"/>
        <v>7772</v>
      </c>
      <c r="BE37" s="109">
        <f t="shared" si="16"/>
        <v>9425</v>
      </c>
      <c r="BF37" s="207" t="s">
        <v>982</v>
      </c>
      <c r="BG37" s="212" t="s">
        <v>995</v>
      </c>
      <c r="BH37" s="207"/>
      <c r="BI37" s="211"/>
      <c r="BJ37" s="201">
        <f t="shared" si="66"/>
        <v>0.7</v>
      </c>
      <c r="BK37" s="202">
        <f t="shared" si="67"/>
        <v>10.02</v>
      </c>
      <c r="BL37" s="203">
        <f t="shared" si="68"/>
        <v>0.1971</v>
      </c>
      <c r="BM37" s="204">
        <f t="shared" si="69"/>
        <v>12.48</v>
      </c>
      <c r="BN37" s="205">
        <v>0.04</v>
      </c>
      <c r="BO37" s="206">
        <f t="shared" si="70"/>
        <v>2.1999999999999999E-2</v>
      </c>
      <c r="BP37" s="109">
        <f t="shared" si="71"/>
        <v>7264.5</v>
      </c>
      <c r="BQ37" s="109">
        <f t="shared" si="23"/>
        <v>9048</v>
      </c>
    </row>
    <row r="38" spans="1:69" x14ac:dyDescent="0.2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219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1"/>
      <c r="BI38" s="73"/>
      <c r="BJ38" s="73"/>
    </row>
    <row r="39" spans="1:69" ht="59.25" customHeight="1" x14ac:dyDescent="0.25">
      <c r="A39" s="1"/>
      <c r="B39" s="102">
        <v>36</v>
      </c>
      <c r="C39" s="223"/>
      <c r="D39" s="1"/>
      <c r="E39" s="1"/>
      <c r="F39" s="1"/>
      <c r="G39" s="1" t="s">
        <v>653</v>
      </c>
      <c r="H39" s="130" t="s">
        <v>1085</v>
      </c>
      <c r="I39" s="130" t="s">
        <v>876</v>
      </c>
      <c r="J39" s="130" t="s">
        <v>864</v>
      </c>
      <c r="K39" s="130" t="s">
        <v>887</v>
      </c>
      <c r="L39" s="129" t="s">
        <v>881</v>
      </c>
      <c r="M39" s="1" t="s">
        <v>891</v>
      </c>
      <c r="N39" s="1" t="s">
        <v>908</v>
      </c>
      <c r="O39" s="1"/>
      <c r="P39" s="215" t="s">
        <v>1050</v>
      </c>
      <c r="Q39" s="1" t="s">
        <v>1068</v>
      </c>
      <c r="R39" s="1" t="s">
        <v>833</v>
      </c>
      <c r="S39" s="103">
        <f>'11.13 Miya updated cost '!G23</f>
        <v>81.400000000000006</v>
      </c>
      <c r="T39" s="104">
        <v>8.1</v>
      </c>
      <c r="U39" s="105">
        <f t="shared" si="5"/>
        <v>10.050000000000001</v>
      </c>
      <c r="V39" s="106">
        <v>10.050000000000001</v>
      </c>
      <c r="W39" s="218">
        <f>S39</f>
        <v>81.400000000000006</v>
      </c>
      <c r="X39" s="1" t="s">
        <v>179</v>
      </c>
      <c r="Y39" s="176">
        <v>44</v>
      </c>
      <c r="Z39" s="123">
        <v>41</v>
      </c>
      <c r="AA39" s="123">
        <v>28</v>
      </c>
      <c r="AB39" s="104">
        <v>5</v>
      </c>
      <c r="AC39" s="107">
        <v>2</v>
      </c>
      <c r="AD39" s="127">
        <f t="shared" si="7"/>
        <v>5.0999999999999997E-2</v>
      </c>
      <c r="AE39" s="108">
        <f t="shared" si="8"/>
        <v>2549</v>
      </c>
      <c r="AF39" s="1">
        <v>2250</v>
      </c>
      <c r="AG39" s="109">
        <f t="shared" si="9"/>
        <v>0.88</v>
      </c>
      <c r="AH39" s="1" t="s">
        <v>962</v>
      </c>
      <c r="AI39" s="110">
        <v>0.42799999999999999</v>
      </c>
      <c r="AJ39" s="109">
        <f t="shared" si="24"/>
        <v>4.3</v>
      </c>
      <c r="AK39" s="109">
        <f t="shared" si="0"/>
        <v>15.23</v>
      </c>
      <c r="AL39" s="110">
        <v>0</v>
      </c>
      <c r="AM39" s="109">
        <f t="shared" si="1"/>
        <v>0</v>
      </c>
      <c r="AN39" s="110">
        <v>0</v>
      </c>
      <c r="AO39" s="109">
        <f t="shared" si="2"/>
        <v>0</v>
      </c>
      <c r="AP39" s="110">
        <v>0</v>
      </c>
      <c r="AQ39" s="109">
        <f t="shared" si="25"/>
        <v>0</v>
      </c>
      <c r="AR39" s="1">
        <v>0</v>
      </c>
      <c r="AS39" s="110">
        <v>0</v>
      </c>
      <c r="AT39" s="109">
        <f t="shared" si="3"/>
        <v>0</v>
      </c>
      <c r="AU39" s="109">
        <f t="shared" si="10"/>
        <v>0</v>
      </c>
      <c r="AV39" s="109">
        <f t="shared" si="4"/>
        <v>15.23</v>
      </c>
      <c r="AW39" s="181">
        <f>IF(ISERROR((AY39-AV39)/AY39),"",(AY39-AV39)/AY39)</f>
        <v>0.16550000000000001</v>
      </c>
      <c r="AX39" s="109">
        <f t="shared" si="12"/>
        <v>18.25</v>
      </c>
      <c r="AY39" s="185">
        <v>18.25</v>
      </c>
      <c r="AZ39" s="182">
        <v>34.99</v>
      </c>
      <c r="BA39" s="110">
        <f>(AZ39-AY39)/AZ39</f>
        <v>0.47839999999999999</v>
      </c>
      <c r="BB39" s="111">
        <f t="shared" si="14"/>
        <v>0.47839999999999999</v>
      </c>
      <c r="BC39" s="188">
        <v>650</v>
      </c>
      <c r="BD39" s="109">
        <f t="shared" si="15"/>
        <v>9899.5</v>
      </c>
      <c r="BE39" s="109">
        <f t="shared" si="16"/>
        <v>11862.5</v>
      </c>
      <c r="BF39" s="207" t="s">
        <v>984</v>
      </c>
      <c r="BG39" s="208" t="s">
        <v>1079</v>
      </c>
      <c r="BH39" s="207" t="s">
        <v>979</v>
      </c>
      <c r="BI39" s="209">
        <v>11577646</v>
      </c>
      <c r="BJ39" s="201">
        <f t="shared" ref="BJ39:BJ42" si="74">U39*0.1</f>
        <v>1.01</v>
      </c>
      <c r="BK39" s="202">
        <f t="shared" ref="BK39:BK42" si="75">AK39-BJ39</f>
        <v>14.22</v>
      </c>
      <c r="BL39" s="203">
        <f t="shared" ref="BL39:BL42" si="76">(BM39-BK39)/BM39</f>
        <v>0.18840000000000001</v>
      </c>
      <c r="BM39" s="204">
        <f t="shared" ref="BM39:BM42" si="77">AY39*(1-BN39)</f>
        <v>17.52</v>
      </c>
      <c r="BN39" s="205">
        <v>0.04</v>
      </c>
      <c r="BO39" s="206">
        <f t="shared" ref="BO39:BO42" si="78">BL39-AW39</f>
        <v>2.3E-2</v>
      </c>
      <c r="BP39" s="109">
        <f t="shared" ref="BP39:BP42" si="79">BC39*BK39</f>
        <v>9243</v>
      </c>
      <c r="BQ39" s="109">
        <f t="shared" si="23"/>
        <v>11388</v>
      </c>
    </row>
    <row r="40" spans="1:69" ht="59.25" customHeight="1" x14ac:dyDescent="0.25">
      <c r="A40" s="1"/>
      <c r="B40" s="102">
        <v>37</v>
      </c>
      <c r="C40" s="224"/>
      <c r="D40" s="1"/>
      <c r="E40" s="1"/>
      <c r="F40" s="1"/>
      <c r="G40" s="1" t="s">
        <v>653</v>
      </c>
      <c r="H40" s="130" t="s">
        <v>996</v>
      </c>
      <c r="I40" s="130" t="s">
        <v>876</v>
      </c>
      <c r="J40" s="130" t="s">
        <v>864</v>
      </c>
      <c r="K40" s="130" t="s">
        <v>887</v>
      </c>
      <c r="L40" s="129" t="s">
        <v>881</v>
      </c>
      <c r="M40" s="1" t="s">
        <v>892</v>
      </c>
      <c r="N40" s="1" t="s">
        <v>908</v>
      </c>
      <c r="O40" s="1"/>
      <c r="P40" s="215" t="s">
        <v>1051</v>
      </c>
      <c r="Q40" s="1" t="s">
        <v>1069</v>
      </c>
      <c r="R40" s="1" t="s">
        <v>833</v>
      </c>
      <c r="S40" s="103">
        <f>'11.13 Miya updated cost '!G24</f>
        <v>92.8</v>
      </c>
      <c r="T40" s="104">
        <v>8.1</v>
      </c>
      <c r="U40" s="105">
        <f t="shared" si="5"/>
        <v>11.46</v>
      </c>
      <c r="V40" s="106">
        <v>11.46</v>
      </c>
      <c r="W40" s="218">
        <f t="shared" ref="W40:W42" si="80">S40</f>
        <v>92.8</v>
      </c>
      <c r="X40" s="1" t="s">
        <v>179</v>
      </c>
      <c r="Y40" s="123">
        <v>44</v>
      </c>
      <c r="Z40" s="123">
        <v>41</v>
      </c>
      <c r="AA40" s="123">
        <v>30</v>
      </c>
      <c r="AB40" s="104">
        <v>5</v>
      </c>
      <c r="AC40" s="107">
        <v>2</v>
      </c>
      <c r="AD40" s="127">
        <f t="shared" si="7"/>
        <v>5.3999999999999999E-2</v>
      </c>
      <c r="AE40" s="108">
        <f t="shared" si="8"/>
        <v>2407</v>
      </c>
      <c r="AF40" s="1">
        <v>2250</v>
      </c>
      <c r="AG40" s="109">
        <f t="shared" si="9"/>
        <v>0.93</v>
      </c>
      <c r="AH40" s="1" t="s">
        <v>962</v>
      </c>
      <c r="AI40" s="110">
        <v>0.42799999999999999</v>
      </c>
      <c r="AJ40" s="109">
        <f t="shared" si="24"/>
        <v>4.9000000000000004</v>
      </c>
      <c r="AK40" s="109">
        <f t="shared" si="0"/>
        <v>17.29</v>
      </c>
      <c r="AL40" s="110">
        <v>0</v>
      </c>
      <c r="AM40" s="109">
        <f t="shared" si="1"/>
        <v>0</v>
      </c>
      <c r="AN40" s="110">
        <v>0</v>
      </c>
      <c r="AO40" s="109">
        <f t="shared" si="2"/>
        <v>0</v>
      </c>
      <c r="AP40" s="110">
        <v>0</v>
      </c>
      <c r="AQ40" s="109">
        <f t="shared" si="25"/>
        <v>0</v>
      </c>
      <c r="AR40" s="1">
        <v>0</v>
      </c>
      <c r="AS40" s="110">
        <v>0</v>
      </c>
      <c r="AT40" s="109">
        <f t="shared" si="3"/>
        <v>0</v>
      </c>
      <c r="AU40" s="109">
        <f t="shared" si="10"/>
        <v>0</v>
      </c>
      <c r="AV40" s="109">
        <f t="shared" si="4"/>
        <v>17.29</v>
      </c>
      <c r="AW40" s="181">
        <f t="shared" si="11"/>
        <v>0.1958</v>
      </c>
      <c r="AX40" s="109">
        <f t="shared" si="12"/>
        <v>21.5</v>
      </c>
      <c r="AY40" s="185">
        <v>21.5</v>
      </c>
      <c r="AZ40" s="182">
        <v>39.99</v>
      </c>
      <c r="BA40" s="110">
        <f t="shared" ref="BA40:BA49" si="81">(AZ40-AY40)/AZ40</f>
        <v>0.46239999999999998</v>
      </c>
      <c r="BB40" s="111">
        <f t="shared" si="14"/>
        <v>0.46239999999999998</v>
      </c>
      <c r="BC40" s="188">
        <v>650</v>
      </c>
      <c r="BD40" s="109">
        <f t="shared" si="15"/>
        <v>11238.5</v>
      </c>
      <c r="BE40" s="109">
        <f t="shared" si="16"/>
        <v>13975</v>
      </c>
      <c r="BF40" s="207" t="s">
        <v>980</v>
      </c>
      <c r="BG40" s="210">
        <v>46091</v>
      </c>
      <c r="BH40" s="207"/>
      <c r="BI40" s="211"/>
      <c r="BJ40" s="201">
        <f t="shared" si="74"/>
        <v>1.1499999999999999</v>
      </c>
      <c r="BK40" s="202">
        <f t="shared" si="75"/>
        <v>16.14</v>
      </c>
      <c r="BL40" s="203">
        <f t="shared" si="76"/>
        <v>0.218</v>
      </c>
      <c r="BM40" s="204">
        <f t="shared" si="77"/>
        <v>20.64</v>
      </c>
      <c r="BN40" s="205">
        <v>0.04</v>
      </c>
      <c r="BO40" s="206">
        <f t="shared" si="78"/>
        <v>2.1999999999999999E-2</v>
      </c>
      <c r="BP40" s="109">
        <f t="shared" si="79"/>
        <v>10491</v>
      </c>
      <c r="BQ40" s="109">
        <f t="shared" si="23"/>
        <v>13416</v>
      </c>
    </row>
    <row r="41" spans="1:69" ht="59.25" customHeight="1" x14ac:dyDescent="0.25">
      <c r="A41" s="1"/>
      <c r="B41" s="102">
        <v>38</v>
      </c>
      <c r="C41" s="223"/>
      <c r="D41" s="1"/>
      <c r="E41" s="1" t="s">
        <v>451</v>
      </c>
      <c r="F41" s="1"/>
      <c r="G41" s="1" t="s">
        <v>653</v>
      </c>
      <c r="H41" s="130" t="s">
        <v>1082</v>
      </c>
      <c r="I41" s="130" t="s">
        <v>876</v>
      </c>
      <c r="J41" s="130" t="s">
        <v>864</v>
      </c>
      <c r="K41" s="130" t="s">
        <v>888</v>
      </c>
      <c r="L41" s="129" t="s">
        <v>881</v>
      </c>
      <c r="M41" s="1" t="s">
        <v>898</v>
      </c>
      <c r="N41" s="1" t="s">
        <v>907</v>
      </c>
      <c r="O41" s="1"/>
      <c r="P41" s="215" t="s">
        <v>1052</v>
      </c>
      <c r="Q41" s="1" t="s">
        <v>1070</v>
      </c>
      <c r="R41" s="1" t="s">
        <v>833</v>
      </c>
      <c r="S41" s="103">
        <f>'11.13 Miya updated cost '!G13</f>
        <v>83</v>
      </c>
      <c r="T41" s="104">
        <v>8.1</v>
      </c>
      <c r="U41" s="105">
        <f t="shared" si="5"/>
        <v>10.25</v>
      </c>
      <c r="V41" s="106">
        <v>10.25</v>
      </c>
      <c r="W41" s="218">
        <f t="shared" si="80"/>
        <v>83</v>
      </c>
      <c r="X41" s="1" t="s">
        <v>179</v>
      </c>
      <c r="Y41" s="123">
        <v>44</v>
      </c>
      <c r="Z41" s="123">
        <v>41</v>
      </c>
      <c r="AA41" s="123">
        <v>28</v>
      </c>
      <c r="AB41" s="104">
        <v>5</v>
      </c>
      <c r="AC41" s="107">
        <v>2</v>
      </c>
      <c r="AD41" s="127">
        <f t="shared" si="7"/>
        <v>5.0999999999999997E-2</v>
      </c>
      <c r="AE41" s="108">
        <f t="shared" si="8"/>
        <v>2549</v>
      </c>
      <c r="AF41" s="1">
        <v>2250</v>
      </c>
      <c r="AG41" s="109">
        <f t="shared" si="9"/>
        <v>0.88</v>
      </c>
      <c r="AH41" s="1" t="s">
        <v>962</v>
      </c>
      <c r="AI41" s="110">
        <v>0.42799999999999999</v>
      </c>
      <c r="AJ41" s="109">
        <f t="shared" si="24"/>
        <v>4.3899999999999997</v>
      </c>
      <c r="AK41" s="109">
        <f t="shared" si="0"/>
        <v>15.52</v>
      </c>
      <c r="AL41" s="110">
        <v>0</v>
      </c>
      <c r="AM41" s="109">
        <f t="shared" si="1"/>
        <v>0</v>
      </c>
      <c r="AN41" s="110">
        <v>0</v>
      </c>
      <c r="AO41" s="109">
        <f t="shared" si="2"/>
        <v>0</v>
      </c>
      <c r="AP41" s="110">
        <v>0</v>
      </c>
      <c r="AQ41" s="109">
        <f t="shared" si="25"/>
        <v>0</v>
      </c>
      <c r="AR41" s="1">
        <v>0</v>
      </c>
      <c r="AS41" s="110">
        <v>0</v>
      </c>
      <c r="AT41" s="109">
        <f t="shared" si="3"/>
        <v>0</v>
      </c>
      <c r="AU41" s="109">
        <f t="shared" si="10"/>
        <v>0</v>
      </c>
      <c r="AV41" s="109">
        <f t="shared" si="4"/>
        <v>15.52</v>
      </c>
      <c r="AW41" s="181">
        <f t="shared" si="11"/>
        <v>0.14960000000000001</v>
      </c>
      <c r="AX41" s="109">
        <f t="shared" si="12"/>
        <v>18.25</v>
      </c>
      <c r="AY41" s="185">
        <v>18.25</v>
      </c>
      <c r="AZ41" s="182">
        <v>34.99</v>
      </c>
      <c r="BA41" s="110">
        <f t="shared" si="81"/>
        <v>0.47839999999999999</v>
      </c>
      <c r="BB41" s="111">
        <f t="shared" si="14"/>
        <v>0.47839999999999999</v>
      </c>
      <c r="BC41" s="188">
        <v>650</v>
      </c>
      <c r="BD41" s="109">
        <f t="shared" si="15"/>
        <v>10088</v>
      </c>
      <c r="BE41" s="109">
        <f t="shared" si="16"/>
        <v>11862.5</v>
      </c>
      <c r="BF41" s="207" t="s">
        <v>981</v>
      </c>
      <c r="BG41" s="212" t="s">
        <v>1089</v>
      </c>
      <c r="BH41" s="207"/>
      <c r="BI41" s="211"/>
      <c r="BJ41" s="201">
        <f t="shared" si="74"/>
        <v>1.03</v>
      </c>
      <c r="BK41" s="202">
        <f t="shared" si="75"/>
        <v>14.49</v>
      </c>
      <c r="BL41" s="203">
        <f t="shared" si="76"/>
        <v>0.1729</v>
      </c>
      <c r="BM41" s="204">
        <f t="shared" si="77"/>
        <v>17.52</v>
      </c>
      <c r="BN41" s="205">
        <v>0.04</v>
      </c>
      <c r="BO41" s="206">
        <f t="shared" si="78"/>
        <v>2.3E-2</v>
      </c>
      <c r="BP41" s="109">
        <f t="shared" si="79"/>
        <v>9418.5</v>
      </c>
      <c r="BQ41" s="109">
        <f t="shared" si="23"/>
        <v>11388</v>
      </c>
    </row>
    <row r="42" spans="1:69" ht="59.25" customHeight="1" x14ac:dyDescent="0.25">
      <c r="A42" s="1"/>
      <c r="B42" s="102">
        <v>39</v>
      </c>
      <c r="C42" s="224"/>
      <c r="D42" s="1"/>
      <c r="E42" s="1" t="s">
        <v>451</v>
      </c>
      <c r="F42" s="1"/>
      <c r="G42" s="1" t="s">
        <v>653</v>
      </c>
      <c r="H42" s="130" t="s">
        <v>997</v>
      </c>
      <c r="I42" s="130" t="s">
        <v>876</v>
      </c>
      <c r="J42" s="130" t="s">
        <v>864</v>
      </c>
      <c r="K42" s="130" t="s">
        <v>888</v>
      </c>
      <c r="L42" s="129" t="s">
        <v>881</v>
      </c>
      <c r="M42" s="1" t="s">
        <v>899</v>
      </c>
      <c r="N42" s="1" t="s">
        <v>907</v>
      </c>
      <c r="O42" s="1"/>
      <c r="P42" s="215" t="s">
        <v>1053</v>
      </c>
      <c r="Q42" s="1" t="s">
        <v>1071</v>
      </c>
      <c r="R42" s="1" t="s">
        <v>833</v>
      </c>
      <c r="S42" s="103">
        <f>'11.13 Miya updated cost '!G14</f>
        <v>95.5</v>
      </c>
      <c r="T42" s="104">
        <v>8.1</v>
      </c>
      <c r="U42" s="105">
        <f t="shared" si="5"/>
        <v>11.79</v>
      </c>
      <c r="V42" s="106">
        <v>11.79</v>
      </c>
      <c r="W42" s="218">
        <f t="shared" si="80"/>
        <v>95.5</v>
      </c>
      <c r="X42" s="1" t="s">
        <v>179</v>
      </c>
      <c r="Y42" s="123">
        <v>44</v>
      </c>
      <c r="Z42" s="123">
        <v>41</v>
      </c>
      <c r="AA42" s="123">
        <v>30</v>
      </c>
      <c r="AB42" s="104">
        <v>5</v>
      </c>
      <c r="AC42" s="107">
        <v>2</v>
      </c>
      <c r="AD42" s="127">
        <f t="shared" si="7"/>
        <v>5.3999999999999999E-2</v>
      </c>
      <c r="AE42" s="108">
        <f t="shared" si="8"/>
        <v>2407</v>
      </c>
      <c r="AF42" s="1">
        <v>2250</v>
      </c>
      <c r="AG42" s="109">
        <f t="shared" si="9"/>
        <v>0.93</v>
      </c>
      <c r="AH42" s="1" t="s">
        <v>962</v>
      </c>
      <c r="AI42" s="110">
        <v>0.42799999999999999</v>
      </c>
      <c r="AJ42" s="109">
        <f t="shared" si="24"/>
        <v>5.05</v>
      </c>
      <c r="AK42" s="109">
        <f t="shared" si="0"/>
        <v>17.77</v>
      </c>
      <c r="AL42" s="110">
        <v>0</v>
      </c>
      <c r="AM42" s="109">
        <f t="shared" si="1"/>
        <v>0</v>
      </c>
      <c r="AN42" s="110">
        <v>0</v>
      </c>
      <c r="AO42" s="109">
        <f t="shared" si="2"/>
        <v>0</v>
      </c>
      <c r="AP42" s="110">
        <v>0</v>
      </c>
      <c r="AQ42" s="109">
        <f t="shared" si="25"/>
        <v>0</v>
      </c>
      <c r="AR42" s="1">
        <v>0</v>
      </c>
      <c r="AS42" s="110">
        <v>0</v>
      </c>
      <c r="AT42" s="109">
        <f t="shared" si="3"/>
        <v>0</v>
      </c>
      <c r="AU42" s="109">
        <f t="shared" si="10"/>
        <v>0</v>
      </c>
      <c r="AV42" s="109">
        <f t="shared" si="4"/>
        <v>17.77</v>
      </c>
      <c r="AW42" s="181">
        <f t="shared" si="11"/>
        <v>0.17349999999999999</v>
      </c>
      <c r="AX42" s="109">
        <f t="shared" si="12"/>
        <v>21.5</v>
      </c>
      <c r="AY42" s="185">
        <v>21.5</v>
      </c>
      <c r="AZ42" s="182">
        <v>39.99</v>
      </c>
      <c r="BA42" s="110">
        <f t="shared" si="81"/>
        <v>0.46239999999999998</v>
      </c>
      <c r="BB42" s="111">
        <f t="shared" si="14"/>
        <v>0.46239999999999998</v>
      </c>
      <c r="BC42" s="188">
        <v>650</v>
      </c>
      <c r="BD42" s="109">
        <f t="shared" si="15"/>
        <v>11550.5</v>
      </c>
      <c r="BE42" s="109">
        <f t="shared" si="16"/>
        <v>13975</v>
      </c>
      <c r="BF42" s="207" t="s">
        <v>982</v>
      </c>
      <c r="BG42" s="212" t="s">
        <v>998</v>
      </c>
      <c r="BH42" s="207"/>
      <c r="BI42" s="211"/>
      <c r="BJ42" s="201">
        <f t="shared" si="74"/>
        <v>1.18</v>
      </c>
      <c r="BK42" s="202">
        <f t="shared" si="75"/>
        <v>16.59</v>
      </c>
      <c r="BL42" s="203">
        <f t="shared" si="76"/>
        <v>0.19620000000000001</v>
      </c>
      <c r="BM42" s="204">
        <f t="shared" si="77"/>
        <v>20.64</v>
      </c>
      <c r="BN42" s="205">
        <v>0.04</v>
      </c>
      <c r="BO42" s="206">
        <f t="shared" si="78"/>
        <v>2.3E-2</v>
      </c>
      <c r="BP42" s="109">
        <f t="shared" si="79"/>
        <v>10783.5</v>
      </c>
      <c r="BQ42" s="109">
        <f t="shared" si="23"/>
        <v>13416</v>
      </c>
    </row>
    <row r="43" spans="1:69" x14ac:dyDescent="0.25">
      <c r="A43" s="189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219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1"/>
      <c r="BI43" s="73"/>
      <c r="BJ43" s="73"/>
    </row>
    <row r="44" spans="1:69" ht="37.5" customHeight="1" x14ac:dyDescent="0.25">
      <c r="A44" s="1"/>
      <c r="B44" s="102">
        <v>41</v>
      </c>
      <c r="C44" s="223"/>
      <c r="D44" s="1"/>
      <c r="E44" s="1" t="s">
        <v>451</v>
      </c>
      <c r="F44" s="1"/>
      <c r="G44" s="1" t="s">
        <v>653</v>
      </c>
      <c r="H44" s="130" t="s">
        <v>1084</v>
      </c>
      <c r="I44" s="130" t="s">
        <v>876</v>
      </c>
      <c r="J44" s="130" t="s">
        <v>864</v>
      </c>
      <c r="K44" s="130" t="s">
        <v>885</v>
      </c>
      <c r="L44" s="129" t="s">
        <v>881</v>
      </c>
      <c r="M44" s="130" t="s">
        <v>905</v>
      </c>
      <c r="N44" s="1" t="s">
        <v>914</v>
      </c>
      <c r="O44" s="1"/>
      <c r="P44" s="1" t="s">
        <v>1013</v>
      </c>
      <c r="Q44" s="1" t="s">
        <v>1014</v>
      </c>
      <c r="R44" s="1" t="s">
        <v>833</v>
      </c>
      <c r="S44" s="103">
        <f>'11.13 Miya updated cost '!G16</f>
        <v>60.5</v>
      </c>
      <c r="T44" s="104">
        <v>8.1</v>
      </c>
      <c r="U44" s="105">
        <f t="shared" si="5"/>
        <v>7.47</v>
      </c>
      <c r="V44" s="106">
        <v>7.47</v>
      </c>
      <c r="W44" s="218">
        <f>S44</f>
        <v>60.5</v>
      </c>
      <c r="X44" s="1" t="s">
        <v>179</v>
      </c>
      <c r="Y44" s="123">
        <v>44</v>
      </c>
      <c r="Z44" s="123">
        <v>41</v>
      </c>
      <c r="AA44" s="123">
        <v>25</v>
      </c>
      <c r="AB44" s="104">
        <v>5</v>
      </c>
      <c r="AC44" s="107">
        <v>2</v>
      </c>
      <c r="AD44" s="127">
        <f t="shared" si="7"/>
        <v>4.4999999999999998E-2</v>
      </c>
      <c r="AE44" s="108">
        <f t="shared" si="8"/>
        <v>2889</v>
      </c>
      <c r="AF44" s="1">
        <v>2250</v>
      </c>
      <c r="AG44" s="109">
        <f t="shared" si="9"/>
        <v>0.78</v>
      </c>
      <c r="AH44" s="1" t="s">
        <v>962</v>
      </c>
      <c r="AI44" s="110">
        <v>0.42799999999999999</v>
      </c>
      <c r="AJ44" s="109">
        <f t="shared" si="24"/>
        <v>3.2</v>
      </c>
      <c r="AK44" s="109">
        <f t="shared" si="0"/>
        <v>11.45</v>
      </c>
      <c r="AL44" s="110">
        <v>0</v>
      </c>
      <c r="AM44" s="109">
        <f t="shared" si="1"/>
        <v>0</v>
      </c>
      <c r="AN44" s="110">
        <v>0</v>
      </c>
      <c r="AO44" s="109">
        <f t="shared" si="2"/>
        <v>0</v>
      </c>
      <c r="AP44" s="110">
        <v>0</v>
      </c>
      <c r="AQ44" s="109">
        <f t="shared" si="25"/>
        <v>0</v>
      </c>
      <c r="AR44" s="1">
        <v>0</v>
      </c>
      <c r="AS44" s="110">
        <v>0</v>
      </c>
      <c r="AT44" s="109">
        <f t="shared" si="3"/>
        <v>0</v>
      </c>
      <c r="AU44" s="109">
        <f t="shared" si="10"/>
        <v>0</v>
      </c>
      <c r="AV44" s="109">
        <f t="shared" si="4"/>
        <v>11.45</v>
      </c>
      <c r="AW44" s="181">
        <f>IF(ISERROR((AY44-AV44)/AY44),"",(AY44-AV44)/AY44)</f>
        <v>0.1192</v>
      </c>
      <c r="AX44" s="109">
        <f t="shared" si="12"/>
        <v>13</v>
      </c>
      <c r="AY44" s="187">
        <v>13</v>
      </c>
      <c r="AZ44" s="84">
        <v>24.99</v>
      </c>
      <c r="BA44" s="110">
        <f t="shared" si="81"/>
        <v>0.4798</v>
      </c>
      <c r="BB44" s="111">
        <f t="shared" si="14"/>
        <v>0.4798</v>
      </c>
      <c r="BC44" s="188">
        <v>200</v>
      </c>
      <c r="BD44" s="109">
        <f t="shared" si="15"/>
        <v>2290</v>
      </c>
      <c r="BE44" s="109">
        <f t="shared" si="16"/>
        <v>2600</v>
      </c>
      <c r="BF44" s="207" t="s">
        <v>984</v>
      </c>
      <c r="BG44" s="220" t="s">
        <v>1080</v>
      </c>
      <c r="BH44" s="221" t="s">
        <v>979</v>
      </c>
      <c r="BI44" s="222">
        <v>11589637</v>
      </c>
      <c r="BJ44" s="201">
        <f t="shared" ref="BJ44:BJ49" si="82">U44*0.1</f>
        <v>0.75</v>
      </c>
      <c r="BK44" s="202">
        <f t="shared" ref="BK44:BK49" si="83">AK44-BJ44</f>
        <v>10.7</v>
      </c>
      <c r="BL44" s="203">
        <f t="shared" ref="BL44:BL49" si="84">(BM44-BK44)/BM44</f>
        <v>0.1426</v>
      </c>
      <c r="BM44" s="204">
        <f t="shared" ref="BM44:BM49" si="85">AY44*(1-BN44)</f>
        <v>12.48</v>
      </c>
      <c r="BN44" s="205">
        <v>0.04</v>
      </c>
      <c r="BO44" s="206">
        <f t="shared" ref="BO44:BO49" si="86">BL44-AW44</f>
        <v>2.3E-2</v>
      </c>
      <c r="BP44" s="109">
        <f t="shared" ref="BP44:BP49" si="87">BC44*BK44</f>
        <v>2140</v>
      </c>
      <c r="BQ44" s="109">
        <f t="shared" si="23"/>
        <v>2496</v>
      </c>
    </row>
    <row r="45" spans="1:69" ht="37.5" customHeight="1" x14ac:dyDescent="0.25">
      <c r="A45" s="1"/>
      <c r="B45" s="102">
        <v>42</v>
      </c>
      <c r="C45" s="235"/>
      <c r="D45" s="1"/>
      <c r="E45" s="1" t="s">
        <v>451</v>
      </c>
      <c r="F45" s="1"/>
      <c r="G45" s="1" t="s">
        <v>653</v>
      </c>
      <c r="H45" s="1" t="s">
        <v>873</v>
      </c>
      <c r="I45" s="130" t="s">
        <v>876</v>
      </c>
      <c r="J45" s="130" t="s">
        <v>864</v>
      </c>
      <c r="K45" s="130" t="s">
        <v>885</v>
      </c>
      <c r="L45" s="129" t="s">
        <v>881</v>
      </c>
      <c r="M45" s="1" t="s">
        <v>898</v>
      </c>
      <c r="N45" s="1" t="s">
        <v>914</v>
      </c>
      <c r="O45" s="1"/>
      <c r="P45" s="1" t="s">
        <v>1009</v>
      </c>
      <c r="Q45" s="1" t="s">
        <v>1011</v>
      </c>
      <c r="R45" s="1" t="s">
        <v>833</v>
      </c>
      <c r="S45" s="103">
        <f>'11.13 Miya updated cost '!G17</f>
        <v>80.8</v>
      </c>
      <c r="T45" s="104">
        <v>8.1</v>
      </c>
      <c r="U45" s="105">
        <f t="shared" si="5"/>
        <v>9.98</v>
      </c>
      <c r="V45" s="106">
        <v>9.98</v>
      </c>
      <c r="W45" s="218">
        <f t="shared" ref="W45:W49" si="88">S45</f>
        <v>80.8</v>
      </c>
      <c r="X45" s="1" t="s">
        <v>179</v>
      </c>
      <c r="Y45" s="123">
        <v>44</v>
      </c>
      <c r="Z45" s="123">
        <v>41</v>
      </c>
      <c r="AA45" s="123">
        <v>27</v>
      </c>
      <c r="AB45" s="104">
        <v>5</v>
      </c>
      <c r="AC45" s="107">
        <v>2</v>
      </c>
      <c r="AD45" s="127">
        <f t="shared" si="7"/>
        <v>4.9000000000000002E-2</v>
      </c>
      <c r="AE45" s="108">
        <f t="shared" si="8"/>
        <v>2653</v>
      </c>
      <c r="AF45" s="1">
        <v>2250</v>
      </c>
      <c r="AG45" s="109">
        <f t="shared" si="9"/>
        <v>0.85</v>
      </c>
      <c r="AH45" s="1" t="s">
        <v>962</v>
      </c>
      <c r="AI45" s="110">
        <v>0.42799999999999999</v>
      </c>
      <c r="AJ45" s="109">
        <f t="shared" si="24"/>
        <v>4.2699999999999996</v>
      </c>
      <c r="AK45" s="109">
        <f t="shared" si="0"/>
        <v>15.1</v>
      </c>
      <c r="AL45" s="110">
        <v>0</v>
      </c>
      <c r="AM45" s="109">
        <f t="shared" si="1"/>
        <v>0</v>
      </c>
      <c r="AN45" s="110">
        <v>0</v>
      </c>
      <c r="AO45" s="109">
        <f t="shared" si="2"/>
        <v>0</v>
      </c>
      <c r="AP45" s="110">
        <v>0</v>
      </c>
      <c r="AQ45" s="109">
        <f t="shared" si="25"/>
        <v>0</v>
      </c>
      <c r="AR45" s="1">
        <v>0</v>
      </c>
      <c r="AS45" s="110">
        <v>0</v>
      </c>
      <c r="AT45" s="109">
        <f t="shared" si="3"/>
        <v>0</v>
      </c>
      <c r="AU45" s="109">
        <f t="shared" si="10"/>
        <v>0</v>
      </c>
      <c r="AV45" s="109">
        <f t="shared" si="4"/>
        <v>15.1</v>
      </c>
      <c r="AW45" s="181">
        <f t="shared" si="11"/>
        <v>0.1118</v>
      </c>
      <c r="AX45" s="109">
        <f t="shared" si="12"/>
        <v>17</v>
      </c>
      <c r="AY45" s="187">
        <v>17</v>
      </c>
      <c r="AZ45" s="84">
        <v>34.99</v>
      </c>
      <c r="BA45" s="110">
        <f t="shared" si="81"/>
        <v>0.5141</v>
      </c>
      <c r="BB45" s="111">
        <f t="shared" si="14"/>
        <v>0.5141</v>
      </c>
      <c r="BC45" s="188">
        <v>560</v>
      </c>
      <c r="BD45" s="109">
        <f t="shared" si="15"/>
        <v>8456</v>
      </c>
      <c r="BE45" s="109">
        <f t="shared" si="16"/>
        <v>9520</v>
      </c>
      <c r="BF45" s="207" t="s">
        <v>980</v>
      </c>
      <c r="BG45" s="210">
        <v>46091</v>
      </c>
      <c r="BH45" s="207"/>
      <c r="BI45" s="211"/>
      <c r="BJ45" s="201">
        <f t="shared" si="82"/>
        <v>1</v>
      </c>
      <c r="BK45" s="202">
        <f t="shared" si="83"/>
        <v>14.1</v>
      </c>
      <c r="BL45" s="203">
        <f t="shared" si="84"/>
        <v>0.13600000000000001</v>
      </c>
      <c r="BM45" s="204">
        <f t="shared" si="85"/>
        <v>16.32</v>
      </c>
      <c r="BN45" s="205">
        <v>0.04</v>
      </c>
      <c r="BO45" s="206">
        <f t="shared" si="86"/>
        <v>2.4E-2</v>
      </c>
      <c r="BP45" s="109">
        <f t="shared" si="87"/>
        <v>7896</v>
      </c>
      <c r="BQ45" s="109">
        <f t="shared" si="23"/>
        <v>9139.2000000000007</v>
      </c>
    </row>
    <row r="46" spans="1:69" ht="51.75" customHeight="1" x14ac:dyDescent="0.25">
      <c r="A46" s="1"/>
      <c r="B46" s="102">
        <v>43</v>
      </c>
      <c r="C46" s="224"/>
      <c r="D46" s="1"/>
      <c r="E46" s="1" t="s">
        <v>451</v>
      </c>
      <c r="F46" s="1"/>
      <c r="G46" s="1" t="s">
        <v>653</v>
      </c>
      <c r="H46" s="130" t="s">
        <v>874</v>
      </c>
      <c r="I46" s="130" t="s">
        <v>876</v>
      </c>
      <c r="J46" s="130" t="s">
        <v>864</v>
      </c>
      <c r="K46" s="130" t="s">
        <v>885</v>
      </c>
      <c r="L46" s="129" t="s">
        <v>881</v>
      </c>
      <c r="M46" s="1" t="s">
        <v>902</v>
      </c>
      <c r="N46" s="1" t="s">
        <v>914</v>
      </c>
      <c r="O46" s="1"/>
      <c r="P46" s="1" t="s">
        <v>1010</v>
      </c>
      <c r="Q46" s="1" t="s">
        <v>1012</v>
      </c>
      <c r="R46" s="1" t="s">
        <v>833</v>
      </c>
      <c r="S46" s="103">
        <f>'11.13 Miya updated cost '!G18</f>
        <v>97</v>
      </c>
      <c r="T46" s="104">
        <v>8.1</v>
      </c>
      <c r="U46" s="105">
        <f t="shared" si="5"/>
        <v>11.98</v>
      </c>
      <c r="V46" s="106">
        <v>11.98</v>
      </c>
      <c r="W46" s="218">
        <f t="shared" si="88"/>
        <v>97</v>
      </c>
      <c r="X46" s="1" t="s">
        <v>179</v>
      </c>
      <c r="Y46" s="123">
        <v>44</v>
      </c>
      <c r="Z46" s="123">
        <v>41</v>
      </c>
      <c r="AA46" s="123">
        <v>30</v>
      </c>
      <c r="AB46" s="104">
        <v>5</v>
      </c>
      <c r="AC46" s="107">
        <v>2</v>
      </c>
      <c r="AD46" s="127">
        <f t="shared" si="7"/>
        <v>5.3999999999999999E-2</v>
      </c>
      <c r="AE46" s="108">
        <f t="shared" si="8"/>
        <v>2407</v>
      </c>
      <c r="AF46" s="1">
        <v>2250</v>
      </c>
      <c r="AG46" s="109">
        <f t="shared" si="9"/>
        <v>0.93</v>
      </c>
      <c r="AH46" s="1" t="s">
        <v>962</v>
      </c>
      <c r="AI46" s="110">
        <v>0.42799999999999999</v>
      </c>
      <c r="AJ46" s="109">
        <f t="shared" si="24"/>
        <v>5.13</v>
      </c>
      <c r="AK46" s="109">
        <f t="shared" si="0"/>
        <v>18.04</v>
      </c>
      <c r="AL46" s="110">
        <v>0</v>
      </c>
      <c r="AM46" s="109">
        <f t="shared" si="1"/>
        <v>0</v>
      </c>
      <c r="AN46" s="110">
        <v>0</v>
      </c>
      <c r="AO46" s="109">
        <f t="shared" si="2"/>
        <v>0</v>
      </c>
      <c r="AP46" s="110">
        <v>0</v>
      </c>
      <c r="AQ46" s="109">
        <f t="shared" si="25"/>
        <v>0</v>
      </c>
      <c r="AR46" s="1">
        <v>0</v>
      </c>
      <c r="AS46" s="110">
        <v>0</v>
      </c>
      <c r="AT46" s="109">
        <f t="shared" si="3"/>
        <v>0</v>
      </c>
      <c r="AU46" s="109">
        <f t="shared" si="10"/>
        <v>0</v>
      </c>
      <c r="AV46" s="109">
        <f t="shared" si="4"/>
        <v>18.04</v>
      </c>
      <c r="AW46" s="181">
        <f t="shared" si="11"/>
        <v>9.8000000000000004E-2</v>
      </c>
      <c r="AX46" s="109">
        <f t="shared" si="12"/>
        <v>20</v>
      </c>
      <c r="AY46" s="187">
        <v>20</v>
      </c>
      <c r="AZ46" s="84">
        <v>39.99</v>
      </c>
      <c r="BA46" s="110">
        <f t="shared" si="81"/>
        <v>0.49990000000000001</v>
      </c>
      <c r="BB46" s="111">
        <f t="shared" si="14"/>
        <v>0.49990000000000001</v>
      </c>
      <c r="BC46" s="188">
        <v>560</v>
      </c>
      <c r="BD46" s="109">
        <f t="shared" si="15"/>
        <v>10102.4</v>
      </c>
      <c r="BE46" s="109">
        <f t="shared" si="16"/>
        <v>11200</v>
      </c>
      <c r="BF46" s="207" t="s">
        <v>981</v>
      </c>
      <c r="BG46" s="212" t="s">
        <v>1088</v>
      </c>
      <c r="BH46" s="207"/>
      <c r="BI46" s="211"/>
      <c r="BJ46" s="201">
        <f t="shared" si="82"/>
        <v>1.2</v>
      </c>
      <c r="BK46" s="202">
        <f t="shared" si="83"/>
        <v>16.84</v>
      </c>
      <c r="BL46" s="203">
        <f t="shared" si="84"/>
        <v>0.1229</v>
      </c>
      <c r="BM46" s="204">
        <f t="shared" si="85"/>
        <v>19.2</v>
      </c>
      <c r="BN46" s="205">
        <v>0.04</v>
      </c>
      <c r="BO46" s="206">
        <f t="shared" si="86"/>
        <v>2.5000000000000001E-2</v>
      </c>
      <c r="BP46" s="109">
        <f t="shared" si="87"/>
        <v>9430.4</v>
      </c>
      <c r="BQ46" s="109">
        <f t="shared" si="23"/>
        <v>10752</v>
      </c>
    </row>
    <row r="47" spans="1:69" ht="65.25" customHeight="1" x14ac:dyDescent="0.25">
      <c r="A47" s="1"/>
      <c r="B47" s="102">
        <v>44</v>
      </c>
      <c r="C47" s="223"/>
      <c r="D47" s="1"/>
      <c r="E47" s="1" t="s">
        <v>451</v>
      </c>
      <c r="F47" s="1"/>
      <c r="G47" s="1" t="s">
        <v>653</v>
      </c>
      <c r="H47" s="130" t="s">
        <v>1083</v>
      </c>
      <c r="I47" s="130" t="s">
        <v>876</v>
      </c>
      <c r="J47" s="130" t="s">
        <v>864</v>
      </c>
      <c r="K47" s="130" t="s">
        <v>885</v>
      </c>
      <c r="L47" s="129" t="s">
        <v>881</v>
      </c>
      <c r="M47" s="130" t="s">
        <v>905</v>
      </c>
      <c r="N47" s="1" t="s">
        <v>918</v>
      </c>
      <c r="O47" s="1"/>
      <c r="P47" s="1" t="s">
        <v>1025</v>
      </c>
      <c r="Q47" s="1" t="s">
        <v>1026</v>
      </c>
      <c r="R47" s="1" t="s">
        <v>833</v>
      </c>
      <c r="S47" s="103">
        <f>'11.13 Miya updated cost '!G25</f>
        <v>56.84</v>
      </c>
      <c r="T47" s="104">
        <v>8.1</v>
      </c>
      <c r="U47" s="105">
        <f t="shared" si="5"/>
        <v>7.02</v>
      </c>
      <c r="V47" s="106">
        <v>7.02</v>
      </c>
      <c r="W47" s="218">
        <f t="shared" si="88"/>
        <v>56.84</v>
      </c>
      <c r="X47" s="1" t="s">
        <v>179</v>
      </c>
      <c r="Y47" s="123">
        <v>44</v>
      </c>
      <c r="Z47" s="123">
        <v>41</v>
      </c>
      <c r="AA47" s="123">
        <v>25</v>
      </c>
      <c r="AB47" s="104">
        <v>5</v>
      </c>
      <c r="AC47" s="107">
        <v>2</v>
      </c>
      <c r="AD47" s="127">
        <f t="shared" si="7"/>
        <v>4.4999999999999998E-2</v>
      </c>
      <c r="AE47" s="108">
        <f t="shared" si="8"/>
        <v>2889</v>
      </c>
      <c r="AF47" s="1">
        <v>2250</v>
      </c>
      <c r="AG47" s="109">
        <f t="shared" si="9"/>
        <v>0.78</v>
      </c>
      <c r="AH47" s="1" t="s">
        <v>962</v>
      </c>
      <c r="AI47" s="110">
        <v>0.42799999999999999</v>
      </c>
      <c r="AJ47" s="109">
        <f t="shared" si="24"/>
        <v>3</v>
      </c>
      <c r="AK47" s="109">
        <f t="shared" si="0"/>
        <v>10.8</v>
      </c>
      <c r="AL47" s="110">
        <v>0</v>
      </c>
      <c r="AM47" s="109">
        <f t="shared" si="1"/>
        <v>0</v>
      </c>
      <c r="AN47" s="110">
        <v>0</v>
      </c>
      <c r="AO47" s="109">
        <f t="shared" si="2"/>
        <v>0</v>
      </c>
      <c r="AP47" s="110">
        <v>0</v>
      </c>
      <c r="AQ47" s="109">
        <f t="shared" si="25"/>
        <v>0</v>
      </c>
      <c r="AR47" s="1">
        <v>0</v>
      </c>
      <c r="AS47" s="110">
        <v>0</v>
      </c>
      <c r="AT47" s="109">
        <f t="shared" si="3"/>
        <v>0</v>
      </c>
      <c r="AU47" s="109">
        <f t="shared" si="10"/>
        <v>0</v>
      </c>
      <c r="AV47" s="109">
        <f t="shared" si="4"/>
        <v>10.8</v>
      </c>
      <c r="AW47" s="181">
        <f t="shared" si="11"/>
        <v>0.16919999999999999</v>
      </c>
      <c r="AX47" s="109">
        <f t="shared" si="12"/>
        <v>13</v>
      </c>
      <c r="AY47" s="187">
        <v>13</v>
      </c>
      <c r="AZ47" s="84">
        <v>24.99</v>
      </c>
      <c r="BA47" s="110">
        <f t="shared" si="81"/>
        <v>0.4798</v>
      </c>
      <c r="BB47" s="111">
        <f t="shared" si="14"/>
        <v>0.4798</v>
      </c>
      <c r="BC47" s="188">
        <v>200</v>
      </c>
      <c r="BD47" s="109">
        <f t="shared" si="15"/>
        <v>2160</v>
      </c>
      <c r="BE47" s="109">
        <f t="shared" si="16"/>
        <v>2600</v>
      </c>
      <c r="BF47" s="207" t="s">
        <v>982</v>
      </c>
      <c r="BG47" s="212" t="s">
        <v>999</v>
      </c>
      <c r="BH47" s="207"/>
      <c r="BI47" s="211"/>
      <c r="BJ47" s="201">
        <f t="shared" si="82"/>
        <v>0.7</v>
      </c>
      <c r="BK47" s="202">
        <f t="shared" si="83"/>
        <v>10.1</v>
      </c>
      <c r="BL47" s="203">
        <f t="shared" si="84"/>
        <v>0.19070000000000001</v>
      </c>
      <c r="BM47" s="204">
        <f t="shared" si="85"/>
        <v>12.48</v>
      </c>
      <c r="BN47" s="205">
        <v>0.04</v>
      </c>
      <c r="BO47" s="206">
        <f t="shared" si="86"/>
        <v>2.1999999999999999E-2</v>
      </c>
      <c r="BP47" s="109">
        <f t="shared" si="87"/>
        <v>2020</v>
      </c>
      <c r="BQ47" s="109">
        <f t="shared" si="23"/>
        <v>2496</v>
      </c>
    </row>
    <row r="48" spans="1:69" ht="37.5" customHeight="1" x14ac:dyDescent="0.25">
      <c r="A48" s="1"/>
      <c r="B48" s="102">
        <v>45</v>
      </c>
      <c r="C48" s="235"/>
      <c r="D48" s="1"/>
      <c r="E48" s="1" t="s">
        <v>451</v>
      </c>
      <c r="F48" s="1"/>
      <c r="G48" s="1" t="s">
        <v>653</v>
      </c>
      <c r="H48" s="1" t="s">
        <v>872</v>
      </c>
      <c r="I48" s="130" t="s">
        <v>876</v>
      </c>
      <c r="J48" s="130" t="s">
        <v>864</v>
      </c>
      <c r="K48" s="130" t="s">
        <v>885</v>
      </c>
      <c r="L48" s="129" t="s">
        <v>881</v>
      </c>
      <c r="M48" s="1" t="s">
        <v>898</v>
      </c>
      <c r="N48" s="1" t="s">
        <v>918</v>
      </c>
      <c r="O48" s="1"/>
      <c r="P48" s="1" t="s">
        <v>1021</v>
      </c>
      <c r="Q48" s="1" t="s">
        <v>1022</v>
      </c>
      <c r="R48" s="1" t="s">
        <v>833</v>
      </c>
      <c r="S48" s="103">
        <f>'11.13 Miya updated cost '!G26</f>
        <v>76.44</v>
      </c>
      <c r="T48" s="104">
        <v>8.1</v>
      </c>
      <c r="U48" s="105">
        <f t="shared" si="5"/>
        <v>9.44</v>
      </c>
      <c r="V48" s="106">
        <v>9.44</v>
      </c>
      <c r="W48" s="218">
        <f t="shared" si="88"/>
        <v>76.44</v>
      </c>
      <c r="X48" s="1" t="s">
        <v>179</v>
      </c>
      <c r="Y48" s="123">
        <v>44</v>
      </c>
      <c r="Z48" s="123">
        <v>41</v>
      </c>
      <c r="AA48" s="123">
        <v>27</v>
      </c>
      <c r="AB48" s="104">
        <v>5</v>
      </c>
      <c r="AC48" s="107">
        <v>2</v>
      </c>
      <c r="AD48" s="127">
        <f t="shared" si="7"/>
        <v>4.9000000000000002E-2</v>
      </c>
      <c r="AE48" s="108">
        <f t="shared" si="8"/>
        <v>2653</v>
      </c>
      <c r="AF48" s="1">
        <v>2250</v>
      </c>
      <c r="AG48" s="109">
        <f t="shared" si="9"/>
        <v>0.85</v>
      </c>
      <c r="AH48" s="1" t="s">
        <v>962</v>
      </c>
      <c r="AI48" s="110">
        <v>0.42799999999999999</v>
      </c>
      <c r="AJ48" s="109">
        <f t="shared" si="24"/>
        <v>4.04</v>
      </c>
      <c r="AK48" s="109">
        <f t="shared" si="0"/>
        <v>14.33</v>
      </c>
      <c r="AL48" s="110">
        <v>0</v>
      </c>
      <c r="AM48" s="109">
        <f t="shared" si="1"/>
        <v>0</v>
      </c>
      <c r="AN48" s="110">
        <v>0</v>
      </c>
      <c r="AO48" s="109">
        <f t="shared" si="2"/>
        <v>0</v>
      </c>
      <c r="AP48" s="110">
        <v>0</v>
      </c>
      <c r="AQ48" s="109">
        <f t="shared" si="25"/>
        <v>0</v>
      </c>
      <c r="AR48" s="1">
        <v>0</v>
      </c>
      <c r="AS48" s="110">
        <v>0</v>
      </c>
      <c r="AT48" s="109">
        <f t="shared" si="3"/>
        <v>0</v>
      </c>
      <c r="AU48" s="109">
        <f t="shared" si="10"/>
        <v>0</v>
      </c>
      <c r="AV48" s="109">
        <f t="shared" si="4"/>
        <v>14.33</v>
      </c>
      <c r="AW48" s="181">
        <f t="shared" si="11"/>
        <v>0.15709999999999999</v>
      </c>
      <c r="AX48" s="109">
        <f t="shared" si="12"/>
        <v>17</v>
      </c>
      <c r="AY48" s="187">
        <v>17</v>
      </c>
      <c r="AZ48" s="84">
        <v>34.99</v>
      </c>
      <c r="BA48" s="110">
        <f t="shared" si="81"/>
        <v>0.5141</v>
      </c>
      <c r="BB48" s="111">
        <f t="shared" si="14"/>
        <v>0.5141</v>
      </c>
      <c r="BC48" s="188">
        <v>560</v>
      </c>
      <c r="BD48" s="109">
        <f t="shared" si="15"/>
        <v>8024.8</v>
      </c>
      <c r="BE48" s="109">
        <f t="shared" si="16"/>
        <v>9520</v>
      </c>
      <c r="BI48" s="73"/>
      <c r="BJ48" s="201">
        <f t="shared" si="82"/>
        <v>0.94</v>
      </c>
      <c r="BK48" s="202">
        <f t="shared" si="83"/>
        <v>13.39</v>
      </c>
      <c r="BL48" s="203">
        <f t="shared" si="84"/>
        <v>0.17949999999999999</v>
      </c>
      <c r="BM48" s="204">
        <f t="shared" si="85"/>
        <v>16.32</v>
      </c>
      <c r="BN48" s="205">
        <v>0.04</v>
      </c>
      <c r="BO48" s="206">
        <f t="shared" si="86"/>
        <v>2.1999999999999999E-2</v>
      </c>
      <c r="BP48" s="109">
        <f t="shared" si="87"/>
        <v>7498.4</v>
      </c>
      <c r="BQ48" s="109">
        <f t="shared" si="23"/>
        <v>9139.2000000000007</v>
      </c>
    </row>
    <row r="49" spans="1:69" ht="37.5" customHeight="1" x14ac:dyDescent="0.25">
      <c r="A49" s="1"/>
      <c r="B49" s="102">
        <v>46</v>
      </c>
      <c r="C49" s="224"/>
      <c r="D49" s="1"/>
      <c r="E49" s="1" t="s">
        <v>451</v>
      </c>
      <c r="F49" s="1"/>
      <c r="G49" s="1" t="s">
        <v>653</v>
      </c>
      <c r="H49" s="1" t="s">
        <v>872</v>
      </c>
      <c r="I49" s="130" t="s">
        <v>876</v>
      </c>
      <c r="J49" s="130" t="s">
        <v>864</v>
      </c>
      <c r="K49" s="130" t="s">
        <v>885</v>
      </c>
      <c r="L49" s="129" t="s">
        <v>881</v>
      </c>
      <c r="M49" s="1" t="s">
        <v>902</v>
      </c>
      <c r="N49" s="1" t="s">
        <v>918</v>
      </c>
      <c r="O49" s="1"/>
      <c r="P49" s="1" t="s">
        <v>1023</v>
      </c>
      <c r="Q49" s="1" t="s">
        <v>1024</v>
      </c>
      <c r="R49" s="1" t="s">
        <v>833</v>
      </c>
      <c r="S49" s="103">
        <f>'11.13 Miya updated cost '!G27</f>
        <v>94</v>
      </c>
      <c r="T49" s="104">
        <v>8.1</v>
      </c>
      <c r="U49" s="105">
        <f t="shared" si="5"/>
        <v>11.6</v>
      </c>
      <c r="V49" s="106">
        <v>11.6</v>
      </c>
      <c r="W49" s="218">
        <f t="shared" si="88"/>
        <v>94</v>
      </c>
      <c r="X49" s="1" t="s">
        <v>179</v>
      </c>
      <c r="Y49" s="123">
        <v>44</v>
      </c>
      <c r="Z49" s="123">
        <v>41</v>
      </c>
      <c r="AA49" s="123">
        <v>30</v>
      </c>
      <c r="AB49" s="104">
        <v>5</v>
      </c>
      <c r="AC49" s="107">
        <v>2</v>
      </c>
      <c r="AD49" s="127">
        <f t="shared" si="7"/>
        <v>5.3999999999999999E-2</v>
      </c>
      <c r="AE49" s="108">
        <f t="shared" si="8"/>
        <v>2407</v>
      </c>
      <c r="AF49" s="1">
        <v>2250</v>
      </c>
      <c r="AG49" s="109">
        <f t="shared" si="9"/>
        <v>0.93</v>
      </c>
      <c r="AH49" s="1" t="s">
        <v>962</v>
      </c>
      <c r="AI49" s="110">
        <v>0.42799999999999999</v>
      </c>
      <c r="AJ49" s="109">
        <f t="shared" si="24"/>
        <v>4.96</v>
      </c>
      <c r="AK49" s="109">
        <f t="shared" si="0"/>
        <v>17.489999999999998</v>
      </c>
      <c r="AL49" s="110">
        <v>0</v>
      </c>
      <c r="AM49" s="109">
        <f t="shared" si="1"/>
        <v>0</v>
      </c>
      <c r="AN49" s="110">
        <v>0</v>
      </c>
      <c r="AO49" s="109">
        <f t="shared" si="2"/>
        <v>0</v>
      </c>
      <c r="AP49" s="110">
        <v>0</v>
      </c>
      <c r="AQ49" s="109">
        <f t="shared" si="25"/>
        <v>0</v>
      </c>
      <c r="AR49" s="1">
        <v>0</v>
      </c>
      <c r="AS49" s="110">
        <v>0</v>
      </c>
      <c r="AT49" s="109">
        <f t="shared" si="3"/>
        <v>0</v>
      </c>
      <c r="AU49" s="109">
        <f t="shared" si="10"/>
        <v>0</v>
      </c>
      <c r="AV49" s="109">
        <f t="shared" si="4"/>
        <v>17.489999999999998</v>
      </c>
      <c r="AW49" s="181">
        <f t="shared" si="11"/>
        <v>0.1255</v>
      </c>
      <c r="AX49" s="109">
        <f t="shared" si="12"/>
        <v>20</v>
      </c>
      <c r="AY49" s="187">
        <v>20</v>
      </c>
      <c r="AZ49" s="84">
        <v>39.99</v>
      </c>
      <c r="BA49" s="110">
        <f t="shared" si="81"/>
        <v>0.49990000000000001</v>
      </c>
      <c r="BB49" s="111">
        <f t="shared" si="14"/>
        <v>0.49990000000000001</v>
      </c>
      <c r="BC49" s="188">
        <v>560</v>
      </c>
      <c r="BD49" s="109">
        <f t="shared" si="15"/>
        <v>9794.4</v>
      </c>
      <c r="BE49" s="109">
        <f t="shared" si="16"/>
        <v>11200</v>
      </c>
      <c r="BI49" s="73"/>
      <c r="BJ49" s="201">
        <f t="shared" si="82"/>
        <v>1.1599999999999999</v>
      </c>
      <c r="BK49" s="202">
        <f t="shared" si="83"/>
        <v>16.329999999999998</v>
      </c>
      <c r="BL49" s="203">
        <f t="shared" si="84"/>
        <v>0.14949999999999999</v>
      </c>
      <c r="BM49" s="204">
        <f t="shared" si="85"/>
        <v>19.2</v>
      </c>
      <c r="BN49" s="205">
        <v>0.04</v>
      </c>
      <c r="BO49" s="206">
        <f t="shared" si="86"/>
        <v>2.4E-2</v>
      </c>
      <c r="BP49" s="109">
        <f t="shared" si="87"/>
        <v>9144.7999999999993</v>
      </c>
      <c r="BQ49" s="109">
        <f t="shared" si="23"/>
        <v>10752</v>
      </c>
    </row>
    <row r="50" spans="1:69" x14ac:dyDescent="0.25">
      <c r="AZ50" s="82"/>
      <c r="BA50" s="80"/>
      <c r="BB50" s="193">
        <f>(BE50-BD50)/BE50</f>
        <v>0.16539999999999999</v>
      </c>
      <c r="BC50" s="192">
        <f>SUM(BC4:BC49)</f>
        <v>25120</v>
      </c>
      <c r="BD50" s="80">
        <f>SUM(BD4:BD49)</f>
        <v>341300.3</v>
      </c>
      <c r="BE50" s="80">
        <f>SUM(BE4:BE49)</f>
        <v>408928.25</v>
      </c>
      <c r="BF50" s="81"/>
      <c r="BG50" s="81"/>
      <c r="BH50" s="81"/>
      <c r="BP50" s="80">
        <f>SUM(BP4:BP49)</f>
        <v>318838.8</v>
      </c>
      <c r="BQ50" s="80">
        <f>SUM(BQ4:BQ49)</f>
        <v>392589.4</v>
      </c>
    </row>
    <row r="51" spans="1:69" x14ac:dyDescent="0.25">
      <c r="BP51" s="193">
        <f>(BQ50-BP50)/BQ50</f>
        <v>0.18790000000000001</v>
      </c>
    </row>
  </sheetData>
  <sheetProtection insertRows="0" deleteRows="0" sort="0"/>
  <protectedRanges>
    <protectedRange sqref="AX50:BB50 BD50:BH50 M51:BC292 A8 M50:AT50 BC8 B44:B292 C8:K8 J9:K12 J24:K27 J39:K42 C50:K292 J4:K7 J14:K17 J19:K22 J29:K32 J34:K37 J44:K49 M4:AO4 AZ8:BA8 BA4:BA7 BA9:BA12 BA14:BA17 BA19:BA22 BA24:BA27 BA29:BA32 BA34:BA37 BA39:BA42 A13 BC13 C13:K13 AZ13:BA13 A18 BC18 C18:K18 AZ18:BA18 A23 BC23 C23:K23 AZ23:BA23 A28 BC28 C28:K28 AZ28:BA28 A33 BC33 C33:K33 AZ33:BA33 A38 BC38 C38:K38 AZ38:BA38 A43 BC43:BC49 C43:K43 AZ43:BA49 M13:AW13 M6:O7 Q6:V7 M18:AW18 M15:O15 M23:AW23 M19:O22 M28:AW28 M24:O25 Q24:AK24 M33:AW33 M31:O32 Q31:V32 M35:V36 M34:O34 Q34:AK34 M38:AW38 M37:O37 Q37:V37 M39:O42 M5:V5 M16:V17 M26:V27 M29:AK29 AQ4:AW4 AP5:AW12 AL24:AW27 AL29:AW32 AL34:AW37 W5:AO7 M8:AO12 M14:V14 Q15:V15 X14:AW17 Q19:AW22 Q25:V25 W25:AK27 M30:V30 W30:AK32 W35:AK37 Q39:AW42 M43:AW49 B4:H7 B9:H12 B14:H17 B19:H22 B24:H27 B29:H32 B34:H37 B39:H42 C44:H49" name="Range1"/>
    <protectedRange sqref="AX4:AX49" name="Range1_1"/>
    <protectedRange sqref="BB4:BB49" name="Range1_2"/>
    <protectedRange sqref="L4:L295" name="Range1_3"/>
    <protectedRange sqref="I4:I7 I9:I12 I14:I17 I19:I22 I24:I27 I29:I32 I34:I37 I39:I42 I44:I49" name="Range1_4"/>
    <protectedRange sqref="BL4:BL7 BL9:BL12 BL14:BL17 BL19:BL22 BL24:BL27 BL29:BL32 BL34:BL37 BL39:BL42 BL44:BL49" name="Range1_3_1_1"/>
  </protectedRanges>
  <mergeCells count="20">
    <mergeCell ref="AV2:BA2"/>
    <mergeCell ref="C44:C46"/>
    <mergeCell ref="C47:C49"/>
    <mergeCell ref="BL2:BN2"/>
    <mergeCell ref="C39:C40"/>
    <mergeCell ref="C41:C42"/>
    <mergeCell ref="C24:C25"/>
    <mergeCell ref="C26:C27"/>
    <mergeCell ref="C29:C30"/>
    <mergeCell ref="C31:C32"/>
    <mergeCell ref="C19:C20"/>
    <mergeCell ref="C21:C22"/>
    <mergeCell ref="C4:C5"/>
    <mergeCell ref="C6:C7"/>
    <mergeCell ref="C9:C10"/>
    <mergeCell ref="C11:C12"/>
    <mergeCell ref="S2:W2"/>
    <mergeCell ref="X2:AG2"/>
    <mergeCell ref="AH2:AJ2"/>
    <mergeCell ref="AL2:AU2"/>
  </mergeCells>
  <phoneticPr fontId="27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ACF1A9A-D426-4835-8058-418BD46E7778}">
          <x14:formula1>
            <xm:f>ValueSelect!$D$2:$D$296</xm:f>
          </x14:formula1>
          <xm:sqref>E39:E42 E4:E7 E9:E12 E14:E17 E19:E22 E24:E27 E29:E32 E34:E37 E44:E49</xm:sqref>
        </x14:dataValidation>
        <x14:dataValidation type="list" allowBlank="1" showInputMessage="1" showErrorMessage="1" xr:uid="{9E18FE23-F6C0-4083-B005-72CF74ABACFE}">
          <x14:formula1>
            <xm:f>Data!$U$2:$U$6</xm:f>
          </x14:formula1>
          <xm:sqref>X39:X42 X4:X7 X9:X12 X14:X17 X19:X22 X24:X27 X29:X32 X34:X37 X44:X49</xm:sqref>
        </x14:dataValidation>
        <x14:dataValidation type="list" allowBlank="1" showInputMessage="1" showErrorMessage="1" xr:uid="{FE51D187-7F20-44D3-80F5-B6D3588FB87E}">
          <x14:formula1>
            <xm:f>ValueSelect!$E$2:$E$29</xm:f>
          </x14:formula1>
          <xm:sqref>F4:F7 F9:F12 F14:F17 F19:F22 F24:F27 F29:F32 F34:F37 F39:F42 F44:F49</xm:sqref>
        </x14:dataValidation>
        <x14:dataValidation type="list" allowBlank="1" showInputMessage="1" showErrorMessage="1" xr:uid="{F79D1584-56B6-4B5D-8CDC-8C5D68839DC4}">
          <x14:formula1>
            <xm:f>ValueSelect!$K$2:$K$69</xm:f>
          </x14:formula1>
          <xm:sqref>A4:A7 A9:A12 A14:A17 A19:A22 A24:A27 A29:A32 A34:A37 A39:A42 A44:A49</xm:sqref>
        </x14:dataValidation>
        <x14:dataValidation type="list" allowBlank="1" showInputMessage="1" showErrorMessage="1" xr:uid="{3E83F322-B082-4453-95E9-101D54EEA8AC}">
          <x14:formula1>
            <xm:f>Data!$S$2:$S$14</xm:f>
          </x14:formula1>
          <xm:sqref>R39:R42 R4:R7 R9:R12 R14:R17 R19:R22 R24:R27 R29:R32 R34:R37 R44:R49</xm:sqref>
        </x14:dataValidation>
        <x14:dataValidation type="list" allowBlank="1" showInputMessage="1" showErrorMessage="1" xr:uid="{289A7E01-FE4B-4C74-9A6E-BA978FFE89EB}">
          <x14:formula1>
            <xm:f>ValueSelect!$F$2:$F$21</xm:f>
          </x14:formula1>
          <xm:sqref>G39:G42 G4:G7 G9:G12 G14:G17 G19:G22 G24:G27 G29:G32 G34:G37 G44:G49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783AF-0344-4460-AD4C-B536B18426FE}">
  <dimension ref="A4:O45"/>
  <sheetViews>
    <sheetView topLeftCell="A28" workbookViewId="0">
      <selection activeCell="N43" sqref="N43:O45"/>
    </sheetView>
  </sheetViews>
  <sheetFormatPr defaultColWidth="10.28515625" defaultRowHeight="14.25" x14ac:dyDescent="0.25"/>
  <cols>
    <col min="1" max="1" width="10.28515625" style="144"/>
    <col min="2" max="2" width="19.42578125" style="144" customWidth="1"/>
    <col min="3" max="5" width="10.28515625" style="144"/>
    <col min="6" max="6" width="27.7109375" style="144" customWidth="1"/>
    <col min="7" max="16384" width="10.28515625" style="144"/>
  </cols>
  <sheetData>
    <row r="4" spans="1:13" ht="26.25" x14ac:dyDescent="0.25">
      <c r="A4" s="237" t="s">
        <v>961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3" ht="26.25" customHeight="1" x14ac:dyDescent="0.25">
      <c r="A5" s="239"/>
      <c r="B5" s="239"/>
      <c r="C5" s="239"/>
      <c r="D5" s="242" t="s">
        <v>960</v>
      </c>
      <c r="E5" s="151"/>
      <c r="F5" s="132" t="s">
        <v>894</v>
      </c>
      <c r="G5" s="151"/>
      <c r="H5" s="168">
        <v>46.3</v>
      </c>
      <c r="I5" s="164"/>
      <c r="J5" s="148">
        <v>44</v>
      </c>
      <c r="K5" s="147">
        <v>41</v>
      </c>
      <c r="L5" s="147">
        <v>23</v>
      </c>
      <c r="M5" s="146">
        <v>2</v>
      </c>
    </row>
    <row r="6" spans="1:13" ht="26.25" customHeight="1" x14ac:dyDescent="0.25">
      <c r="A6" s="240"/>
      <c r="B6" s="240"/>
      <c r="C6" s="240"/>
      <c r="D6" s="243"/>
      <c r="E6" s="151"/>
      <c r="F6" s="131" t="s">
        <v>891</v>
      </c>
      <c r="G6" s="151"/>
      <c r="H6" s="168">
        <v>59.5</v>
      </c>
      <c r="I6" s="164"/>
      <c r="J6" s="148">
        <v>44</v>
      </c>
      <c r="K6" s="147">
        <v>41</v>
      </c>
      <c r="L6" s="147">
        <v>25</v>
      </c>
      <c r="M6" s="146">
        <v>2</v>
      </c>
    </row>
    <row r="7" spans="1:13" ht="26.25" customHeight="1" x14ac:dyDescent="0.25">
      <c r="A7" s="241"/>
      <c r="B7" s="241"/>
      <c r="C7" s="241"/>
      <c r="D7" s="244"/>
      <c r="E7" s="151"/>
      <c r="F7" s="131" t="s">
        <v>892</v>
      </c>
      <c r="G7" s="151"/>
      <c r="H7" s="168">
        <v>68.2</v>
      </c>
      <c r="I7" s="164"/>
      <c r="J7" s="148">
        <v>44</v>
      </c>
      <c r="K7" s="147">
        <v>41</v>
      </c>
      <c r="L7" s="147">
        <v>28</v>
      </c>
      <c r="M7" s="146">
        <v>2</v>
      </c>
    </row>
    <row r="8" spans="1:13" ht="26.25" customHeight="1" x14ac:dyDescent="0.25">
      <c r="A8" s="239"/>
      <c r="B8" s="239"/>
      <c r="C8" s="239"/>
      <c r="D8" s="242" t="s">
        <v>959</v>
      </c>
      <c r="E8" s="151"/>
      <c r="F8" s="167" t="s">
        <v>903</v>
      </c>
      <c r="G8" s="151"/>
      <c r="H8" s="157">
        <v>47.5</v>
      </c>
      <c r="I8" s="164"/>
      <c r="J8" s="148">
        <v>44</v>
      </c>
      <c r="K8" s="147">
        <v>41</v>
      </c>
      <c r="L8" s="147">
        <v>23</v>
      </c>
      <c r="M8" s="146">
        <v>2</v>
      </c>
    </row>
    <row r="9" spans="1:13" ht="26.25" customHeight="1" x14ac:dyDescent="0.25">
      <c r="A9" s="240"/>
      <c r="B9" s="240"/>
      <c r="C9" s="240"/>
      <c r="D9" s="243"/>
      <c r="E9" s="151"/>
      <c r="F9" s="165" t="s">
        <v>901</v>
      </c>
      <c r="G9" s="151"/>
      <c r="H9" s="157">
        <v>61.2</v>
      </c>
      <c r="I9" s="164"/>
      <c r="J9" s="148">
        <v>44</v>
      </c>
      <c r="K9" s="147">
        <v>41</v>
      </c>
      <c r="L9" s="147">
        <v>25</v>
      </c>
      <c r="M9" s="146">
        <v>2</v>
      </c>
    </row>
    <row r="10" spans="1:13" ht="26.25" customHeight="1" x14ac:dyDescent="0.25">
      <c r="A10" s="241"/>
      <c r="B10" s="241"/>
      <c r="C10" s="241"/>
      <c r="D10" s="244"/>
      <c r="E10" s="151"/>
      <c r="F10" s="165" t="s">
        <v>897</v>
      </c>
      <c r="G10" s="151"/>
      <c r="H10" s="157">
        <v>70.5</v>
      </c>
      <c r="I10" s="164"/>
      <c r="J10" s="148">
        <v>44</v>
      </c>
      <c r="K10" s="147">
        <v>41</v>
      </c>
      <c r="L10" s="147">
        <v>28</v>
      </c>
      <c r="M10" s="146">
        <v>2</v>
      </c>
    </row>
    <row r="11" spans="1:13" ht="15.75" x14ac:dyDescent="0.25">
      <c r="A11" s="159"/>
      <c r="B11" s="155"/>
      <c r="C11" s="155"/>
      <c r="D11" s="155"/>
      <c r="E11" s="155"/>
      <c r="F11" s="171"/>
      <c r="G11" s="151"/>
      <c r="H11" s="170"/>
      <c r="I11" s="169"/>
      <c r="J11" s="156"/>
      <c r="K11" s="156"/>
      <c r="L11" s="155"/>
      <c r="M11" s="155"/>
    </row>
    <row r="12" spans="1:13" ht="33.75" customHeight="1" x14ac:dyDescent="0.25">
      <c r="A12" s="239"/>
      <c r="B12" s="239"/>
      <c r="C12" s="239"/>
      <c r="D12" s="242" t="s">
        <v>958</v>
      </c>
      <c r="E12" s="151"/>
      <c r="F12" s="172" t="s">
        <v>957</v>
      </c>
      <c r="G12" s="151"/>
      <c r="H12" s="168">
        <v>50.3</v>
      </c>
      <c r="I12" s="164"/>
      <c r="J12" s="148">
        <v>44</v>
      </c>
      <c r="K12" s="147">
        <v>41</v>
      </c>
      <c r="L12" s="147">
        <v>23</v>
      </c>
      <c r="M12" s="146">
        <v>2</v>
      </c>
    </row>
    <row r="13" spans="1:13" ht="33.75" customHeight="1" x14ac:dyDescent="0.25">
      <c r="A13" s="240"/>
      <c r="B13" s="240"/>
      <c r="C13" s="240"/>
      <c r="D13" s="243"/>
      <c r="E13" s="151"/>
      <c r="F13" s="172" t="s">
        <v>956</v>
      </c>
      <c r="G13" s="151"/>
      <c r="H13" s="168">
        <v>65.7</v>
      </c>
      <c r="I13" s="164"/>
      <c r="J13" s="148">
        <v>44</v>
      </c>
      <c r="K13" s="147">
        <v>41</v>
      </c>
      <c r="L13" s="147">
        <v>25</v>
      </c>
      <c r="M13" s="146">
        <v>2</v>
      </c>
    </row>
    <row r="14" spans="1:13" ht="33.75" customHeight="1" x14ac:dyDescent="0.25">
      <c r="A14" s="241"/>
      <c r="B14" s="241"/>
      <c r="C14" s="241"/>
      <c r="D14" s="244"/>
      <c r="E14" s="151"/>
      <c r="F14" s="172" t="s">
        <v>955</v>
      </c>
      <c r="G14" s="151"/>
      <c r="H14" s="168">
        <v>75.099999999999994</v>
      </c>
      <c r="I14" s="164"/>
      <c r="J14" s="148">
        <v>44</v>
      </c>
      <c r="K14" s="147">
        <v>41</v>
      </c>
      <c r="L14" s="147">
        <v>28</v>
      </c>
      <c r="M14" s="146">
        <v>2</v>
      </c>
    </row>
    <row r="15" spans="1:13" ht="33.75" customHeight="1" x14ac:dyDescent="0.25">
      <c r="A15" s="239"/>
      <c r="B15" s="239"/>
      <c r="C15" s="239"/>
      <c r="D15" s="242" t="s">
        <v>954</v>
      </c>
      <c r="E15" s="151"/>
      <c r="F15" s="167" t="s">
        <v>903</v>
      </c>
      <c r="G15" s="151"/>
      <c r="H15" s="157">
        <v>47.5</v>
      </c>
      <c r="I15" s="164"/>
      <c r="J15" s="148">
        <v>44</v>
      </c>
      <c r="K15" s="147">
        <v>41</v>
      </c>
      <c r="L15" s="147">
        <v>23</v>
      </c>
      <c r="M15" s="146">
        <v>2</v>
      </c>
    </row>
    <row r="16" spans="1:13" ht="33.75" customHeight="1" x14ac:dyDescent="0.25">
      <c r="A16" s="240"/>
      <c r="B16" s="240"/>
      <c r="C16" s="240"/>
      <c r="D16" s="243"/>
      <c r="E16" s="151"/>
      <c r="F16" s="165" t="s">
        <v>901</v>
      </c>
      <c r="G16" s="151"/>
      <c r="H16" s="157">
        <v>61.2</v>
      </c>
      <c r="I16" s="164"/>
      <c r="J16" s="148">
        <v>44</v>
      </c>
      <c r="K16" s="147">
        <v>41</v>
      </c>
      <c r="L16" s="147">
        <v>25</v>
      </c>
      <c r="M16" s="146">
        <v>2</v>
      </c>
    </row>
    <row r="17" spans="1:15" ht="33.75" customHeight="1" x14ac:dyDescent="0.25">
      <c r="A17" s="241"/>
      <c r="B17" s="241"/>
      <c r="C17" s="241"/>
      <c r="D17" s="244"/>
      <c r="E17" s="151"/>
      <c r="F17" s="165" t="s">
        <v>897</v>
      </c>
      <c r="G17" s="151"/>
      <c r="H17" s="157">
        <v>70.5</v>
      </c>
      <c r="I17" s="164"/>
      <c r="J17" s="148">
        <v>44</v>
      </c>
      <c r="K17" s="147">
        <v>41</v>
      </c>
      <c r="L17" s="147">
        <v>28</v>
      </c>
      <c r="M17" s="146">
        <v>2</v>
      </c>
    </row>
    <row r="18" spans="1:15" ht="15.75" x14ac:dyDescent="0.25">
      <c r="A18" s="159"/>
      <c r="B18" s="155"/>
      <c r="C18" s="155"/>
      <c r="D18" s="155"/>
      <c r="E18" s="155"/>
      <c r="F18" s="171"/>
      <c r="G18" s="151"/>
      <c r="H18" s="170"/>
      <c r="I18" s="169"/>
      <c r="J18" s="156"/>
      <c r="K18" s="156"/>
      <c r="L18" s="155"/>
      <c r="M18" s="155"/>
    </row>
    <row r="19" spans="1:15" ht="33" customHeight="1" x14ac:dyDescent="0.25">
      <c r="A19" s="239"/>
      <c r="B19" s="239"/>
      <c r="C19" s="239"/>
      <c r="D19" s="242" t="s">
        <v>953</v>
      </c>
      <c r="E19" s="151"/>
      <c r="F19" s="132" t="s">
        <v>894</v>
      </c>
      <c r="G19" s="151"/>
      <c r="H19" s="168">
        <v>46.3</v>
      </c>
      <c r="I19" s="164"/>
      <c r="J19" s="148">
        <v>44</v>
      </c>
      <c r="K19" s="147">
        <v>41</v>
      </c>
      <c r="L19" s="147">
        <v>23</v>
      </c>
      <c r="M19" s="146">
        <v>2</v>
      </c>
    </row>
    <row r="20" spans="1:15" ht="33" customHeight="1" x14ac:dyDescent="0.25">
      <c r="A20" s="240"/>
      <c r="B20" s="240"/>
      <c r="C20" s="240"/>
      <c r="D20" s="243"/>
      <c r="E20" s="151"/>
      <c r="F20" s="131" t="s">
        <v>891</v>
      </c>
      <c r="G20" s="151"/>
      <c r="H20" s="168">
        <v>59.5</v>
      </c>
      <c r="I20" s="164"/>
      <c r="J20" s="148">
        <v>44</v>
      </c>
      <c r="K20" s="147">
        <v>41</v>
      </c>
      <c r="L20" s="147">
        <v>25</v>
      </c>
      <c r="M20" s="146">
        <v>2</v>
      </c>
    </row>
    <row r="21" spans="1:15" ht="33" customHeight="1" x14ac:dyDescent="0.25">
      <c r="A21" s="241"/>
      <c r="B21" s="241"/>
      <c r="C21" s="241"/>
      <c r="D21" s="244"/>
      <c r="E21" s="151"/>
      <c r="F21" s="131" t="s">
        <v>892</v>
      </c>
      <c r="G21" s="151"/>
      <c r="H21" s="168">
        <v>68.2</v>
      </c>
      <c r="I21" s="164"/>
      <c r="J21" s="148">
        <v>44</v>
      </c>
      <c r="K21" s="147">
        <v>41</v>
      </c>
      <c r="L21" s="147">
        <v>28</v>
      </c>
      <c r="M21" s="146">
        <v>2</v>
      </c>
    </row>
    <row r="22" spans="1:15" ht="33" customHeight="1" x14ac:dyDescent="0.25">
      <c r="A22" s="239"/>
      <c r="B22" s="239"/>
      <c r="C22" s="239"/>
      <c r="D22" s="242" t="s">
        <v>952</v>
      </c>
      <c r="E22" s="151"/>
      <c r="F22" s="167" t="s">
        <v>903</v>
      </c>
      <c r="G22" s="151"/>
      <c r="H22" s="157">
        <v>47.5</v>
      </c>
      <c r="I22" s="164"/>
      <c r="J22" s="148">
        <v>44</v>
      </c>
      <c r="K22" s="147">
        <v>41</v>
      </c>
      <c r="L22" s="147">
        <v>23</v>
      </c>
      <c r="M22" s="146">
        <v>2</v>
      </c>
    </row>
    <row r="23" spans="1:15" ht="33" customHeight="1" x14ac:dyDescent="0.25">
      <c r="A23" s="240"/>
      <c r="B23" s="240"/>
      <c r="C23" s="240"/>
      <c r="D23" s="243"/>
      <c r="E23" s="151"/>
      <c r="F23" s="165" t="s">
        <v>901</v>
      </c>
      <c r="G23" s="166"/>
      <c r="H23" s="157">
        <v>61.2</v>
      </c>
      <c r="I23" s="164"/>
      <c r="J23" s="148">
        <v>44</v>
      </c>
      <c r="K23" s="147">
        <v>41</v>
      </c>
      <c r="L23" s="147">
        <v>25</v>
      </c>
      <c r="M23" s="146">
        <v>2</v>
      </c>
    </row>
    <row r="24" spans="1:15" ht="33" customHeight="1" x14ac:dyDescent="0.25">
      <c r="A24" s="241"/>
      <c r="B24" s="241"/>
      <c r="C24" s="241"/>
      <c r="D24" s="244"/>
      <c r="E24" s="151"/>
      <c r="F24" s="165" t="s">
        <v>897</v>
      </c>
      <c r="G24" s="151"/>
      <c r="H24" s="157">
        <v>70.5</v>
      </c>
      <c r="I24" s="164"/>
      <c r="J24" s="148">
        <v>44</v>
      </c>
      <c r="K24" s="147">
        <v>41</v>
      </c>
      <c r="L24" s="147">
        <v>28</v>
      </c>
      <c r="M24" s="146">
        <v>2</v>
      </c>
    </row>
    <row r="25" spans="1:15" ht="26.25" x14ac:dyDescent="0.25">
      <c r="A25" s="237" t="s">
        <v>951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</row>
    <row r="26" spans="1:15" ht="35.25" customHeight="1" x14ac:dyDescent="0.25">
      <c r="A26" s="239"/>
      <c r="B26" s="239"/>
      <c r="C26" s="239"/>
      <c r="D26" s="245" t="s">
        <v>950</v>
      </c>
      <c r="E26" s="151"/>
      <c r="F26" s="161" t="s">
        <v>903</v>
      </c>
      <c r="G26" s="151"/>
      <c r="H26" s="157">
        <v>47.5</v>
      </c>
      <c r="I26" s="149"/>
      <c r="J26" s="148">
        <v>44</v>
      </c>
      <c r="K26" s="147">
        <v>41</v>
      </c>
      <c r="L26" s="147">
        <v>23</v>
      </c>
      <c r="M26" s="146">
        <v>2</v>
      </c>
    </row>
    <row r="27" spans="1:15" ht="35.25" customHeight="1" x14ac:dyDescent="0.25">
      <c r="A27" s="240"/>
      <c r="B27" s="240"/>
      <c r="C27" s="240"/>
      <c r="D27" s="246"/>
      <c r="E27" s="151"/>
      <c r="F27" s="160" t="s">
        <v>901</v>
      </c>
      <c r="G27" s="151"/>
      <c r="H27" s="157">
        <v>61.2</v>
      </c>
      <c r="I27" s="149"/>
      <c r="J27" s="148">
        <v>44</v>
      </c>
      <c r="K27" s="147">
        <v>41</v>
      </c>
      <c r="L27" s="147">
        <v>25</v>
      </c>
      <c r="M27" s="146">
        <v>2</v>
      </c>
    </row>
    <row r="28" spans="1:15" ht="35.25" customHeight="1" x14ac:dyDescent="0.25">
      <c r="A28" s="241"/>
      <c r="B28" s="241"/>
      <c r="C28" s="241"/>
      <c r="D28" s="247"/>
      <c r="E28" s="151"/>
      <c r="F28" s="160" t="s">
        <v>897</v>
      </c>
      <c r="G28" s="151"/>
      <c r="H28" s="157">
        <v>70.5</v>
      </c>
      <c r="I28" s="149"/>
      <c r="J28" s="148">
        <v>44</v>
      </c>
      <c r="K28" s="147">
        <v>41</v>
      </c>
      <c r="L28" s="147">
        <v>28</v>
      </c>
      <c r="M28" s="146">
        <v>2</v>
      </c>
    </row>
    <row r="29" spans="1:15" ht="35.25" customHeight="1" x14ac:dyDescent="0.25">
      <c r="A29" s="239"/>
      <c r="B29" s="239"/>
      <c r="C29" s="239"/>
      <c r="D29" s="242" t="s">
        <v>949</v>
      </c>
      <c r="E29" s="151"/>
      <c r="F29" s="153" t="s">
        <v>894</v>
      </c>
      <c r="G29" s="151"/>
      <c r="H29" s="163">
        <v>58.5</v>
      </c>
      <c r="I29" s="149"/>
      <c r="J29" s="148">
        <v>44</v>
      </c>
      <c r="K29" s="147">
        <v>41</v>
      </c>
      <c r="L29" s="147">
        <v>23</v>
      </c>
      <c r="M29" s="146">
        <v>2</v>
      </c>
      <c r="N29" s="248" t="s">
        <v>948</v>
      </c>
      <c r="O29" s="145">
        <v>54.9</v>
      </c>
    </row>
    <row r="30" spans="1:15" ht="35.25" customHeight="1" x14ac:dyDescent="0.25">
      <c r="A30" s="240"/>
      <c r="B30" s="240"/>
      <c r="C30" s="240"/>
      <c r="D30" s="243"/>
      <c r="E30" s="151"/>
      <c r="F30" s="152" t="s">
        <v>891</v>
      </c>
      <c r="G30" s="151"/>
      <c r="H30" s="163">
        <v>75.900000000000006</v>
      </c>
      <c r="I30" s="149"/>
      <c r="J30" s="148">
        <v>44</v>
      </c>
      <c r="K30" s="147">
        <v>41</v>
      </c>
      <c r="L30" s="147">
        <v>25</v>
      </c>
      <c r="M30" s="146">
        <v>2</v>
      </c>
      <c r="N30" s="249"/>
      <c r="O30" s="145">
        <v>71.8</v>
      </c>
    </row>
    <row r="31" spans="1:15" ht="35.25" customHeight="1" x14ac:dyDescent="0.25">
      <c r="A31" s="241"/>
      <c r="B31" s="241"/>
      <c r="C31" s="241"/>
      <c r="D31" s="244"/>
      <c r="E31" s="151"/>
      <c r="F31" s="152" t="s">
        <v>892</v>
      </c>
      <c r="G31" s="151"/>
      <c r="H31" s="163">
        <v>86.4</v>
      </c>
      <c r="I31" s="149"/>
      <c r="J31" s="148">
        <v>44</v>
      </c>
      <c r="K31" s="147">
        <v>41</v>
      </c>
      <c r="L31" s="147">
        <v>28</v>
      </c>
      <c r="M31" s="146">
        <v>2</v>
      </c>
      <c r="N31" s="250"/>
      <c r="O31" s="145">
        <v>81.849999999999994</v>
      </c>
    </row>
    <row r="32" spans="1:15" ht="15.75" x14ac:dyDescent="0.25">
      <c r="A32" s="159"/>
      <c r="B32" s="155"/>
      <c r="C32" s="155"/>
      <c r="D32" s="155"/>
      <c r="E32" s="155"/>
      <c r="F32" s="158"/>
      <c r="G32" s="155"/>
      <c r="H32" s="157"/>
      <c r="I32" s="149"/>
      <c r="J32" s="156"/>
      <c r="K32" s="156"/>
      <c r="L32" s="155"/>
      <c r="M32" s="155"/>
    </row>
    <row r="33" spans="1:15" ht="31.5" customHeight="1" x14ac:dyDescent="0.25">
      <c r="A33" s="239"/>
      <c r="B33" s="239"/>
      <c r="C33" s="239"/>
      <c r="D33" s="245" t="s">
        <v>947</v>
      </c>
      <c r="E33" s="151"/>
      <c r="F33" s="161" t="s">
        <v>903</v>
      </c>
      <c r="G33" s="151"/>
      <c r="H33" s="162">
        <v>47.3</v>
      </c>
      <c r="I33" s="149"/>
      <c r="J33" s="148">
        <v>44</v>
      </c>
      <c r="K33" s="147">
        <v>41</v>
      </c>
      <c r="L33" s="147">
        <v>23</v>
      </c>
      <c r="M33" s="146">
        <v>2</v>
      </c>
    </row>
    <row r="34" spans="1:15" ht="31.5" customHeight="1" x14ac:dyDescent="0.25">
      <c r="A34" s="240"/>
      <c r="B34" s="240"/>
      <c r="C34" s="240"/>
      <c r="D34" s="246"/>
      <c r="E34" s="151"/>
      <c r="F34" s="160" t="s">
        <v>901</v>
      </c>
      <c r="G34" s="151"/>
      <c r="H34" s="162">
        <v>60.7</v>
      </c>
      <c r="I34" s="149"/>
      <c r="J34" s="148">
        <v>44</v>
      </c>
      <c r="K34" s="147">
        <v>41</v>
      </c>
      <c r="L34" s="147">
        <v>25</v>
      </c>
      <c r="M34" s="146">
        <v>2</v>
      </c>
    </row>
    <row r="35" spans="1:15" ht="31.5" customHeight="1" x14ac:dyDescent="0.25">
      <c r="A35" s="241"/>
      <c r="B35" s="241"/>
      <c r="C35" s="241"/>
      <c r="D35" s="247"/>
      <c r="E35" s="151"/>
      <c r="F35" s="160" t="s">
        <v>897</v>
      </c>
      <c r="G35" s="151"/>
      <c r="H35" s="162">
        <v>69.7</v>
      </c>
      <c r="I35" s="149"/>
      <c r="J35" s="148">
        <v>44</v>
      </c>
      <c r="K35" s="147">
        <v>41</v>
      </c>
      <c r="L35" s="147">
        <v>28</v>
      </c>
      <c r="M35" s="146">
        <v>2</v>
      </c>
    </row>
    <row r="36" spans="1:15" ht="31.5" customHeight="1" x14ac:dyDescent="0.25">
      <c r="A36" s="239"/>
      <c r="B36" s="239"/>
      <c r="C36" s="239"/>
      <c r="D36" s="245" t="s">
        <v>946</v>
      </c>
      <c r="E36" s="151"/>
      <c r="F36" s="161" t="s">
        <v>903</v>
      </c>
      <c r="G36" s="151"/>
      <c r="H36" s="157">
        <v>47.5</v>
      </c>
      <c r="I36" s="149"/>
      <c r="J36" s="148">
        <v>44</v>
      </c>
      <c r="K36" s="147">
        <v>41</v>
      </c>
      <c r="L36" s="147">
        <v>23</v>
      </c>
      <c r="M36" s="146">
        <v>2</v>
      </c>
    </row>
    <row r="37" spans="1:15" ht="31.5" customHeight="1" x14ac:dyDescent="0.25">
      <c r="A37" s="240"/>
      <c r="B37" s="240"/>
      <c r="C37" s="240"/>
      <c r="D37" s="246"/>
      <c r="E37" s="151"/>
      <c r="F37" s="160" t="s">
        <v>901</v>
      </c>
      <c r="G37" s="151"/>
      <c r="H37" s="157">
        <v>61.2</v>
      </c>
      <c r="I37" s="149"/>
      <c r="J37" s="148">
        <v>44</v>
      </c>
      <c r="K37" s="147">
        <v>41</v>
      </c>
      <c r="L37" s="147">
        <v>25</v>
      </c>
      <c r="M37" s="146">
        <v>2</v>
      </c>
    </row>
    <row r="38" spans="1:15" ht="31.5" customHeight="1" x14ac:dyDescent="0.25">
      <c r="A38" s="241"/>
      <c r="B38" s="241"/>
      <c r="C38" s="241"/>
      <c r="D38" s="247"/>
      <c r="E38" s="151"/>
      <c r="F38" s="160" t="s">
        <v>897</v>
      </c>
      <c r="G38" s="151"/>
      <c r="H38" s="157">
        <v>70.5</v>
      </c>
      <c r="I38" s="149"/>
      <c r="J38" s="148">
        <v>44</v>
      </c>
      <c r="K38" s="147">
        <v>41</v>
      </c>
      <c r="L38" s="147">
        <v>28</v>
      </c>
      <c r="M38" s="146">
        <v>2</v>
      </c>
    </row>
    <row r="39" spans="1:15" ht="15.75" x14ac:dyDescent="0.25">
      <c r="A39" s="159"/>
      <c r="B39" s="155"/>
      <c r="C39" s="155"/>
      <c r="D39" s="155"/>
      <c r="E39" s="155"/>
      <c r="F39" s="158"/>
      <c r="G39" s="155"/>
      <c r="H39" s="157"/>
      <c r="I39" s="149"/>
      <c r="J39" s="156"/>
      <c r="K39" s="156"/>
      <c r="L39" s="155"/>
      <c r="M39" s="155"/>
    </row>
    <row r="40" spans="1:15" ht="33" customHeight="1" x14ac:dyDescent="0.25">
      <c r="A40" s="239"/>
      <c r="B40" s="239"/>
      <c r="C40" s="239"/>
      <c r="D40" s="242" t="s">
        <v>945</v>
      </c>
      <c r="E40" s="151"/>
      <c r="F40" s="153" t="s">
        <v>894</v>
      </c>
      <c r="G40" s="151"/>
      <c r="H40" s="154">
        <v>53.6</v>
      </c>
      <c r="I40" s="149"/>
      <c r="J40" s="148">
        <v>44</v>
      </c>
      <c r="K40" s="147">
        <v>41</v>
      </c>
      <c r="L40" s="147">
        <v>23</v>
      </c>
      <c r="M40" s="146">
        <v>2</v>
      </c>
    </row>
    <row r="41" spans="1:15" ht="33" customHeight="1" x14ac:dyDescent="0.25">
      <c r="A41" s="240"/>
      <c r="B41" s="240"/>
      <c r="C41" s="240"/>
      <c r="D41" s="243"/>
      <c r="E41" s="151"/>
      <c r="F41" s="152" t="s">
        <v>891</v>
      </c>
      <c r="G41" s="151"/>
      <c r="H41" s="154">
        <v>70.099999999999994</v>
      </c>
      <c r="I41" s="149"/>
      <c r="J41" s="148">
        <v>44</v>
      </c>
      <c r="K41" s="147">
        <v>41</v>
      </c>
      <c r="L41" s="147">
        <v>25</v>
      </c>
      <c r="M41" s="146">
        <v>2</v>
      </c>
    </row>
    <row r="42" spans="1:15" ht="33" customHeight="1" x14ac:dyDescent="0.25">
      <c r="A42" s="241"/>
      <c r="B42" s="241"/>
      <c r="C42" s="241"/>
      <c r="D42" s="244"/>
      <c r="E42" s="151"/>
      <c r="F42" s="152" t="s">
        <v>892</v>
      </c>
      <c r="G42" s="151"/>
      <c r="H42" s="154">
        <v>80.400000000000006</v>
      </c>
      <c r="I42" s="149"/>
      <c r="J42" s="148">
        <v>44</v>
      </c>
      <c r="K42" s="147">
        <v>41</v>
      </c>
      <c r="L42" s="147">
        <v>28</v>
      </c>
      <c r="M42" s="146">
        <v>2</v>
      </c>
    </row>
    <row r="43" spans="1:15" ht="33" customHeight="1" x14ac:dyDescent="0.25">
      <c r="A43" s="239"/>
      <c r="B43" s="239"/>
      <c r="C43" s="239"/>
      <c r="D43" s="242" t="s">
        <v>944</v>
      </c>
      <c r="E43" s="151"/>
      <c r="F43" s="153" t="s">
        <v>894</v>
      </c>
      <c r="G43" s="151"/>
      <c r="H43" s="150">
        <v>50.3</v>
      </c>
      <c r="I43" s="149"/>
      <c r="J43" s="148">
        <v>44</v>
      </c>
      <c r="K43" s="147">
        <v>41</v>
      </c>
      <c r="L43" s="147">
        <v>23</v>
      </c>
      <c r="M43" s="146">
        <v>2</v>
      </c>
      <c r="N43" s="248" t="s">
        <v>943</v>
      </c>
      <c r="O43" s="145">
        <v>50.3</v>
      </c>
    </row>
    <row r="44" spans="1:15" ht="33" customHeight="1" x14ac:dyDescent="0.25">
      <c r="A44" s="240"/>
      <c r="B44" s="240"/>
      <c r="C44" s="240"/>
      <c r="D44" s="243"/>
      <c r="E44" s="151"/>
      <c r="F44" s="152" t="s">
        <v>891</v>
      </c>
      <c r="G44" s="151"/>
      <c r="H44" s="150">
        <v>65.7</v>
      </c>
      <c r="I44" s="149"/>
      <c r="J44" s="148">
        <v>44</v>
      </c>
      <c r="K44" s="147">
        <v>41</v>
      </c>
      <c r="L44" s="147">
        <v>25</v>
      </c>
      <c r="M44" s="146">
        <v>2</v>
      </c>
      <c r="N44" s="249"/>
      <c r="O44" s="145">
        <v>65.7</v>
      </c>
    </row>
    <row r="45" spans="1:15" ht="33" customHeight="1" x14ac:dyDescent="0.25">
      <c r="A45" s="241"/>
      <c r="B45" s="241"/>
      <c r="C45" s="241"/>
      <c r="D45" s="244"/>
      <c r="E45" s="151"/>
      <c r="F45" s="152" t="s">
        <v>892</v>
      </c>
      <c r="G45" s="151"/>
      <c r="H45" s="150">
        <v>75.099999999999994</v>
      </c>
      <c r="I45" s="149"/>
      <c r="J45" s="148">
        <v>44</v>
      </c>
      <c r="K45" s="147">
        <v>41</v>
      </c>
      <c r="L45" s="147">
        <v>28</v>
      </c>
      <c r="M45" s="146">
        <v>2</v>
      </c>
      <c r="N45" s="250"/>
      <c r="O45" s="145">
        <v>75.099999999999994</v>
      </c>
    </row>
  </sheetData>
  <protectedRanges>
    <protectedRange sqref="J26:M45 G26:G45 I5:M24 F40:F45 F33:F38 F26:F31 B26:E45 B5:F24" name="Range1"/>
    <protectedRange sqref="H5:H24" name="Range1_1"/>
    <protectedRange sqref="H26:H45" name="Range1_3"/>
    <protectedRange sqref="N29:N31" name="Range1_7"/>
    <protectedRange sqref="O29:O31" name="Range1_1_1"/>
    <protectedRange sqref="O43:O45" name="Range1_1_1_1"/>
    <protectedRange sqref="N43:N45" name="Range1_7_1"/>
  </protectedRanges>
  <mergeCells count="52">
    <mergeCell ref="A36:A38"/>
    <mergeCell ref="B36:B38"/>
    <mergeCell ref="C36:C38"/>
    <mergeCell ref="D36:D38"/>
    <mergeCell ref="N43:N45"/>
    <mergeCell ref="A40:A42"/>
    <mergeCell ref="B40:B42"/>
    <mergeCell ref="C40:C42"/>
    <mergeCell ref="D40:D42"/>
    <mergeCell ref="A43:A45"/>
    <mergeCell ref="B43:B45"/>
    <mergeCell ref="C43:C45"/>
    <mergeCell ref="D43:D45"/>
    <mergeCell ref="N29:N31"/>
    <mergeCell ref="A33:A35"/>
    <mergeCell ref="B33:B35"/>
    <mergeCell ref="C33:C35"/>
    <mergeCell ref="D33:D35"/>
    <mergeCell ref="A26:A28"/>
    <mergeCell ref="B26:B28"/>
    <mergeCell ref="C26:C28"/>
    <mergeCell ref="D26:D28"/>
    <mergeCell ref="A29:A31"/>
    <mergeCell ref="B29:B31"/>
    <mergeCell ref="C29:C31"/>
    <mergeCell ref="D29:D31"/>
    <mergeCell ref="A22:A24"/>
    <mergeCell ref="B22:B24"/>
    <mergeCell ref="C22:C24"/>
    <mergeCell ref="D22:D24"/>
    <mergeCell ref="A25:M25"/>
    <mergeCell ref="A15:A17"/>
    <mergeCell ref="B15:B17"/>
    <mergeCell ref="C15:C17"/>
    <mergeCell ref="D15:D17"/>
    <mergeCell ref="A19:A21"/>
    <mergeCell ref="B19:B21"/>
    <mergeCell ref="C19:C21"/>
    <mergeCell ref="D19:D21"/>
    <mergeCell ref="A8:A10"/>
    <mergeCell ref="B8:B10"/>
    <mergeCell ref="C8:C10"/>
    <mergeCell ref="D8:D10"/>
    <mergeCell ref="A12:A14"/>
    <mergeCell ref="B12:B14"/>
    <mergeCell ref="C12:C14"/>
    <mergeCell ref="D12:D14"/>
    <mergeCell ref="A4:M4"/>
    <mergeCell ref="A5:A7"/>
    <mergeCell ref="B5:B7"/>
    <mergeCell ref="C5:C7"/>
    <mergeCell ref="D5:D7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BB035-EC16-4446-9E59-43F44D190DDB}">
  <dimension ref="A1:L27"/>
  <sheetViews>
    <sheetView topLeftCell="A7" workbookViewId="0">
      <selection activeCell="H32" sqref="H32"/>
    </sheetView>
  </sheetViews>
  <sheetFormatPr defaultColWidth="10.28515625" defaultRowHeight="13.5" x14ac:dyDescent="0.25"/>
  <cols>
    <col min="1" max="1" width="24.140625" style="133" customWidth="1"/>
    <col min="2" max="2" width="18.85546875" style="134" bestFit="1" customWidth="1"/>
    <col min="3" max="3" width="14.85546875" style="134" customWidth="1"/>
    <col min="4" max="4" width="19.85546875" style="134" customWidth="1"/>
    <col min="5" max="5" width="37.28515625" style="134" customWidth="1"/>
    <col min="6" max="6" width="21.5703125" style="134" bestFit="1" customWidth="1"/>
    <col min="7" max="7" width="14.140625" style="134" customWidth="1"/>
    <col min="8" max="8" width="31.42578125" style="133" bestFit="1" customWidth="1"/>
    <col min="9" max="16384" width="10.28515625" style="133"/>
  </cols>
  <sheetData>
    <row r="1" spans="1:8" x14ac:dyDescent="0.25">
      <c r="A1" s="278" t="s">
        <v>782</v>
      </c>
      <c r="B1" s="278" t="s">
        <v>784</v>
      </c>
      <c r="C1" s="278" t="s">
        <v>942</v>
      </c>
      <c r="D1" s="278" t="s">
        <v>785</v>
      </c>
      <c r="E1" s="278" t="s">
        <v>941</v>
      </c>
      <c r="F1" s="278" t="s">
        <v>940</v>
      </c>
      <c r="G1" s="269" t="s">
        <v>939</v>
      </c>
      <c r="H1" s="272" t="s">
        <v>938</v>
      </c>
    </row>
    <row r="2" spans="1:8" x14ac:dyDescent="0.25">
      <c r="A2" s="278"/>
      <c r="B2" s="278"/>
      <c r="C2" s="278"/>
      <c r="D2" s="278"/>
      <c r="E2" s="278"/>
      <c r="F2" s="278"/>
      <c r="G2" s="270"/>
      <c r="H2" s="272"/>
    </row>
    <row r="3" spans="1:8" x14ac:dyDescent="0.25">
      <c r="A3" s="278"/>
      <c r="B3" s="278"/>
      <c r="C3" s="278"/>
      <c r="D3" s="278"/>
      <c r="E3" s="278"/>
      <c r="F3" s="278"/>
      <c r="G3" s="271"/>
      <c r="H3" s="272"/>
    </row>
    <row r="4" spans="1:8" s="139" customFormat="1" ht="24.75" customHeight="1" x14ac:dyDescent="0.25">
      <c r="A4" s="143" t="s">
        <v>937</v>
      </c>
      <c r="B4" s="140"/>
      <c r="C4" s="142"/>
      <c r="D4" s="142"/>
      <c r="E4" s="141"/>
      <c r="F4" s="140"/>
      <c r="G4" s="140"/>
      <c r="H4" s="140"/>
    </row>
    <row r="5" spans="1:8" s="139" customFormat="1" ht="24.75" customHeight="1" x14ac:dyDescent="0.25">
      <c r="A5" s="143" t="s">
        <v>936</v>
      </c>
      <c r="B5" s="140"/>
      <c r="C5" s="142"/>
      <c r="D5" s="142"/>
      <c r="E5" s="141"/>
      <c r="F5" s="140"/>
      <c r="G5" s="140"/>
      <c r="H5" s="140"/>
    </row>
    <row r="6" spans="1:8" ht="24.75" customHeight="1" x14ac:dyDescent="0.25">
      <c r="A6" s="273"/>
      <c r="B6" s="263" t="s">
        <v>933</v>
      </c>
      <c r="C6" s="264" t="s">
        <v>921</v>
      </c>
      <c r="D6" s="265" t="s">
        <v>932</v>
      </c>
      <c r="E6" s="274" t="s">
        <v>935</v>
      </c>
      <c r="F6" s="132" t="s">
        <v>903</v>
      </c>
      <c r="G6" s="135">
        <v>61</v>
      </c>
      <c r="H6" s="275" t="s">
        <v>934</v>
      </c>
    </row>
    <row r="7" spans="1:8" ht="24.75" customHeight="1" x14ac:dyDescent="0.25">
      <c r="A7" s="273"/>
      <c r="B7" s="263"/>
      <c r="C7" s="264"/>
      <c r="D7" s="265"/>
      <c r="E7" s="274"/>
      <c r="F7" s="131" t="s">
        <v>896</v>
      </c>
      <c r="G7" s="135">
        <v>81</v>
      </c>
      <c r="H7" s="276"/>
    </row>
    <row r="8" spans="1:8" ht="24.75" customHeight="1" x14ac:dyDescent="0.25">
      <c r="A8" s="273"/>
      <c r="B8" s="263"/>
      <c r="C8" s="264"/>
      <c r="D8" s="265"/>
      <c r="E8" s="274"/>
      <c r="F8" s="131" t="s">
        <v>897</v>
      </c>
      <c r="G8" s="135">
        <v>97</v>
      </c>
      <c r="H8" s="277"/>
    </row>
    <row r="9" spans="1:8" ht="24.75" hidden="1" customHeight="1" x14ac:dyDescent="0.25">
      <c r="A9" s="273"/>
      <c r="B9" s="263" t="s">
        <v>933</v>
      </c>
      <c r="C9" s="264" t="s">
        <v>921</v>
      </c>
      <c r="D9" s="265" t="s">
        <v>932</v>
      </c>
      <c r="E9" s="274" t="s">
        <v>931</v>
      </c>
      <c r="F9" s="132" t="s">
        <v>903</v>
      </c>
      <c r="G9" s="135">
        <v>62.1</v>
      </c>
      <c r="H9" s="275" t="s">
        <v>930</v>
      </c>
    </row>
    <row r="10" spans="1:8" ht="24.75" hidden="1" customHeight="1" x14ac:dyDescent="0.25">
      <c r="A10" s="273"/>
      <c r="B10" s="263"/>
      <c r="C10" s="264"/>
      <c r="D10" s="265"/>
      <c r="E10" s="274"/>
      <c r="F10" s="131" t="s">
        <v>896</v>
      </c>
      <c r="G10" s="135">
        <v>82.5</v>
      </c>
      <c r="H10" s="276"/>
    </row>
    <row r="11" spans="1:8" ht="24.75" hidden="1" customHeight="1" x14ac:dyDescent="0.25">
      <c r="A11" s="273"/>
      <c r="B11" s="263"/>
      <c r="C11" s="264"/>
      <c r="D11" s="265"/>
      <c r="E11" s="274"/>
      <c r="F11" s="131" t="s">
        <v>897</v>
      </c>
      <c r="G11" s="135">
        <v>98.9</v>
      </c>
      <c r="H11" s="277"/>
    </row>
    <row r="12" spans="1:8" ht="27.75" customHeight="1" x14ac:dyDescent="0.25">
      <c r="A12" s="252"/>
      <c r="B12" s="263" t="s">
        <v>929</v>
      </c>
      <c r="C12" s="264" t="s">
        <v>921</v>
      </c>
      <c r="D12" s="265" t="s">
        <v>920</v>
      </c>
      <c r="E12" s="266" t="s">
        <v>928</v>
      </c>
      <c r="F12" s="132" t="s">
        <v>903</v>
      </c>
      <c r="G12" s="138">
        <v>62.5</v>
      </c>
      <c r="H12" s="136"/>
    </row>
    <row r="13" spans="1:8" ht="27.75" customHeight="1" x14ac:dyDescent="0.25">
      <c r="A13" s="253"/>
      <c r="B13" s="263"/>
      <c r="C13" s="264"/>
      <c r="D13" s="265"/>
      <c r="E13" s="267"/>
      <c r="F13" s="131" t="s">
        <v>896</v>
      </c>
      <c r="G13" s="138">
        <v>83</v>
      </c>
      <c r="H13" s="136"/>
    </row>
    <row r="14" spans="1:8" ht="27.75" customHeight="1" x14ac:dyDescent="0.25">
      <c r="A14" s="254"/>
      <c r="B14" s="263"/>
      <c r="C14" s="264"/>
      <c r="D14" s="265"/>
      <c r="E14" s="268"/>
      <c r="F14" s="131" t="s">
        <v>897</v>
      </c>
      <c r="G14" s="138">
        <v>95.5</v>
      </c>
      <c r="H14" s="136"/>
    </row>
    <row r="15" spans="1:8" ht="12" customHeight="1" x14ac:dyDescent="0.25">
      <c r="A15" s="251"/>
      <c r="B15" s="251"/>
      <c r="C15" s="251"/>
      <c r="D15" s="251"/>
      <c r="E15" s="251"/>
      <c r="F15" s="251"/>
      <c r="G15" s="251"/>
      <c r="H15" s="136"/>
    </row>
    <row r="16" spans="1:8" ht="26.25" customHeight="1" x14ac:dyDescent="0.25">
      <c r="A16" s="252"/>
      <c r="B16" s="263" t="s">
        <v>927</v>
      </c>
      <c r="C16" s="264" t="s">
        <v>921</v>
      </c>
      <c r="D16" s="265" t="s">
        <v>920</v>
      </c>
      <c r="E16" s="266" t="s">
        <v>926</v>
      </c>
      <c r="F16" s="132" t="s">
        <v>903</v>
      </c>
      <c r="G16" s="138">
        <v>60.5</v>
      </c>
      <c r="H16" s="136"/>
    </row>
    <row r="17" spans="1:12" ht="26.25" customHeight="1" x14ac:dyDescent="0.25">
      <c r="A17" s="253"/>
      <c r="B17" s="263"/>
      <c r="C17" s="264"/>
      <c r="D17" s="265"/>
      <c r="E17" s="267"/>
      <c r="F17" s="131" t="s">
        <v>896</v>
      </c>
      <c r="G17" s="138">
        <v>80.8</v>
      </c>
      <c r="H17" s="136"/>
    </row>
    <row r="18" spans="1:12" ht="26.25" customHeight="1" x14ac:dyDescent="0.25">
      <c r="A18" s="254"/>
      <c r="B18" s="263"/>
      <c r="C18" s="264"/>
      <c r="D18" s="265"/>
      <c r="E18" s="268"/>
      <c r="F18" s="131" t="s">
        <v>897</v>
      </c>
      <c r="G18" s="138">
        <v>97</v>
      </c>
      <c r="H18" s="136"/>
    </row>
    <row r="19" spans="1:12" ht="26.25" customHeight="1" x14ac:dyDescent="0.25">
      <c r="A19" s="252"/>
      <c r="B19" s="263" t="s">
        <v>925</v>
      </c>
      <c r="C19" s="264" t="s">
        <v>921</v>
      </c>
      <c r="D19" s="265" t="s">
        <v>920</v>
      </c>
      <c r="E19" s="266" t="s">
        <v>924</v>
      </c>
      <c r="F19" s="132" t="s">
        <v>894</v>
      </c>
      <c r="G19" s="137">
        <v>56.4</v>
      </c>
      <c r="H19" s="136"/>
    </row>
    <row r="20" spans="1:12" ht="26.25" customHeight="1" x14ac:dyDescent="0.25">
      <c r="A20" s="253"/>
      <c r="B20" s="263"/>
      <c r="C20" s="264"/>
      <c r="D20" s="265"/>
      <c r="E20" s="267"/>
      <c r="F20" s="132" t="s">
        <v>891</v>
      </c>
      <c r="G20" s="137">
        <v>74.5</v>
      </c>
      <c r="H20" s="136"/>
    </row>
    <row r="21" spans="1:12" ht="26.25" customHeight="1" x14ac:dyDescent="0.25">
      <c r="A21" s="254"/>
      <c r="B21" s="263"/>
      <c r="C21" s="264"/>
      <c r="D21" s="265"/>
      <c r="E21" s="268"/>
      <c r="F21" s="132" t="s">
        <v>892</v>
      </c>
      <c r="G21" s="137">
        <v>84.6</v>
      </c>
      <c r="H21" s="136"/>
    </row>
    <row r="22" spans="1:12" ht="24.75" customHeight="1" x14ac:dyDescent="0.25">
      <c r="B22" s="133"/>
      <c r="C22" s="133"/>
      <c r="D22" s="133"/>
      <c r="E22" s="133"/>
      <c r="F22" s="133"/>
      <c r="G22" s="133"/>
      <c r="H22" s="136"/>
    </row>
    <row r="23" spans="1:12" ht="45" customHeight="1" x14ac:dyDescent="0.25">
      <c r="A23" s="273"/>
      <c r="B23" s="263" t="s">
        <v>923</v>
      </c>
      <c r="C23" s="280" t="s">
        <v>921</v>
      </c>
      <c r="D23" s="280" t="s">
        <v>920</v>
      </c>
      <c r="E23" s="266" t="s">
        <v>922</v>
      </c>
      <c r="F23" s="132" t="s">
        <v>891</v>
      </c>
      <c r="G23" s="135">
        <v>81.400000000000006</v>
      </c>
      <c r="H23" s="279" t="s">
        <v>919</v>
      </c>
    </row>
    <row r="24" spans="1:12" ht="45" customHeight="1" x14ac:dyDescent="0.25">
      <c r="A24" s="273"/>
      <c r="B24" s="263"/>
      <c r="C24" s="280"/>
      <c r="D24" s="280"/>
      <c r="E24" s="268"/>
      <c r="F24" s="132" t="s">
        <v>892</v>
      </c>
      <c r="G24" s="135">
        <v>92.8</v>
      </c>
      <c r="H24" s="277"/>
    </row>
    <row r="25" spans="1:12" ht="48.75" customHeight="1" x14ac:dyDescent="0.25">
      <c r="A25" s="255"/>
      <c r="B25" s="257" t="s">
        <v>963</v>
      </c>
      <c r="C25" s="258" t="s">
        <v>964</v>
      </c>
      <c r="D25" s="259" t="s">
        <v>965</v>
      </c>
      <c r="E25" s="173" t="s">
        <v>966</v>
      </c>
      <c r="F25" s="260"/>
      <c r="G25" s="174">
        <v>56.84</v>
      </c>
      <c r="I25" s="175">
        <v>44</v>
      </c>
      <c r="J25" s="175">
        <v>41</v>
      </c>
      <c r="K25" s="175">
        <v>25</v>
      </c>
      <c r="L25" s="146">
        <v>2</v>
      </c>
    </row>
    <row r="26" spans="1:12" ht="45.75" customHeight="1" x14ac:dyDescent="0.25">
      <c r="A26" s="256"/>
      <c r="B26" s="257"/>
      <c r="C26" s="258"/>
      <c r="D26" s="259"/>
      <c r="E26" s="173" t="s">
        <v>967</v>
      </c>
      <c r="F26" s="261"/>
      <c r="G26" s="174">
        <v>76.44</v>
      </c>
      <c r="I26" s="175">
        <v>44</v>
      </c>
      <c r="J26" s="175">
        <v>41</v>
      </c>
      <c r="K26" s="175">
        <v>27</v>
      </c>
      <c r="L26" s="146">
        <v>2</v>
      </c>
    </row>
    <row r="27" spans="1:12" ht="58.5" customHeight="1" x14ac:dyDescent="0.25">
      <c r="A27" s="256"/>
      <c r="B27" s="257"/>
      <c r="C27" s="258"/>
      <c r="D27" s="259"/>
      <c r="E27" s="173" t="s">
        <v>968</v>
      </c>
      <c r="F27" s="262"/>
      <c r="G27" s="174">
        <v>94</v>
      </c>
      <c r="I27" s="175">
        <v>44</v>
      </c>
      <c r="J27" s="175">
        <v>41</v>
      </c>
      <c r="K27" s="175">
        <v>30</v>
      </c>
      <c r="L27" s="146">
        <v>2</v>
      </c>
    </row>
  </sheetData>
  <protectedRanges>
    <protectedRange sqref="G17:G18" name="Range1_4"/>
    <protectedRange sqref="G16" name="Range1_15"/>
  </protectedRanges>
  <mergeCells count="47">
    <mergeCell ref="H23:H24"/>
    <mergeCell ref="A23:A24"/>
    <mergeCell ref="B23:B24"/>
    <mergeCell ref="C23:C24"/>
    <mergeCell ref="D23:D24"/>
    <mergeCell ref="E23:E24"/>
    <mergeCell ref="H9:H11"/>
    <mergeCell ref="A12:A14"/>
    <mergeCell ref="B12:B14"/>
    <mergeCell ref="C12:C14"/>
    <mergeCell ref="D12:D14"/>
    <mergeCell ref="E12:E14"/>
    <mergeCell ref="A9:A11"/>
    <mergeCell ref="B9:B11"/>
    <mergeCell ref="C9:C11"/>
    <mergeCell ref="D9:D11"/>
    <mergeCell ref="E9:E11"/>
    <mergeCell ref="G1:G3"/>
    <mergeCell ref="H1:H3"/>
    <mergeCell ref="A6:A8"/>
    <mergeCell ref="B6:B8"/>
    <mergeCell ref="C6:C8"/>
    <mergeCell ref="D6:D8"/>
    <mergeCell ref="E6:E8"/>
    <mergeCell ref="H6:H8"/>
    <mergeCell ref="A1:A3"/>
    <mergeCell ref="B1:B3"/>
    <mergeCell ref="C1:C3"/>
    <mergeCell ref="D1:D3"/>
    <mergeCell ref="E1:E3"/>
    <mergeCell ref="F1:F3"/>
    <mergeCell ref="A15:G15"/>
    <mergeCell ref="A16:A18"/>
    <mergeCell ref="A25:A27"/>
    <mergeCell ref="B25:B27"/>
    <mergeCell ref="C25:C27"/>
    <mergeCell ref="D25:D27"/>
    <mergeCell ref="F25:F27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C1" workbookViewId="0">
      <selection activeCell="F4" sqref="F4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849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 x14ac:dyDescent="0.25">
      <c r="A2" s="41" t="s">
        <v>213</v>
      </c>
      <c r="B2" s="41" t="s">
        <v>82</v>
      </c>
      <c r="C2" s="41" t="s">
        <v>82</v>
      </c>
      <c r="F2" t="s">
        <v>856</v>
      </c>
      <c r="G2" t="s">
        <v>158</v>
      </c>
      <c r="I2" s="4"/>
      <c r="K2" s="4" t="s">
        <v>677</v>
      </c>
    </row>
    <row r="3" spans="1:11" x14ac:dyDescent="0.25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 x14ac:dyDescent="0.25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 x14ac:dyDescent="0.25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 x14ac:dyDescent="0.25">
      <c r="A6" s="41" t="s">
        <v>86</v>
      </c>
      <c r="B6" s="41" t="s">
        <v>86</v>
      </c>
      <c r="C6" s="41" t="s">
        <v>215</v>
      </c>
      <c r="D6" s="4" t="s">
        <v>319</v>
      </c>
      <c r="E6" t="s">
        <v>848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 x14ac:dyDescent="0.25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 x14ac:dyDescent="0.25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 x14ac:dyDescent="0.25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 x14ac:dyDescent="0.25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 x14ac:dyDescent="0.25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 x14ac:dyDescent="0.25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 x14ac:dyDescent="0.25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 x14ac:dyDescent="0.25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 x14ac:dyDescent="0.25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 x14ac:dyDescent="0.25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 x14ac:dyDescent="0.25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 x14ac:dyDescent="0.25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 x14ac:dyDescent="0.25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 x14ac:dyDescent="0.25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 x14ac:dyDescent="0.25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 x14ac:dyDescent="0.25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 x14ac:dyDescent="0.25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 x14ac:dyDescent="0.25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 x14ac:dyDescent="0.25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 x14ac:dyDescent="0.25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 x14ac:dyDescent="0.25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 x14ac:dyDescent="0.25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 x14ac:dyDescent="0.25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 x14ac:dyDescent="0.25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 x14ac:dyDescent="0.25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 x14ac:dyDescent="0.25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 x14ac:dyDescent="0.25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 x14ac:dyDescent="0.25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 x14ac:dyDescent="0.25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 x14ac:dyDescent="0.25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 x14ac:dyDescent="0.25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 x14ac:dyDescent="0.25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 x14ac:dyDescent="0.25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 x14ac:dyDescent="0.25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 x14ac:dyDescent="0.25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 x14ac:dyDescent="0.25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 x14ac:dyDescent="0.25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 x14ac:dyDescent="0.25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 x14ac:dyDescent="0.25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 x14ac:dyDescent="0.25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 x14ac:dyDescent="0.25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 x14ac:dyDescent="0.25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 x14ac:dyDescent="0.25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 x14ac:dyDescent="0.25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 x14ac:dyDescent="0.25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 x14ac:dyDescent="0.25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 x14ac:dyDescent="0.25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 x14ac:dyDescent="0.25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 x14ac:dyDescent="0.25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 x14ac:dyDescent="0.25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 x14ac:dyDescent="0.25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 x14ac:dyDescent="0.25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 x14ac:dyDescent="0.25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 x14ac:dyDescent="0.25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 x14ac:dyDescent="0.25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 x14ac:dyDescent="0.25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 x14ac:dyDescent="0.25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 x14ac:dyDescent="0.25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 x14ac:dyDescent="0.25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 x14ac:dyDescent="0.25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 x14ac:dyDescent="0.25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 x14ac:dyDescent="0.25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 x14ac:dyDescent="0.25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 x14ac:dyDescent="0.25">
      <c r="A70" s="41" t="s">
        <v>284</v>
      </c>
      <c r="B70" s="41" t="s">
        <v>149</v>
      </c>
      <c r="C70" s="41" t="s">
        <v>209</v>
      </c>
      <c r="D70" t="s">
        <v>354</v>
      </c>
    </row>
    <row r="71" spans="1:11" x14ac:dyDescent="0.25">
      <c r="A71" s="41" t="s">
        <v>285</v>
      </c>
      <c r="B71" s="41" t="s">
        <v>286</v>
      </c>
      <c r="C71" s="41" t="s">
        <v>287</v>
      </c>
      <c r="D71" t="s">
        <v>355</v>
      </c>
    </row>
    <row r="72" spans="1:11" x14ac:dyDescent="0.25">
      <c r="A72" s="41" t="s">
        <v>288</v>
      </c>
      <c r="B72" s="41" t="s">
        <v>289</v>
      </c>
      <c r="C72" s="41" t="s">
        <v>287</v>
      </c>
      <c r="D72" t="s">
        <v>356</v>
      </c>
    </row>
    <row r="73" spans="1:11" x14ac:dyDescent="0.25">
      <c r="A73" s="41" t="s">
        <v>290</v>
      </c>
      <c r="B73" s="41" t="s">
        <v>291</v>
      </c>
      <c r="C73" s="41" t="s">
        <v>287</v>
      </c>
      <c r="D73" t="s">
        <v>357</v>
      </c>
    </row>
    <row r="74" spans="1:11" x14ac:dyDescent="0.25">
      <c r="A74" s="41" t="s">
        <v>292</v>
      </c>
      <c r="B74" s="41" t="s">
        <v>293</v>
      </c>
      <c r="C74" s="41" t="s">
        <v>287</v>
      </c>
      <c r="D74" t="s">
        <v>513</v>
      </c>
    </row>
    <row r="75" spans="1:11" x14ac:dyDescent="0.25">
      <c r="A75" s="41" t="s">
        <v>294</v>
      </c>
      <c r="B75" s="41" t="s">
        <v>295</v>
      </c>
      <c r="C75" s="41" t="s">
        <v>199</v>
      </c>
      <c r="D75" t="s">
        <v>358</v>
      </c>
    </row>
    <row r="76" spans="1:11" x14ac:dyDescent="0.25">
      <c r="A76" s="41" t="s">
        <v>296</v>
      </c>
      <c r="B76" s="41" t="s">
        <v>297</v>
      </c>
      <c r="C76" s="41" t="s">
        <v>199</v>
      </c>
      <c r="D76" t="s">
        <v>514</v>
      </c>
    </row>
    <row r="77" spans="1:11" x14ac:dyDescent="0.25">
      <c r="A77" s="41" t="s">
        <v>298</v>
      </c>
      <c r="B77" s="41" t="s">
        <v>299</v>
      </c>
      <c r="C77" s="41" t="s">
        <v>300</v>
      </c>
      <c r="D77" t="s">
        <v>359</v>
      </c>
    </row>
    <row r="78" spans="1:11" x14ac:dyDescent="0.25">
      <c r="A78" s="41" t="s">
        <v>301</v>
      </c>
      <c r="B78" s="41" t="s">
        <v>302</v>
      </c>
      <c r="C78" s="41" t="s">
        <v>300</v>
      </c>
      <c r="D78" t="s">
        <v>515</v>
      </c>
    </row>
    <row r="79" spans="1:11" x14ac:dyDescent="0.25">
      <c r="C79" s="41"/>
      <c r="D79" t="s">
        <v>360</v>
      </c>
    </row>
    <row r="80" spans="1:11" x14ac:dyDescent="0.25">
      <c r="C80" s="41"/>
      <c r="D80" t="s">
        <v>516</v>
      </c>
    </row>
    <row r="81" spans="3:4" x14ac:dyDescent="0.25">
      <c r="C81" s="41"/>
      <c r="D81" t="s">
        <v>361</v>
      </c>
    </row>
    <row r="82" spans="3:4" x14ac:dyDescent="0.25">
      <c r="C82" s="41"/>
      <c r="D82" t="s">
        <v>362</v>
      </c>
    </row>
    <row r="83" spans="3:4" x14ac:dyDescent="0.25">
      <c r="C83" s="41"/>
      <c r="D83" t="s">
        <v>689</v>
      </c>
    </row>
    <row r="84" spans="3:4" x14ac:dyDescent="0.25">
      <c r="C84" s="41"/>
      <c r="D84" t="s">
        <v>517</v>
      </c>
    </row>
    <row r="85" spans="3:4" x14ac:dyDescent="0.25">
      <c r="C85" s="41"/>
      <c r="D85" t="s">
        <v>363</v>
      </c>
    </row>
    <row r="86" spans="3:4" x14ac:dyDescent="0.25">
      <c r="C86" s="41"/>
      <c r="D86" t="s">
        <v>364</v>
      </c>
    </row>
    <row r="87" spans="3:4" x14ac:dyDescent="0.25">
      <c r="C87" s="41"/>
      <c r="D87" t="s">
        <v>365</v>
      </c>
    </row>
    <row r="88" spans="3:4" x14ac:dyDescent="0.25">
      <c r="C88" s="41"/>
      <c r="D88" t="s">
        <v>518</v>
      </c>
    </row>
    <row r="89" spans="3:4" x14ac:dyDescent="0.25">
      <c r="C89" s="41"/>
      <c r="D89" t="s">
        <v>519</v>
      </c>
    </row>
    <row r="90" spans="3:4" x14ac:dyDescent="0.25">
      <c r="C90" s="41"/>
      <c r="D90" t="s">
        <v>690</v>
      </c>
    </row>
    <row r="91" spans="3:4" x14ac:dyDescent="0.25">
      <c r="C91" s="41"/>
      <c r="D91" t="s">
        <v>366</v>
      </c>
    </row>
    <row r="92" spans="3:4" x14ac:dyDescent="0.25">
      <c r="C92" s="41"/>
      <c r="D92" t="s">
        <v>367</v>
      </c>
    </row>
    <row r="93" spans="3:4" x14ac:dyDescent="0.25">
      <c r="C93" s="41"/>
      <c r="D93" t="s">
        <v>368</v>
      </c>
    </row>
    <row r="94" spans="3:4" x14ac:dyDescent="0.25">
      <c r="C94" s="41"/>
      <c r="D94" t="s">
        <v>771</v>
      </c>
    </row>
    <row r="95" spans="3:4" x14ac:dyDescent="0.25">
      <c r="C95" s="41"/>
      <c r="D95" t="s">
        <v>369</v>
      </c>
    </row>
    <row r="96" spans="3:4" x14ac:dyDescent="0.25">
      <c r="C96" s="41"/>
      <c r="D96" t="s">
        <v>370</v>
      </c>
    </row>
    <row r="97" spans="3:4" x14ac:dyDescent="0.25">
      <c r="C97" s="41"/>
      <c r="D97" t="s">
        <v>691</v>
      </c>
    </row>
    <row r="98" spans="3:4" x14ac:dyDescent="0.25">
      <c r="C98" s="41"/>
      <c r="D98" t="s">
        <v>371</v>
      </c>
    </row>
    <row r="99" spans="3:4" x14ac:dyDescent="0.25">
      <c r="C99" s="41"/>
      <c r="D99" t="s">
        <v>372</v>
      </c>
    </row>
    <row r="100" spans="3:4" x14ac:dyDescent="0.25">
      <c r="C100" s="41"/>
      <c r="D100" t="s">
        <v>373</v>
      </c>
    </row>
    <row r="101" spans="3:4" x14ac:dyDescent="0.25">
      <c r="D101" t="s">
        <v>374</v>
      </c>
    </row>
    <row r="102" spans="3:4" x14ac:dyDescent="0.25">
      <c r="D102" t="s">
        <v>692</v>
      </c>
    </row>
    <row r="103" spans="3:4" x14ac:dyDescent="0.25">
      <c r="D103" t="s">
        <v>375</v>
      </c>
    </row>
    <row r="104" spans="3:4" x14ac:dyDescent="0.25">
      <c r="D104" t="s">
        <v>376</v>
      </c>
    </row>
    <row r="105" spans="3:4" x14ac:dyDescent="0.25">
      <c r="D105" t="s">
        <v>693</v>
      </c>
    </row>
    <row r="106" spans="3:4" x14ac:dyDescent="0.25">
      <c r="D106" t="s">
        <v>772</v>
      </c>
    </row>
    <row r="107" spans="3:4" x14ac:dyDescent="0.25">
      <c r="D107" t="s">
        <v>377</v>
      </c>
    </row>
    <row r="108" spans="3:4" x14ac:dyDescent="0.25">
      <c r="D108" t="s">
        <v>378</v>
      </c>
    </row>
    <row r="109" spans="3:4" x14ac:dyDescent="0.25">
      <c r="D109" t="s">
        <v>379</v>
      </c>
    </row>
    <row r="110" spans="3:4" x14ac:dyDescent="0.25">
      <c r="D110" t="s">
        <v>380</v>
      </c>
    </row>
    <row r="111" spans="3:4" x14ac:dyDescent="0.25">
      <c r="D111" t="s">
        <v>381</v>
      </c>
    </row>
    <row r="112" spans="3:4" x14ac:dyDescent="0.25">
      <c r="D112" t="s">
        <v>382</v>
      </c>
    </row>
    <row r="113" spans="4:4" x14ac:dyDescent="0.25">
      <c r="D113" t="s">
        <v>383</v>
      </c>
    </row>
    <row r="114" spans="4:4" x14ac:dyDescent="0.25">
      <c r="D114" t="s">
        <v>694</v>
      </c>
    </row>
    <row r="115" spans="4:4" x14ac:dyDescent="0.25">
      <c r="D115" t="s">
        <v>384</v>
      </c>
    </row>
    <row r="116" spans="4:4" x14ac:dyDescent="0.25">
      <c r="D116" t="s">
        <v>520</v>
      </c>
    </row>
    <row r="117" spans="4:4" x14ac:dyDescent="0.25">
      <c r="D117" t="s">
        <v>521</v>
      </c>
    </row>
    <row r="118" spans="4:4" x14ac:dyDescent="0.25">
      <c r="D118" t="s">
        <v>385</v>
      </c>
    </row>
    <row r="119" spans="4:4" x14ac:dyDescent="0.25">
      <c r="D119" t="s">
        <v>522</v>
      </c>
    </row>
    <row r="120" spans="4:4" x14ac:dyDescent="0.25">
      <c r="D120" t="s">
        <v>386</v>
      </c>
    </row>
    <row r="121" spans="4:4" x14ac:dyDescent="0.25">
      <c r="D121" t="s">
        <v>387</v>
      </c>
    </row>
    <row r="122" spans="4:4" x14ac:dyDescent="0.25">
      <c r="D122" t="s">
        <v>388</v>
      </c>
    </row>
    <row r="123" spans="4:4" x14ac:dyDescent="0.25">
      <c r="D123" t="s">
        <v>523</v>
      </c>
    </row>
    <row r="124" spans="4:4" x14ac:dyDescent="0.25">
      <c r="D124" t="s">
        <v>389</v>
      </c>
    </row>
    <row r="125" spans="4:4" x14ac:dyDescent="0.25">
      <c r="D125" t="s">
        <v>390</v>
      </c>
    </row>
    <row r="126" spans="4:4" x14ac:dyDescent="0.25">
      <c r="D126" t="s">
        <v>391</v>
      </c>
    </row>
    <row r="127" spans="4:4" x14ac:dyDescent="0.25">
      <c r="D127" t="s">
        <v>524</v>
      </c>
    </row>
    <row r="128" spans="4:4" x14ac:dyDescent="0.25">
      <c r="D128" t="s">
        <v>695</v>
      </c>
    </row>
    <row r="129" spans="4:4" x14ac:dyDescent="0.25">
      <c r="D129" t="s">
        <v>392</v>
      </c>
    </row>
    <row r="130" spans="4:4" x14ac:dyDescent="0.25">
      <c r="D130" t="s">
        <v>393</v>
      </c>
    </row>
    <row r="131" spans="4:4" x14ac:dyDescent="0.25">
      <c r="D131" t="s">
        <v>394</v>
      </c>
    </row>
    <row r="132" spans="4:4" x14ac:dyDescent="0.25">
      <c r="D132" t="s">
        <v>525</v>
      </c>
    </row>
    <row r="133" spans="4:4" x14ac:dyDescent="0.25">
      <c r="D133" t="s">
        <v>526</v>
      </c>
    </row>
    <row r="134" spans="4:4" x14ac:dyDescent="0.25">
      <c r="D134" t="s">
        <v>395</v>
      </c>
    </row>
    <row r="135" spans="4:4" x14ac:dyDescent="0.25">
      <c r="D135" t="s">
        <v>696</v>
      </c>
    </row>
    <row r="136" spans="4:4" x14ac:dyDescent="0.25">
      <c r="D136" t="s">
        <v>527</v>
      </c>
    </row>
    <row r="137" spans="4:4" x14ac:dyDescent="0.25">
      <c r="D137" t="s">
        <v>697</v>
      </c>
    </row>
    <row r="138" spans="4:4" x14ac:dyDescent="0.25">
      <c r="D138" t="s">
        <v>698</v>
      </c>
    </row>
    <row r="139" spans="4:4" x14ac:dyDescent="0.25">
      <c r="D139" t="s">
        <v>396</v>
      </c>
    </row>
    <row r="140" spans="4:4" x14ac:dyDescent="0.25">
      <c r="D140" t="s">
        <v>397</v>
      </c>
    </row>
    <row r="141" spans="4:4" x14ac:dyDescent="0.25">
      <c r="D141" t="s">
        <v>699</v>
      </c>
    </row>
    <row r="142" spans="4:4" x14ac:dyDescent="0.25">
      <c r="D142" t="s">
        <v>398</v>
      </c>
    </row>
    <row r="143" spans="4:4" x14ac:dyDescent="0.25">
      <c r="D143" t="s">
        <v>700</v>
      </c>
    </row>
    <row r="144" spans="4:4" x14ac:dyDescent="0.25">
      <c r="D144" t="s">
        <v>399</v>
      </c>
    </row>
    <row r="145" spans="4:4" x14ac:dyDescent="0.25">
      <c r="D145" t="s">
        <v>701</v>
      </c>
    </row>
    <row r="146" spans="4:4" x14ac:dyDescent="0.25">
      <c r="D146" t="s">
        <v>400</v>
      </c>
    </row>
    <row r="147" spans="4:4" x14ac:dyDescent="0.25">
      <c r="D147" t="s">
        <v>702</v>
      </c>
    </row>
    <row r="148" spans="4:4" x14ac:dyDescent="0.25">
      <c r="D148" t="s">
        <v>112</v>
      </c>
    </row>
    <row r="149" spans="4:4" x14ac:dyDescent="0.25">
      <c r="D149" t="s">
        <v>401</v>
      </c>
    </row>
    <row r="150" spans="4:4" x14ac:dyDescent="0.25">
      <c r="D150" t="s">
        <v>402</v>
      </c>
    </row>
    <row r="151" spans="4:4" x14ac:dyDescent="0.25">
      <c r="D151" t="s">
        <v>403</v>
      </c>
    </row>
    <row r="152" spans="4:4" x14ac:dyDescent="0.25">
      <c r="D152" t="s">
        <v>404</v>
      </c>
    </row>
    <row r="153" spans="4:4" x14ac:dyDescent="0.25">
      <c r="D153" t="s">
        <v>528</v>
      </c>
    </row>
    <row r="154" spans="4:4" x14ac:dyDescent="0.25">
      <c r="D154" t="s">
        <v>405</v>
      </c>
    </row>
    <row r="155" spans="4:4" x14ac:dyDescent="0.25">
      <c r="D155" t="s">
        <v>406</v>
      </c>
    </row>
    <row r="156" spans="4:4" x14ac:dyDescent="0.25">
      <c r="D156" t="s">
        <v>407</v>
      </c>
    </row>
    <row r="157" spans="4:4" x14ac:dyDescent="0.25">
      <c r="D157" t="s">
        <v>408</v>
      </c>
    </row>
    <row r="158" spans="4:4" x14ac:dyDescent="0.25">
      <c r="D158" t="s">
        <v>529</v>
      </c>
    </row>
    <row r="159" spans="4:4" x14ac:dyDescent="0.25">
      <c r="D159" t="s">
        <v>409</v>
      </c>
    </row>
    <row r="160" spans="4:4" x14ac:dyDescent="0.25">
      <c r="D160" t="s">
        <v>530</v>
      </c>
    </row>
    <row r="161" spans="4:4" x14ac:dyDescent="0.25">
      <c r="D161" t="s">
        <v>703</v>
      </c>
    </row>
    <row r="162" spans="4:4" x14ac:dyDescent="0.25">
      <c r="D162" t="s">
        <v>531</v>
      </c>
    </row>
    <row r="163" spans="4:4" x14ac:dyDescent="0.25">
      <c r="D163" t="s">
        <v>532</v>
      </c>
    </row>
    <row r="164" spans="4:4" x14ac:dyDescent="0.25">
      <c r="D164" t="s">
        <v>704</v>
      </c>
    </row>
    <row r="165" spans="4:4" x14ac:dyDescent="0.25">
      <c r="D165" t="s">
        <v>533</v>
      </c>
    </row>
    <row r="166" spans="4:4" x14ac:dyDescent="0.25">
      <c r="D166" t="s">
        <v>410</v>
      </c>
    </row>
    <row r="167" spans="4:4" x14ac:dyDescent="0.25">
      <c r="D167" t="s">
        <v>411</v>
      </c>
    </row>
    <row r="168" spans="4:4" x14ac:dyDescent="0.25">
      <c r="D168" t="s">
        <v>412</v>
      </c>
    </row>
    <row r="169" spans="4:4" x14ac:dyDescent="0.25">
      <c r="D169" t="s">
        <v>413</v>
      </c>
    </row>
    <row r="170" spans="4:4" x14ac:dyDescent="0.25">
      <c r="D170" t="s">
        <v>414</v>
      </c>
    </row>
    <row r="171" spans="4:4" x14ac:dyDescent="0.25">
      <c r="D171" t="s">
        <v>415</v>
      </c>
    </row>
    <row r="172" spans="4:4" x14ac:dyDescent="0.25">
      <c r="D172" t="s">
        <v>416</v>
      </c>
    </row>
    <row r="173" spans="4:4" x14ac:dyDescent="0.25">
      <c r="D173" t="s">
        <v>417</v>
      </c>
    </row>
    <row r="174" spans="4:4" x14ac:dyDescent="0.25">
      <c r="D174" t="s">
        <v>418</v>
      </c>
    </row>
    <row r="175" spans="4:4" x14ac:dyDescent="0.25">
      <c r="D175" t="s">
        <v>419</v>
      </c>
    </row>
    <row r="176" spans="4:4" x14ac:dyDescent="0.25">
      <c r="D176" t="s">
        <v>705</v>
      </c>
    </row>
    <row r="177" spans="4:4" x14ac:dyDescent="0.25">
      <c r="D177" t="s">
        <v>534</v>
      </c>
    </row>
    <row r="178" spans="4:4" x14ac:dyDescent="0.25">
      <c r="D178" t="s">
        <v>535</v>
      </c>
    </row>
    <row r="179" spans="4:4" x14ac:dyDescent="0.25">
      <c r="D179" t="s">
        <v>420</v>
      </c>
    </row>
    <row r="180" spans="4:4" x14ac:dyDescent="0.25">
      <c r="D180" t="s">
        <v>421</v>
      </c>
    </row>
    <row r="181" spans="4:4" x14ac:dyDescent="0.25">
      <c r="D181" t="s">
        <v>706</v>
      </c>
    </row>
    <row r="182" spans="4:4" x14ac:dyDescent="0.25">
      <c r="D182" t="s">
        <v>422</v>
      </c>
    </row>
    <row r="183" spans="4:4" x14ac:dyDescent="0.25">
      <c r="D183" t="s">
        <v>423</v>
      </c>
    </row>
    <row r="184" spans="4:4" x14ac:dyDescent="0.25">
      <c r="D184" t="s">
        <v>424</v>
      </c>
    </row>
    <row r="185" spans="4:4" x14ac:dyDescent="0.25">
      <c r="D185" t="s">
        <v>707</v>
      </c>
    </row>
    <row r="186" spans="4:4" x14ac:dyDescent="0.25">
      <c r="D186" t="s">
        <v>425</v>
      </c>
    </row>
    <row r="187" spans="4:4" x14ac:dyDescent="0.25">
      <c r="D187" t="s">
        <v>426</v>
      </c>
    </row>
    <row r="188" spans="4:4" x14ac:dyDescent="0.25">
      <c r="D188" t="s">
        <v>708</v>
      </c>
    </row>
    <row r="189" spans="4:4" x14ac:dyDescent="0.25">
      <c r="D189" t="s">
        <v>536</v>
      </c>
    </row>
    <row r="190" spans="4:4" x14ac:dyDescent="0.25">
      <c r="D190" t="s">
        <v>427</v>
      </c>
    </row>
    <row r="191" spans="4:4" x14ac:dyDescent="0.25">
      <c r="D191" t="s">
        <v>428</v>
      </c>
    </row>
    <row r="192" spans="4:4" x14ac:dyDescent="0.25">
      <c r="D192" t="s">
        <v>537</v>
      </c>
    </row>
    <row r="193" spans="4:4" x14ac:dyDescent="0.25">
      <c r="D193" t="s">
        <v>429</v>
      </c>
    </row>
    <row r="194" spans="4:4" x14ac:dyDescent="0.25">
      <c r="D194" t="s">
        <v>538</v>
      </c>
    </row>
    <row r="195" spans="4:4" x14ac:dyDescent="0.25">
      <c r="D195" t="s">
        <v>430</v>
      </c>
    </row>
    <row r="196" spans="4:4" x14ac:dyDescent="0.25">
      <c r="D196" t="s">
        <v>431</v>
      </c>
    </row>
    <row r="197" spans="4:4" x14ac:dyDescent="0.25">
      <c r="D197" t="s">
        <v>539</v>
      </c>
    </row>
    <row r="198" spans="4:4" x14ac:dyDescent="0.25">
      <c r="D198" t="s">
        <v>200</v>
      </c>
    </row>
    <row r="199" spans="4:4" x14ac:dyDescent="0.25">
      <c r="D199" t="s">
        <v>432</v>
      </c>
    </row>
    <row r="200" spans="4:4" x14ac:dyDescent="0.25">
      <c r="D200" t="s">
        <v>433</v>
      </c>
    </row>
    <row r="201" spans="4:4" x14ac:dyDescent="0.25">
      <c r="D201" t="s">
        <v>434</v>
      </c>
    </row>
    <row r="202" spans="4:4" x14ac:dyDescent="0.25">
      <c r="D202" t="s">
        <v>435</v>
      </c>
    </row>
    <row r="203" spans="4:4" x14ac:dyDescent="0.25">
      <c r="D203" t="s">
        <v>436</v>
      </c>
    </row>
    <row r="204" spans="4:4" x14ac:dyDescent="0.25">
      <c r="D204" t="s">
        <v>437</v>
      </c>
    </row>
    <row r="205" spans="4:4" x14ac:dyDescent="0.25">
      <c r="D205" t="s">
        <v>438</v>
      </c>
    </row>
    <row r="206" spans="4:4" x14ac:dyDescent="0.25">
      <c r="D206" t="s">
        <v>439</v>
      </c>
    </row>
    <row r="207" spans="4:4" x14ac:dyDescent="0.25">
      <c r="D207" t="s">
        <v>540</v>
      </c>
    </row>
    <row r="208" spans="4:4" x14ac:dyDescent="0.25">
      <c r="D208" t="s">
        <v>709</v>
      </c>
    </row>
    <row r="209" spans="4:4" x14ac:dyDescent="0.25">
      <c r="D209" t="s">
        <v>541</v>
      </c>
    </row>
    <row r="210" spans="4:4" x14ac:dyDescent="0.25">
      <c r="D210" t="s">
        <v>440</v>
      </c>
    </row>
    <row r="211" spans="4:4" x14ac:dyDescent="0.25">
      <c r="D211" t="s">
        <v>441</v>
      </c>
    </row>
    <row r="212" spans="4:4" x14ac:dyDescent="0.25">
      <c r="D212" t="s">
        <v>442</v>
      </c>
    </row>
    <row r="213" spans="4:4" x14ac:dyDescent="0.25">
      <c r="D213" t="s">
        <v>542</v>
      </c>
    </row>
    <row r="214" spans="4:4" x14ac:dyDescent="0.25">
      <c r="D214" t="s">
        <v>710</v>
      </c>
    </row>
    <row r="215" spans="4:4" x14ac:dyDescent="0.25">
      <c r="D215" t="s">
        <v>443</v>
      </c>
    </row>
    <row r="216" spans="4:4" x14ac:dyDescent="0.25">
      <c r="D216" t="s">
        <v>444</v>
      </c>
    </row>
    <row r="217" spans="4:4" x14ac:dyDescent="0.25">
      <c r="D217" t="s">
        <v>445</v>
      </c>
    </row>
    <row r="218" spans="4:4" x14ac:dyDescent="0.25">
      <c r="D218" t="s">
        <v>543</v>
      </c>
    </row>
    <row r="219" spans="4:4" x14ac:dyDescent="0.25">
      <c r="D219" t="s">
        <v>711</v>
      </c>
    </row>
    <row r="220" spans="4:4" x14ac:dyDescent="0.25">
      <c r="D220" t="s">
        <v>446</v>
      </c>
    </row>
    <row r="221" spans="4:4" x14ac:dyDescent="0.25">
      <c r="D221" t="s">
        <v>447</v>
      </c>
    </row>
    <row r="222" spans="4:4" x14ac:dyDescent="0.25">
      <c r="D222" t="s">
        <v>448</v>
      </c>
    </row>
    <row r="223" spans="4:4" x14ac:dyDescent="0.25">
      <c r="D223" t="s">
        <v>544</v>
      </c>
    </row>
    <row r="224" spans="4:4" x14ac:dyDescent="0.25">
      <c r="D224" t="s">
        <v>449</v>
      </c>
    </row>
    <row r="225" spans="4:4" x14ac:dyDescent="0.25">
      <c r="D225" t="s">
        <v>545</v>
      </c>
    </row>
    <row r="226" spans="4:4" x14ac:dyDescent="0.25">
      <c r="D226" t="s">
        <v>546</v>
      </c>
    </row>
    <row r="227" spans="4:4" x14ac:dyDescent="0.25">
      <c r="D227" t="s">
        <v>547</v>
      </c>
    </row>
    <row r="228" spans="4:4" x14ac:dyDescent="0.25">
      <c r="D228" t="s">
        <v>548</v>
      </c>
    </row>
    <row r="229" spans="4:4" x14ac:dyDescent="0.25">
      <c r="D229" t="s">
        <v>450</v>
      </c>
    </row>
    <row r="230" spans="4:4" x14ac:dyDescent="0.25">
      <c r="D230" t="s">
        <v>451</v>
      </c>
    </row>
    <row r="231" spans="4:4" x14ac:dyDescent="0.25">
      <c r="D231" t="s">
        <v>452</v>
      </c>
    </row>
    <row r="232" spans="4:4" x14ac:dyDescent="0.25">
      <c r="D232" t="s">
        <v>453</v>
      </c>
    </row>
    <row r="233" spans="4:4" x14ac:dyDescent="0.25">
      <c r="D233" t="s">
        <v>454</v>
      </c>
    </row>
    <row r="234" spans="4:4" x14ac:dyDescent="0.25">
      <c r="D234" t="s">
        <v>455</v>
      </c>
    </row>
    <row r="235" spans="4:4" x14ac:dyDescent="0.25">
      <c r="D235" t="s">
        <v>266</v>
      </c>
    </row>
    <row r="236" spans="4:4" x14ac:dyDescent="0.25">
      <c r="D236" t="s">
        <v>456</v>
      </c>
    </row>
    <row r="237" spans="4:4" x14ac:dyDescent="0.25">
      <c r="D237" t="s">
        <v>549</v>
      </c>
    </row>
    <row r="238" spans="4:4" x14ac:dyDescent="0.25">
      <c r="D238" t="s">
        <v>457</v>
      </c>
    </row>
    <row r="239" spans="4:4" x14ac:dyDescent="0.25">
      <c r="D239" t="s">
        <v>712</v>
      </c>
    </row>
    <row r="240" spans="4:4" x14ac:dyDescent="0.25">
      <c r="D240" t="s">
        <v>458</v>
      </c>
    </row>
    <row r="241" spans="4:4" x14ac:dyDescent="0.25">
      <c r="D241" t="s">
        <v>459</v>
      </c>
    </row>
    <row r="242" spans="4:4" x14ac:dyDescent="0.25">
      <c r="D242" t="s">
        <v>550</v>
      </c>
    </row>
    <row r="243" spans="4:4" x14ac:dyDescent="0.25">
      <c r="D243" t="s">
        <v>551</v>
      </c>
    </row>
    <row r="244" spans="4:4" x14ac:dyDescent="0.25">
      <c r="D244" t="s">
        <v>460</v>
      </c>
    </row>
    <row r="245" spans="4:4" x14ac:dyDescent="0.25">
      <c r="D245" t="s">
        <v>552</v>
      </c>
    </row>
    <row r="246" spans="4:4" x14ac:dyDescent="0.25">
      <c r="D246" t="s">
        <v>773</v>
      </c>
    </row>
    <row r="247" spans="4:4" x14ac:dyDescent="0.25">
      <c r="D247" t="s">
        <v>713</v>
      </c>
    </row>
    <row r="248" spans="4:4" x14ac:dyDescent="0.25">
      <c r="D248" t="s">
        <v>461</v>
      </c>
    </row>
    <row r="249" spans="4:4" x14ac:dyDescent="0.25">
      <c r="D249" t="s">
        <v>553</v>
      </c>
    </row>
    <row r="250" spans="4:4" x14ac:dyDescent="0.25">
      <c r="D250" t="s">
        <v>462</v>
      </c>
    </row>
    <row r="251" spans="4:4" x14ac:dyDescent="0.25">
      <c r="D251" t="s">
        <v>463</v>
      </c>
    </row>
    <row r="252" spans="4:4" x14ac:dyDescent="0.25">
      <c r="D252" t="s">
        <v>464</v>
      </c>
    </row>
    <row r="253" spans="4:4" x14ac:dyDescent="0.25">
      <c r="D253" t="s">
        <v>554</v>
      </c>
    </row>
    <row r="254" spans="4:4" x14ac:dyDescent="0.25">
      <c r="D254" t="s">
        <v>465</v>
      </c>
    </row>
    <row r="255" spans="4:4" x14ac:dyDescent="0.25">
      <c r="D255" t="s">
        <v>466</v>
      </c>
    </row>
    <row r="256" spans="4:4" x14ac:dyDescent="0.25">
      <c r="D256" t="s">
        <v>467</v>
      </c>
    </row>
    <row r="257" spans="4:4" x14ac:dyDescent="0.25">
      <c r="D257" t="s">
        <v>208</v>
      </c>
    </row>
    <row r="258" spans="4:4" x14ac:dyDescent="0.25">
      <c r="D258" t="s">
        <v>468</v>
      </c>
    </row>
    <row r="259" spans="4:4" x14ac:dyDescent="0.25">
      <c r="D259" t="s">
        <v>469</v>
      </c>
    </row>
    <row r="260" spans="4:4" x14ac:dyDescent="0.25">
      <c r="D260" t="s">
        <v>470</v>
      </c>
    </row>
    <row r="261" spans="4:4" x14ac:dyDescent="0.25">
      <c r="D261" t="s">
        <v>555</v>
      </c>
    </row>
    <row r="262" spans="4:4" x14ac:dyDescent="0.25">
      <c r="D262" t="s">
        <v>471</v>
      </c>
    </row>
    <row r="263" spans="4:4" x14ac:dyDescent="0.25">
      <c r="D263" t="s">
        <v>472</v>
      </c>
    </row>
    <row r="264" spans="4:4" x14ac:dyDescent="0.25">
      <c r="D264" t="s">
        <v>473</v>
      </c>
    </row>
    <row r="265" spans="4:4" x14ac:dyDescent="0.25">
      <c r="D265" t="s">
        <v>474</v>
      </c>
    </row>
    <row r="266" spans="4:4" x14ac:dyDescent="0.25">
      <c r="D266" t="s">
        <v>475</v>
      </c>
    </row>
    <row r="267" spans="4:4" x14ac:dyDescent="0.25">
      <c r="D267" t="s">
        <v>714</v>
      </c>
    </row>
    <row r="268" spans="4:4" x14ac:dyDescent="0.25">
      <c r="D268" t="s">
        <v>476</v>
      </c>
    </row>
    <row r="269" spans="4:4" x14ac:dyDescent="0.25">
      <c r="D269" t="s">
        <v>477</v>
      </c>
    </row>
    <row r="270" spans="4:4" x14ac:dyDescent="0.25">
      <c r="D270" t="s">
        <v>478</v>
      </c>
    </row>
    <row r="271" spans="4:4" x14ac:dyDescent="0.25">
      <c r="D271" t="s">
        <v>479</v>
      </c>
    </row>
    <row r="272" spans="4:4" x14ac:dyDescent="0.25">
      <c r="D272" t="s">
        <v>480</v>
      </c>
    </row>
    <row r="273" spans="4:4" x14ac:dyDescent="0.25">
      <c r="D273" t="s">
        <v>481</v>
      </c>
    </row>
    <row r="274" spans="4:4" x14ac:dyDescent="0.25">
      <c r="D274" t="s">
        <v>482</v>
      </c>
    </row>
    <row r="275" spans="4:4" x14ac:dyDescent="0.25">
      <c r="D275" t="s">
        <v>483</v>
      </c>
    </row>
    <row r="276" spans="4:4" x14ac:dyDescent="0.25">
      <c r="D276" t="s">
        <v>715</v>
      </c>
    </row>
    <row r="277" spans="4:4" x14ac:dyDescent="0.25">
      <c r="D277" t="s">
        <v>556</v>
      </c>
    </row>
    <row r="278" spans="4:4" x14ac:dyDescent="0.25">
      <c r="D278" t="s">
        <v>484</v>
      </c>
    </row>
    <row r="279" spans="4:4" x14ac:dyDescent="0.25">
      <c r="D279" t="s">
        <v>485</v>
      </c>
    </row>
    <row r="280" spans="4:4" x14ac:dyDescent="0.25">
      <c r="D280" t="s">
        <v>486</v>
      </c>
    </row>
    <row r="281" spans="4:4" x14ac:dyDescent="0.25">
      <c r="D281" t="s">
        <v>487</v>
      </c>
    </row>
    <row r="282" spans="4:4" x14ac:dyDescent="0.25">
      <c r="D282" t="s">
        <v>488</v>
      </c>
    </row>
    <row r="283" spans="4:4" x14ac:dyDescent="0.25">
      <c r="D283" t="s">
        <v>557</v>
      </c>
    </row>
    <row r="284" spans="4:4" x14ac:dyDescent="0.25">
      <c r="D284" t="s">
        <v>558</v>
      </c>
    </row>
    <row r="285" spans="4:4" x14ac:dyDescent="0.25">
      <c r="D285" t="s">
        <v>489</v>
      </c>
    </row>
    <row r="286" spans="4:4" x14ac:dyDescent="0.25">
      <c r="D286" t="s">
        <v>559</v>
      </c>
    </row>
    <row r="287" spans="4:4" x14ac:dyDescent="0.25">
      <c r="D287" t="s">
        <v>560</v>
      </c>
    </row>
    <row r="288" spans="4:4" x14ac:dyDescent="0.25">
      <c r="D288" t="s">
        <v>490</v>
      </c>
    </row>
    <row r="289" spans="4:4" x14ac:dyDescent="0.25">
      <c r="D289" t="s">
        <v>491</v>
      </c>
    </row>
    <row r="290" spans="4:4" x14ac:dyDescent="0.25">
      <c r="D290" t="s">
        <v>492</v>
      </c>
    </row>
    <row r="291" spans="4:4" x14ac:dyDescent="0.25">
      <c r="D291" t="s">
        <v>493</v>
      </c>
    </row>
    <row r="292" spans="4:4" x14ac:dyDescent="0.25">
      <c r="D292" t="s">
        <v>494</v>
      </c>
    </row>
    <row r="293" spans="4:4" x14ac:dyDescent="0.25">
      <c r="D293" t="s">
        <v>495</v>
      </c>
    </row>
    <row r="294" spans="4:4" x14ac:dyDescent="0.25">
      <c r="D294" t="s">
        <v>496</v>
      </c>
    </row>
    <row r="295" spans="4:4" x14ac:dyDescent="0.25">
      <c r="D295" t="s">
        <v>561</v>
      </c>
    </row>
    <row r="296" spans="4:4" x14ac:dyDescent="0.25">
      <c r="D296" t="s">
        <v>562</v>
      </c>
    </row>
  </sheetData>
  <autoFilter ref="D1:K293" xr:uid="{5FEFFF5A-A042-498D-B3C4-BF5F8D2BB4DE}"/>
  <phoneticPr fontId="27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workbookViewId="0">
      <selection activeCell="H10" sqref="H10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 x14ac:dyDescent="0.25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831</v>
      </c>
      <c r="T1" s="40" t="s">
        <v>721</v>
      </c>
      <c r="U1" s="39" t="s">
        <v>5</v>
      </c>
      <c r="V1" s="39" t="s">
        <v>81</v>
      </c>
    </row>
    <row r="2" spans="1:22" ht="14.45" customHeight="1" x14ac:dyDescent="0.25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832</v>
      </c>
      <c r="T2" t="s">
        <v>6</v>
      </c>
      <c r="U2" s="42" t="s">
        <v>179</v>
      </c>
      <c r="V2" s="4" t="s">
        <v>1</v>
      </c>
    </row>
    <row r="3" spans="1:22" x14ac:dyDescent="0.25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833</v>
      </c>
      <c r="T3" t="s">
        <v>7</v>
      </c>
      <c r="U3" s="42" t="s">
        <v>180</v>
      </c>
      <c r="V3" s="4" t="s">
        <v>2</v>
      </c>
    </row>
    <row r="4" spans="1:22" x14ac:dyDescent="0.25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860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834</v>
      </c>
      <c r="T4" t="s">
        <v>8</v>
      </c>
      <c r="U4" s="4" t="s">
        <v>181</v>
      </c>
    </row>
    <row r="5" spans="1:22" x14ac:dyDescent="0.25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835</v>
      </c>
      <c r="T5" t="s">
        <v>9</v>
      </c>
      <c r="U5" s="4" t="s">
        <v>183</v>
      </c>
    </row>
    <row r="6" spans="1:22" x14ac:dyDescent="0.25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836</v>
      </c>
      <c r="T6" s="2" t="s">
        <v>10</v>
      </c>
      <c r="U6" s="4" t="s">
        <v>182</v>
      </c>
    </row>
    <row r="7" spans="1:22" x14ac:dyDescent="0.25">
      <c r="C7" s="4" t="s">
        <v>675</v>
      </c>
      <c r="G7" s="4" t="s">
        <v>77</v>
      </c>
      <c r="H7" s="4" t="s">
        <v>60</v>
      </c>
      <c r="N7" s="4" t="s">
        <v>752</v>
      </c>
      <c r="S7" t="s">
        <v>837</v>
      </c>
      <c r="T7" t="s">
        <v>11</v>
      </c>
    </row>
    <row r="8" spans="1:22" x14ac:dyDescent="0.25">
      <c r="G8" s="4" t="s">
        <v>78</v>
      </c>
      <c r="H8" s="4" t="s">
        <v>566</v>
      </c>
      <c r="N8" s="4" t="s">
        <v>753</v>
      </c>
      <c r="S8" t="s">
        <v>838</v>
      </c>
      <c r="T8" t="s">
        <v>12</v>
      </c>
    </row>
    <row r="9" spans="1:22" x14ac:dyDescent="0.25">
      <c r="G9" s="4"/>
      <c r="H9" s="4" t="s">
        <v>567</v>
      </c>
      <c r="N9" s="4" t="s">
        <v>755</v>
      </c>
      <c r="S9" t="s">
        <v>839</v>
      </c>
      <c r="T9" t="s">
        <v>13</v>
      </c>
    </row>
    <row r="10" spans="1:22" x14ac:dyDescent="0.25">
      <c r="S10" t="s">
        <v>840</v>
      </c>
      <c r="T10" t="s">
        <v>14</v>
      </c>
    </row>
    <row r="11" spans="1:22" x14ac:dyDescent="0.25">
      <c r="S11" t="s">
        <v>841</v>
      </c>
      <c r="T11" t="s">
        <v>15</v>
      </c>
    </row>
    <row r="12" spans="1:22" x14ac:dyDescent="0.25">
      <c r="S12" t="s">
        <v>842</v>
      </c>
      <c r="T12" t="s">
        <v>16</v>
      </c>
    </row>
    <row r="13" spans="1:22" x14ac:dyDescent="0.25">
      <c r="N13" s="4"/>
      <c r="S13" t="s">
        <v>843</v>
      </c>
      <c r="T13" s="3" t="s">
        <v>17</v>
      </c>
    </row>
    <row r="14" spans="1:22" x14ac:dyDescent="0.25">
      <c r="N14" s="4"/>
      <c r="S14" t="s">
        <v>844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CEB295A8-E453-403A-A9BA-9F06E2BA3E15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printed quilt</vt:lpstr>
      <vt:lpstr>11.13 Miya updated cost 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2026-01-14T07:06:32Z</dcterms:modified>
</cp:coreProperties>
</file>