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20.8\涉外组\China PM Team\Fannie gu\TJX\TJX US &amp; Europe &amp; Australia\TJX &amp; MAR-US\Serta\20251204 Serta 26 Mar &amp; April- POE\"/>
    </mc:Choice>
  </mc:AlternateContent>
  <xr:revisionPtr revIDLastSave="0" documentId="13_ncr:1_{55622034-EE19-42A1-B756-C0C0287CD282}" xr6:coauthVersionLast="47" xr6:coauthVersionMax="47" xr10:uidLastSave="{00000000-0000-0000-0000-000000000000}"/>
  <bookViews>
    <workbookView xWindow="-120" yWindow="-120" windowWidth="29040" windowHeight="17640" tabRatio="839" firstSheet="1" activeTab="1" xr2:uid="{00000000-000D-0000-FFFF-FFFF00000000}"/>
  </bookViews>
  <sheets>
    <sheet name="Commitment" sheetId="2" r:id="rId1"/>
    <sheet name="Internal Commitment" sheetId="6" r:id="rId2"/>
    <sheet name="CHN 11-06-2025" sheetId="8" r:id="rId3"/>
    <sheet name="CHN 04-09-2025" sheetId="7" r:id="rId4"/>
    <sheet name="ValueSelect" sheetId="4" r:id="rId5"/>
    <sheet name="Data" sheetId="3" r:id="rId6"/>
  </sheets>
  <externalReferences>
    <externalReference r:id="rId7"/>
    <externalReference r:id="rId8"/>
    <externalReference r:id="rId9"/>
  </externalReferences>
  <definedNames>
    <definedName name="_xlnm._FilterDatabase" localSheetId="5" hidden="1">Data!$A$1:$T$1</definedName>
    <definedName name="_xlnm._FilterDatabase" localSheetId="1" hidden="1">'Internal Commitment'!$O$11:$V$17</definedName>
    <definedName name="_xlnm._FilterDatabase" localSheetId="4" hidden="1">ValueSelect!$D$1:$K$293</definedName>
    <definedName name="CATEGORY" localSheetId="3">[1]Sheet1!$DW$2:$DW$3</definedName>
    <definedName name="CATEGORY" localSheetId="1">[1]Sheet1!$DW$2:$DW$3</definedName>
    <definedName name="CATEGORY">[2]Sheet1!$DW$2:$DW$3</definedName>
    <definedName name="colour" localSheetId="3">[1]Sheet1!$EH$2:$EH$3</definedName>
    <definedName name="colour" localSheetId="1">[1]Sheet1!$EH$2:$EH$3</definedName>
    <definedName name="colour">[2]Sheet1!$EH$2:$EH$3</definedName>
    <definedName name="foam" localSheetId="3">[1]Sheet1!$EC$2:$EC$3</definedName>
    <definedName name="foam" localSheetId="1">[1]Sheet1!$EC$2:$EC$3</definedName>
    <definedName name="foam">[2]Sheet1!$EC$2:$EC$3</definedName>
    <definedName name="KD" localSheetId="3">[1]Sheet1!$DS$2:$DS$2</definedName>
    <definedName name="KD" localSheetId="1">[1]Sheet1!$DS$2:$DS$2</definedName>
    <definedName name="KD">[2]Sheet1!$DS$2:$DS$2</definedName>
    <definedName name="M" localSheetId="3">[1]Sheet1!$EA$2:$EA$3</definedName>
    <definedName name="M" localSheetId="1">[1]Sheet1!$EA$2:$EA$3</definedName>
    <definedName name="M">[2]Sheet1!$EA$2:$EA$3</definedName>
    <definedName name="PACK" localSheetId="3">[1]Sheet1!$EE$2:$EE$3</definedName>
    <definedName name="PACK" localSheetId="1">[1]Sheet1!$EE$2:$EE$3</definedName>
    <definedName name="PACK">[2]Sheet1!$EE$2:$EE$3</definedName>
    <definedName name="PORT_IFF" localSheetId="3">[3]a!$A$10:$B$35</definedName>
    <definedName name="PORT_IFF" localSheetId="1">[3]a!$A$10:$B$35</definedName>
    <definedName name="PORT_IFF">#N/A</definedName>
    <definedName name="_xlnm.Print_Area" localSheetId="2">'CHN 11-06-2025'!$A$1:$O$6</definedName>
    <definedName name="UNIT" localSheetId="3">[1]Sheet1!$EF$2:$EF$3</definedName>
    <definedName name="UNIT" localSheetId="1">[1]Sheet1!$EF$2:$EF$3</definedName>
    <definedName name="UNIT">[2]Sheet1!$EF$2:$EF$3</definedName>
    <definedName name="vlook">#REF!</definedName>
    <definedName name="wood" localSheetId="3">[1]Sheet1!$EG$2:$EG$3</definedName>
    <definedName name="wood" localSheetId="1">[1]Sheet1!$EG$2:$EG$3</definedName>
    <definedName name="wood">[2]Sheet1!$EG$2:$EG$3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6" l="1"/>
  <c r="AH65" i="6"/>
  <c r="AH64" i="6"/>
  <c r="AH63" i="6"/>
  <c r="AH62" i="6"/>
  <c r="AH60" i="6"/>
  <c r="AH58" i="6"/>
  <c r="AH57" i="6"/>
  <c r="AH56" i="6"/>
  <c r="AH55" i="6"/>
  <c r="AH54" i="6"/>
  <c r="AH53" i="6"/>
  <c r="AH51" i="6"/>
  <c r="AH50" i="6"/>
  <c r="AH49" i="6"/>
  <c r="AH48" i="6"/>
  <c r="AH47" i="6"/>
  <c r="AH46" i="6"/>
  <c r="AH44" i="6"/>
  <c r="AH43" i="6"/>
  <c r="AH42" i="6"/>
  <c r="AH41" i="6"/>
  <c r="AH40" i="6"/>
  <c r="AH39" i="6"/>
  <c r="AH26" i="6"/>
  <c r="AH27" i="6"/>
  <c r="AH28" i="6"/>
  <c r="AH29" i="6"/>
  <c r="AH30" i="6"/>
  <c r="AH31" i="6"/>
  <c r="AN57" i="6" l="1"/>
  <c r="AN55" i="6"/>
  <c r="AN56" i="6"/>
  <c r="AI58" i="6"/>
  <c r="Z58" i="6"/>
  <c r="AC58" i="6" s="1"/>
  <c r="Q58" i="6"/>
  <c r="O58" i="6"/>
  <c r="AN58" i="6" s="1"/>
  <c r="AI57" i="6"/>
  <c r="Z57" i="6"/>
  <c r="AC57" i="6" s="1"/>
  <c r="Q57" i="6"/>
  <c r="O57" i="6"/>
  <c r="P57" i="6" s="1"/>
  <c r="AI56" i="6"/>
  <c r="Z56" i="6"/>
  <c r="AC56" i="6" s="1"/>
  <c r="Q56" i="6"/>
  <c r="O56" i="6"/>
  <c r="P56" i="6" s="1"/>
  <c r="AI55" i="6"/>
  <c r="Z55" i="6"/>
  <c r="AC55" i="6" s="1"/>
  <c r="Q55" i="6"/>
  <c r="O55" i="6"/>
  <c r="P55" i="6" s="1"/>
  <c r="AI54" i="6"/>
  <c r="Z54" i="6"/>
  <c r="AC54" i="6" s="1"/>
  <c r="Q54" i="6"/>
  <c r="O54" i="6"/>
  <c r="P54" i="6" s="1"/>
  <c r="AI53" i="6"/>
  <c r="Z53" i="6"/>
  <c r="AC53" i="6" s="1"/>
  <c r="Q53" i="6"/>
  <c r="O53" i="6"/>
  <c r="P53" i="6" s="1"/>
  <c r="A53" i="6"/>
  <c r="AH24" i="6"/>
  <c r="AH23" i="6"/>
  <c r="AH22" i="6"/>
  <c r="AH21" i="6"/>
  <c r="AH20" i="6"/>
  <c r="AH19" i="6"/>
  <c r="AH13" i="6"/>
  <c r="AH14" i="6"/>
  <c r="AH15" i="6"/>
  <c r="AH16" i="6"/>
  <c r="AH17" i="6"/>
  <c r="AH12" i="6"/>
  <c r="AH66" i="6"/>
  <c r="AH32" i="6" l="1"/>
  <c r="AI68" i="6" s="1"/>
  <c r="P58" i="6"/>
  <c r="AN53" i="6"/>
  <c r="AN54" i="6"/>
  <c r="R57" i="6"/>
  <c r="R53" i="6"/>
  <c r="R58" i="6"/>
  <c r="R54" i="6"/>
  <c r="R56" i="6"/>
  <c r="R55" i="6"/>
  <c r="AI65" i="6"/>
  <c r="AI64" i="6"/>
  <c r="AI63" i="6"/>
  <c r="AI62" i="6"/>
  <c r="AI61" i="6"/>
  <c r="AI60" i="6"/>
  <c r="AI51" i="6"/>
  <c r="AI50" i="6"/>
  <c r="AI49" i="6"/>
  <c r="AI48" i="6"/>
  <c r="AI47" i="6"/>
  <c r="AI46" i="6"/>
  <c r="AI44" i="6"/>
  <c r="AI43" i="6"/>
  <c r="AI42" i="6"/>
  <c r="AI41" i="6"/>
  <c r="AI40" i="6"/>
  <c r="AI39" i="6"/>
  <c r="AI31" i="6"/>
  <c r="AI30" i="6"/>
  <c r="AI29" i="6"/>
  <c r="AI28" i="6"/>
  <c r="AI27" i="6"/>
  <c r="AI26" i="6"/>
  <c r="AI24" i="6"/>
  <c r="AI23" i="6"/>
  <c r="AI22" i="6"/>
  <c r="AI21" i="6"/>
  <c r="AI20" i="6"/>
  <c r="AI19" i="6"/>
  <c r="AI66" i="6" l="1"/>
  <c r="Z65" i="6" l="1"/>
  <c r="AC65" i="6" s="1"/>
  <c r="Z64" i="6"/>
  <c r="AC64" i="6" s="1"/>
  <c r="Z63" i="6"/>
  <c r="AC63" i="6" s="1"/>
  <c r="Z62" i="6"/>
  <c r="AC62" i="6" s="1"/>
  <c r="Z61" i="6"/>
  <c r="AC61" i="6" s="1"/>
  <c r="Z60" i="6"/>
  <c r="AC60" i="6" s="1"/>
  <c r="Z51" i="6"/>
  <c r="AC51" i="6" s="1"/>
  <c r="Z50" i="6"/>
  <c r="AC50" i="6" s="1"/>
  <c r="Z49" i="6"/>
  <c r="AC49" i="6" s="1"/>
  <c r="Z48" i="6"/>
  <c r="AC48" i="6" s="1"/>
  <c r="Z47" i="6"/>
  <c r="AC47" i="6" s="1"/>
  <c r="Z46" i="6"/>
  <c r="AC46" i="6" s="1"/>
  <c r="Z44" i="6"/>
  <c r="AC44" i="6" s="1"/>
  <c r="Z43" i="6"/>
  <c r="AC43" i="6" s="1"/>
  <c r="Z42" i="6"/>
  <c r="AC42" i="6" s="1"/>
  <c r="Z41" i="6"/>
  <c r="AC41" i="6" s="1"/>
  <c r="Z40" i="6"/>
  <c r="AC40" i="6" s="1"/>
  <c r="Z39" i="6"/>
  <c r="AC39" i="6" s="1"/>
  <c r="Z31" i="6"/>
  <c r="AC31" i="6" s="1"/>
  <c r="Z30" i="6"/>
  <c r="AC30" i="6" s="1"/>
  <c r="Z29" i="6"/>
  <c r="AC29" i="6" s="1"/>
  <c r="Z28" i="6"/>
  <c r="AC28" i="6" s="1"/>
  <c r="Z27" i="6"/>
  <c r="AC27" i="6" s="1"/>
  <c r="Z26" i="6"/>
  <c r="AC26" i="6" s="1"/>
  <c r="Z24" i="6"/>
  <c r="AC24" i="6" s="1"/>
  <c r="Z23" i="6"/>
  <c r="AC23" i="6" s="1"/>
  <c r="Z22" i="6"/>
  <c r="AC22" i="6" s="1"/>
  <c r="Z21" i="6"/>
  <c r="AC21" i="6" s="1"/>
  <c r="Z20" i="6"/>
  <c r="AC20" i="6" s="1"/>
  <c r="Z19" i="6"/>
  <c r="AC19" i="6" s="1"/>
  <c r="AI13" i="6"/>
  <c r="AI14" i="6"/>
  <c r="AI15" i="6"/>
  <c r="AI16" i="6"/>
  <c r="AI17" i="6"/>
  <c r="AI12" i="6"/>
  <c r="Z13" i="6"/>
  <c r="AC13" i="6" s="1"/>
  <c r="Z14" i="6"/>
  <c r="AC14" i="6" s="1"/>
  <c r="Z15" i="6"/>
  <c r="AC15" i="6" s="1"/>
  <c r="Z16" i="6"/>
  <c r="AC16" i="6" s="1"/>
  <c r="Z17" i="6"/>
  <c r="AC17" i="6" s="1"/>
  <c r="Z12" i="6"/>
  <c r="AI32" i="6" l="1"/>
  <c r="AI69" i="6" s="1"/>
  <c r="Q65" i="6"/>
  <c r="O65" i="6"/>
  <c r="Q64" i="6"/>
  <c r="O64" i="6"/>
  <c r="Q63" i="6"/>
  <c r="O63" i="6"/>
  <c r="Q62" i="6"/>
  <c r="O62" i="6"/>
  <c r="Q61" i="6"/>
  <c r="O61" i="6"/>
  <c r="Q60" i="6"/>
  <c r="O60" i="6"/>
  <c r="A60" i="6"/>
  <c r="Q51" i="6"/>
  <c r="O51" i="6"/>
  <c r="Q50" i="6"/>
  <c r="O50" i="6"/>
  <c r="Q49" i="6"/>
  <c r="O49" i="6"/>
  <c r="Q48" i="6"/>
  <c r="O48" i="6"/>
  <c r="Q47" i="6"/>
  <c r="O47" i="6"/>
  <c r="Q46" i="6"/>
  <c r="O46" i="6"/>
  <c r="A46" i="6"/>
  <c r="Q44" i="6"/>
  <c r="O44" i="6"/>
  <c r="Q43" i="6"/>
  <c r="O43" i="6"/>
  <c r="Q42" i="6"/>
  <c r="O42" i="6"/>
  <c r="Q41" i="6"/>
  <c r="O41" i="6"/>
  <c r="Q40" i="6"/>
  <c r="O40" i="6"/>
  <c r="Q39" i="6"/>
  <c r="O39" i="6"/>
  <c r="A39" i="6"/>
  <c r="G2" i="7"/>
  <c r="I12" i="6"/>
  <c r="H12" i="6" s="1"/>
  <c r="Q12" i="6"/>
  <c r="O12" i="6"/>
  <c r="G4" i="7"/>
  <c r="I13" i="6"/>
  <c r="U13" i="6" s="1"/>
  <c r="Q13" i="6"/>
  <c r="O13" i="6"/>
  <c r="G5" i="7"/>
  <c r="I14" i="6"/>
  <c r="H14" i="6" s="1"/>
  <c r="Q14" i="6"/>
  <c r="O14" i="6"/>
  <c r="G6" i="7"/>
  <c r="I15" i="6"/>
  <c r="H15" i="6" s="1"/>
  <c r="Q15" i="6"/>
  <c r="O15" i="6"/>
  <c r="F7" i="7"/>
  <c r="G7" i="7"/>
  <c r="H7" i="7" s="1"/>
  <c r="G8" i="7"/>
  <c r="I16" i="6" s="1"/>
  <c r="Q16" i="6"/>
  <c r="O16" i="6"/>
  <c r="G9" i="7"/>
  <c r="I17" i="6"/>
  <c r="U17" i="6" s="1"/>
  <c r="Q17" i="6"/>
  <c r="O17" i="6"/>
  <c r="Q19" i="6"/>
  <c r="O19" i="6"/>
  <c r="Q20" i="6"/>
  <c r="O20" i="6"/>
  <c r="Q21" i="6"/>
  <c r="O21" i="6"/>
  <c r="Q22" i="6"/>
  <c r="O22" i="6"/>
  <c r="Q23" i="6"/>
  <c r="O23" i="6"/>
  <c r="Q24" i="6"/>
  <c r="O24" i="6"/>
  <c r="Q26" i="6"/>
  <c r="O26" i="6"/>
  <c r="Q27" i="6"/>
  <c r="O27" i="6"/>
  <c r="Q28" i="6"/>
  <c r="O28" i="6"/>
  <c r="Q29" i="6"/>
  <c r="O29" i="6"/>
  <c r="Q30" i="6"/>
  <c r="O30" i="6"/>
  <c r="Q31" i="6"/>
  <c r="O31" i="6"/>
  <c r="K7" i="8"/>
  <c r="L7" i="8"/>
  <c r="K8" i="8"/>
  <c r="L8" i="8"/>
  <c r="G9" i="8"/>
  <c r="G10" i="8"/>
  <c r="H2" i="7"/>
  <c r="G3" i="7"/>
  <c r="H3" i="7" s="1"/>
  <c r="H4" i="7"/>
  <c r="H5" i="7"/>
  <c r="H6" i="7"/>
  <c r="H8" i="7"/>
  <c r="H9" i="7"/>
  <c r="D3" i="6"/>
  <c r="A12" i="6"/>
  <c r="A19" i="6"/>
  <c r="A26" i="6"/>
  <c r="D3" i="2"/>
  <c r="P22" i="6" l="1"/>
  <c r="AN22" i="6"/>
  <c r="P28" i="6"/>
  <c r="AN28" i="6"/>
  <c r="P23" i="6"/>
  <c r="AN23" i="6"/>
  <c r="P19" i="6"/>
  <c r="AN19" i="6"/>
  <c r="P15" i="6"/>
  <c r="AN15" i="6"/>
  <c r="P14" i="6"/>
  <c r="AN14" i="6"/>
  <c r="P13" i="6"/>
  <c r="AN13" i="6"/>
  <c r="P12" i="6"/>
  <c r="AN12" i="6"/>
  <c r="P47" i="6"/>
  <c r="AN47" i="6"/>
  <c r="P49" i="6"/>
  <c r="AN49" i="6"/>
  <c r="P51" i="6"/>
  <c r="AN51" i="6"/>
  <c r="P29" i="6"/>
  <c r="AN29" i="6"/>
  <c r="P27" i="6"/>
  <c r="AN27" i="6"/>
  <c r="P20" i="6"/>
  <c r="AN20" i="6"/>
  <c r="P30" i="6"/>
  <c r="AN30" i="6"/>
  <c r="P26" i="6"/>
  <c r="AN26" i="6"/>
  <c r="P21" i="6"/>
  <c r="AN21" i="6"/>
  <c r="P39" i="6"/>
  <c r="AN39" i="6"/>
  <c r="P41" i="6"/>
  <c r="AN41" i="6"/>
  <c r="P43" i="6"/>
  <c r="AN43" i="6"/>
  <c r="P61" i="6"/>
  <c r="AN61" i="6"/>
  <c r="P63" i="6"/>
  <c r="AN63" i="6"/>
  <c r="P65" i="6"/>
  <c r="AN65" i="6"/>
  <c r="P31" i="6"/>
  <c r="AN31" i="6"/>
  <c r="P24" i="6"/>
  <c r="AN24" i="6"/>
  <c r="P17" i="6"/>
  <c r="AN17" i="6"/>
  <c r="P16" i="6"/>
  <c r="AN16" i="6"/>
  <c r="P46" i="6"/>
  <c r="AN46" i="6"/>
  <c r="P48" i="6"/>
  <c r="AN48" i="6"/>
  <c r="P50" i="6"/>
  <c r="AN50" i="6"/>
  <c r="P40" i="6"/>
  <c r="AN40" i="6"/>
  <c r="P42" i="6"/>
  <c r="AN42" i="6"/>
  <c r="P44" i="6"/>
  <c r="AN44" i="6"/>
  <c r="P60" i="6"/>
  <c r="AN60" i="6"/>
  <c r="P62" i="6"/>
  <c r="AN62" i="6"/>
  <c r="P64" i="6"/>
  <c r="AN64" i="6"/>
  <c r="R43" i="6"/>
  <c r="R65" i="6"/>
  <c r="R61" i="6"/>
  <c r="R64" i="6"/>
  <c r="D5" i="6"/>
  <c r="R63" i="6"/>
  <c r="I20" i="6"/>
  <c r="H13" i="6"/>
  <c r="R31" i="6"/>
  <c r="R19" i="6"/>
  <c r="R47" i="6"/>
  <c r="R62" i="6"/>
  <c r="R20" i="6"/>
  <c r="U15" i="6"/>
  <c r="I22" i="6"/>
  <c r="R41" i="6"/>
  <c r="R44" i="6"/>
  <c r="R26" i="6"/>
  <c r="R40" i="6"/>
  <c r="R60" i="6"/>
  <c r="R30" i="6"/>
  <c r="R23" i="6"/>
  <c r="R49" i="6"/>
  <c r="R16" i="6"/>
  <c r="R14" i="6"/>
  <c r="R39" i="6"/>
  <c r="R50" i="6"/>
  <c r="R29" i="6"/>
  <c r="R28" i="6"/>
  <c r="I24" i="6"/>
  <c r="R21" i="6"/>
  <c r="R13" i="6"/>
  <c r="V13" i="6" s="1"/>
  <c r="AE13" i="6" s="1"/>
  <c r="R12" i="6"/>
  <c r="R48" i="6"/>
  <c r="H17" i="6"/>
  <c r="U12" i="6"/>
  <c r="R46" i="6"/>
  <c r="I21" i="6"/>
  <c r="R24" i="6"/>
  <c r="I19" i="6"/>
  <c r="U16" i="6"/>
  <c r="H16" i="6"/>
  <c r="I23" i="6"/>
  <c r="R27" i="6"/>
  <c r="R22" i="6"/>
  <c r="R17" i="6"/>
  <c r="V17" i="6" s="1"/>
  <c r="R42" i="6"/>
  <c r="U14" i="6"/>
  <c r="R51" i="6"/>
  <c r="R15" i="6"/>
  <c r="AC12" i="6"/>
  <c r="AN66" i="6" l="1"/>
  <c r="AN32" i="6"/>
  <c r="AE17" i="6"/>
  <c r="AF17" i="6" s="1"/>
  <c r="H22" i="6"/>
  <c r="I29" i="6"/>
  <c r="U29" i="6" s="1"/>
  <c r="V29" i="6" s="1"/>
  <c r="AD29" i="6" s="1"/>
  <c r="AJ29" i="6" s="1"/>
  <c r="U20" i="6"/>
  <c r="H20" i="6"/>
  <c r="I27" i="6"/>
  <c r="U27" i="6" s="1"/>
  <c r="V27" i="6" s="1"/>
  <c r="AD27" i="6" s="1"/>
  <c r="AJ27" i="6" s="1"/>
  <c r="H24" i="6"/>
  <c r="I31" i="6"/>
  <c r="U31" i="6" s="1"/>
  <c r="V31" i="6" s="1"/>
  <c r="AD31" i="6" s="1"/>
  <c r="AJ31" i="6" s="1"/>
  <c r="H23" i="6"/>
  <c r="I30" i="6"/>
  <c r="H21" i="6"/>
  <c r="I28" i="6"/>
  <c r="U28" i="6" s="1"/>
  <c r="V28" i="6" s="1"/>
  <c r="AD28" i="6" s="1"/>
  <c r="AJ28" i="6" s="1"/>
  <c r="H19" i="6"/>
  <c r="I26" i="6"/>
  <c r="V15" i="6"/>
  <c r="V20" i="6"/>
  <c r="AD20" i="6" s="1"/>
  <c r="AJ20" i="6" s="1"/>
  <c r="V16" i="6"/>
  <c r="U22" i="6"/>
  <c r="V22" i="6" s="1"/>
  <c r="AD22" i="6" s="1"/>
  <c r="AJ22" i="6" s="1"/>
  <c r="V12" i="6"/>
  <c r="AE12" i="6" s="1"/>
  <c r="AF12" i="6" s="1"/>
  <c r="V14" i="6"/>
  <c r="AF13" i="6"/>
  <c r="AD13" i="6"/>
  <c r="AJ13" i="6" s="1"/>
  <c r="U19" i="6"/>
  <c r="V19" i="6" s="1"/>
  <c r="AD19" i="6" s="1"/>
  <c r="AJ19" i="6" s="1"/>
  <c r="U21" i="6"/>
  <c r="V21" i="6" s="1"/>
  <c r="AD21" i="6" s="1"/>
  <c r="AJ21" i="6" s="1"/>
  <c r="U24" i="6"/>
  <c r="V24" i="6" s="1"/>
  <c r="AD24" i="6" s="1"/>
  <c r="AJ24" i="6" s="1"/>
  <c r="U23" i="6"/>
  <c r="V23" i="6" s="1"/>
  <c r="AD23" i="6" s="1"/>
  <c r="AJ23" i="6" s="1"/>
  <c r="AD17" i="6"/>
  <c r="AJ17" i="6" s="1"/>
  <c r="D8" i="2"/>
  <c r="AE15" i="6" l="1"/>
  <c r="AF15" i="6" s="1"/>
  <c r="AE14" i="6"/>
  <c r="AF14" i="6" s="1"/>
  <c r="AE16" i="6"/>
  <c r="AF16" i="6" s="1"/>
  <c r="AD15" i="6"/>
  <c r="AJ15" i="6" s="1"/>
  <c r="H26" i="6"/>
  <c r="I39" i="6"/>
  <c r="I53" i="6" s="1"/>
  <c r="H30" i="6"/>
  <c r="I43" i="6"/>
  <c r="I57" i="6" s="1"/>
  <c r="H27" i="6"/>
  <c r="I40" i="6"/>
  <c r="H28" i="6"/>
  <c r="I41" i="6"/>
  <c r="H31" i="6"/>
  <c r="I44" i="6"/>
  <c r="H29" i="6"/>
  <c r="I42" i="6"/>
  <c r="I56" i="6" s="1"/>
  <c r="AE29" i="6"/>
  <c r="AF29" i="6" s="1"/>
  <c r="AE31" i="6"/>
  <c r="AF31" i="6" s="1"/>
  <c r="AE27" i="6"/>
  <c r="AF27" i="6" s="1"/>
  <c r="AE28" i="6"/>
  <c r="AF28" i="6" s="1"/>
  <c r="AE20" i="6"/>
  <c r="AF20" i="6" s="1"/>
  <c r="AE19" i="6"/>
  <c r="AF19" i="6" s="1"/>
  <c r="AE21" i="6"/>
  <c r="AF21" i="6" s="1"/>
  <c r="AE24" i="6"/>
  <c r="AF24" i="6" s="1"/>
  <c r="AE23" i="6"/>
  <c r="AF23" i="6" s="1"/>
  <c r="AE22" i="6"/>
  <c r="AF22" i="6" s="1"/>
  <c r="AD16" i="6"/>
  <c r="AJ16" i="6" s="1"/>
  <c r="AD14" i="6"/>
  <c r="AJ14" i="6" s="1"/>
  <c r="AD12" i="6"/>
  <c r="U26" i="6"/>
  <c r="V26" i="6" s="1"/>
  <c r="AD26" i="6" s="1"/>
  <c r="AJ26" i="6" s="1"/>
  <c r="U30" i="6"/>
  <c r="V30" i="6" s="1"/>
  <c r="AD30" i="6" s="1"/>
  <c r="AJ30" i="6" s="1"/>
  <c r="U56" i="6" l="1"/>
  <c r="V56" i="6" s="1"/>
  <c r="H56" i="6"/>
  <c r="U40" i="6"/>
  <c r="V40" i="6" s="1"/>
  <c r="AD40" i="6" s="1"/>
  <c r="AJ40" i="6" s="1"/>
  <c r="I54" i="6"/>
  <c r="U44" i="6"/>
  <c r="V44" i="6" s="1"/>
  <c r="AD44" i="6" s="1"/>
  <c r="AJ44" i="6" s="1"/>
  <c r="I58" i="6"/>
  <c r="H57" i="6"/>
  <c r="U57" i="6"/>
  <c r="V57" i="6" s="1"/>
  <c r="U53" i="6"/>
  <c r="V53" i="6" s="1"/>
  <c r="H53" i="6"/>
  <c r="U41" i="6"/>
  <c r="V41" i="6" s="1"/>
  <c r="AD41" i="6" s="1"/>
  <c r="AJ41" i="6" s="1"/>
  <c r="I55" i="6"/>
  <c r="H43" i="6"/>
  <c r="I50" i="6"/>
  <c r="H44" i="6"/>
  <c r="I51" i="6"/>
  <c r="H41" i="6"/>
  <c r="I48" i="6"/>
  <c r="H40" i="6"/>
  <c r="I47" i="6"/>
  <c r="U47" i="6" s="1"/>
  <c r="V47" i="6" s="1"/>
  <c r="AD47" i="6" s="1"/>
  <c r="AJ47" i="6" s="1"/>
  <c r="H39" i="6"/>
  <c r="I46" i="6"/>
  <c r="H42" i="6"/>
  <c r="I49" i="6"/>
  <c r="U42" i="6"/>
  <c r="V42" i="6" s="1"/>
  <c r="AE44" i="6"/>
  <c r="AF44" i="6" s="1"/>
  <c r="AE30" i="6"/>
  <c r="AF30" i="6" s="1"/>
  <c r="AE26" i="6"/>
  <c r="AF26" i="6" s="1"/>
  <c r="AJ12" i="6"/>
  <c r="AJ32" i="6" s="1"/>
  <c r="AK32" i="6" s="1"/>
  <c r="U39" i="6"/>
  <c r="V39" i="6" s="1"/>
  <c r="AD39" i="6" s="1"/>
  <c r="AJ39" i="6" s="1"/>
  <c r="U43" i="6"/>
  <c r="V43" i="6" s="1"/>
  <c r="AD43" i="6" s="1"/>
  <c r="AJ43" i="6" s="1"/>
  <c r="AE41" i="6" l="1"/>
  <c r="AF41" i="6" s="1"/>
  <c r="AE40" i="6"/>
  <c r="AF40" i="6" s="1"/>
  <c r="AE53" i="6"/>
  <c r="AF53" i="6" s="1"/>
  <c r="AD53" i="6"/>
  <c r="AJ53" i="6" s="1"/>
  <c r="H54" i="6"/>
  <c r="U54" i="6"/>
  <c r="V54" i="6" s="1"/>
  <c r="U55" i="6"/>
  <c r="V55" i="6" s="1"/>
  <c r="H55" i="6"/>
  <c r="AE57" i="6"/>
  <c r="AF57" i="6" s="1"/>
  <c r="AD57" i="6"/>
  <c r="AJ57" i="6" s="1"/>
  <c r="U58" i="6"/>
  <c r="V58" i="6" s="1"/>
  <c r="H58" i="6"/>
  <c r="AE56" i="6"/>
  <c r="AF56" i="6" s="1"/>
  <c r="AD56" i="6"/>
  <c r="AJ56" i="6" s="1"/>
  <c r="H46" i="6"/>
  <c r="I60" i="6"/>
  <c r="H60" i="6" s="1"/>
  <c r="H51" i="6"/>
  <c r="I65" i="6"/>
  <c r="H65" i="6" s="1"/>
  <c r="H49" i="6"/>
  <c r="I63" i="6"/>
  <c r="U49" i="6"/>
  <c r="V49" i="6" s="1"/>
  <c r="H47" i="6"/>
  <c r="I61" i="6"/>
  <c r="H48" i="6"/>
  <c r="I62" i="6"/>
  <c r="H50" i="6"/>
  <c r="I64" i="6"/>
  <c r="H64" i="6" s="1"/>
  <c r="U51" i="6"/>
  <c r="V51" i="6" s="1"/>
  <c r="AD51" i="6" s="1"/>
  <c r="AJ51" i="6" s="1"/>
  <c r="AD42" i="6"/>
  <c r="AJ42" i="6" s="1"/>
  <c r="AE42" i="6"/>
  <c r="AF42" i="6" s="1"/>
  <c r="U48" i="6"/>
  <c r="V48" i="6" s="1"/>
  <c r="AD48" i="6" s="1"/>
  <c r="AJ48" i="6" s="1"/>
  <c r="AE47" i="6"/>
  <c r="AF47" i="6" s="1"/>
  <c r="AE43" i="6"/>
  <c r="AF43" i="6" s="1"/>
  <c r="AE39" i="6"/>
  <c r="AF39" i="6" s="1"/>
  <c r="U46" i="6"/>
  <c r="V46" i="6" s="1"/>
  <c r="AD46" i="6" s="1"/>
  <c r="AJ46" i="6" s="1"/>
  <c r="U50" i="6"/>
  <c r="V50" i="6" s="1"/>
  <c r="AD50" i="6" s="1"/>
  <c r="AJ50" i="6" s="1"/>
  <c r="U64" i="6" l="1"/>
  <c r="V64" i="6" s="1"/>
  <c r="AD64" i="6" s="1"/>
  <c r="AJ64" i="6" s="1"/>
  <c r="AE48" i="6"/>
  <c r="AF48" i="6" s="1"/>
  <c r="AE58" i="6"/>
  <c r="AF58" i="6" s="1"/>
  <c r="AD58" i="6"/>
  <c r="AJ58" i="6" s="1"/>
  <c r="AE55" i="6"/>
  <c r="AF55" i="6" s="1"/>
  <c r="AD55" i="6"/>
  <c r="AJ55" i="6" s="1"/>
  <c r="AE54" i="6"/>
  <c r="AF54" i="6" s="1"/>
  <c r="AD54" i="6"/>
  <c r="AJ54" i="6" s="1"/>
  <c r="U60" i="6"/>
  <c r="V60" i="6" s="1"/>
  <c r="AD60" i="6" s="1"/>
  <c r="AJ60" i="6" s="1"/>
  <c r="AE51" i="6"/>
  <c r="AF51" i="6" s="1"/>
  <c r="H62" i="6"/>
  <c r="U62" i="6"/>
  <c r="V62" i="6" s="1"/>
  <c r="AD49" i="6"/>
  <c r="AJ49" i="6" s="1"/>
  <c r="AE49" i="6"/>
  <c r="AF49" i="6" s="1"/>
  <c r="H63" i="6"/>
  <c r="U63" i="6"/>
  <c r="V63" i="6" s="1"/>
  <c r="U65" i="6"/>
  <c r="V65" i="6" s="1"/>
  <c r="AD65" i="6" s="1"/>
  <c r="AJ65" i="6" s="1"/>
  <c r="H61" i="6"/>
  <c r="U61" i="6"/>
  <c r="V61" i="6" s="1"/>
  <c r="AE64" i="6"/>
  <c r="AF64" i="6" s="1"/>
  <c r="AE50" i="6"/>
  <c r="AF50" i="6" s="1"/>
  <c r="AE46" i="6"/>
  <c r="AF46" i="6" s="1"/>
  <c r="AE60" i="6" l="1"/>
  <c r="AF60" i="6" s="1"/>
  <c r="AE65" i="6"/>
  <c r="AF65" i="6" s="1"/>
  <c r="AD63" i="6"/>
  <c r="AJ63" i="6" s="1"/>
  <c r="AE63" i="6"/>
  <c r="AF63" i="6" s="1"/>
  <c r="AD62" i="6"/>
  <c r="AJ62" i="6" s="1"/>
  <c r="AE62" i="6"/>
  <c r="AF62" i="6" s="1"/>
  <c r="AD61" i="6"/>
  <c r="AJ61" i="6" s="1"/>
  <c r="AE61" i="6"/>
  <c r="AF61" i="6" s="1"/>
  <c r="AJ66" i="6" l="1"/>
  <c r="AI70" i="6" s="1"/>
  <c r="AI71" i="6" s="1"/>
  <c r="D14" i="2" s="1"/>
  <c r="AK66" i="6" l="1"/>
  <c r="D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sharedStrings.xml><?xml version="1.0" encoding="utf-8"?>
<sst xmlns="http://schemas.openxmlformats.org/spreadsheetml/2006/main" count="1364" uniqueCount="981">
  <si>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</si>
  <si>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</si>
  <si>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</si>
  <si>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</si>
  <si>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</si>
  <si>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</si>
  <si>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</si>
  <si>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</si>
  <si>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</si>
  <si>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</si>
  <si>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</si>
  <si>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</si>
  <si>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</si>
  <si>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</si>
  <si>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</si>
  <si>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</si>
  <si>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</si>
  <si>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</si>
  <si>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</si>
  <si>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</si>
  <si>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</si>
  <si>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</si>
  <si>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</si>
  <si>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</si>
  <si>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</si>
  <si>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</si>
  <si>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</si>
  <si>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</si>
  <si>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</si>
  <si>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</si>
  <si>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</si>
  <si>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</si>
  <si>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</si>
  <si>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</si>
  <si>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</si>
  <si>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</si>
  <si>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</si>
  <si>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</si>
  <si>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</si>
  <si>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</si>
  <si>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</si>
  <si>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</si>
  <si>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</si>
  <si>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</si>
  <si>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</si>
  <si>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</si>
  <si>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</si>
  <si>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</si>
  <si>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</si>
  <si>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</si>
  <si>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</si>
  <si>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</si>
  <si>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</si>
  <si>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</si>
  <si>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</si>
  <si>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</si>
  <si>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</si>
  <si>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</si>
  <si>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</si>
  <si>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</si>
  <si>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</si>
  <si>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</si>
  <si>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</si>
  <si>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</si>
  <si>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</si>
  <si>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</si>
  <si>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</si>
  <si>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</si>
  <si>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</si>
  <si>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</si>
  <si>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</si>
  <si>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</si>
  <si>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</si>
  <si>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</si>
  <si>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</si>
  <si>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</si>
  <si>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</si>
  <si>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</si>
  <si>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</si>
  <si>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</si>
  <si>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</si>
  <si>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</si>
  <si>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</si>
  <si>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</si>
  <si>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</si>
  <si>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</si>
  <si>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</si>
  <si>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</si>
  <si>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</si>
  <si>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</si>
  <si>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</si>
  <si>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</si>
  <si>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</si>
  <si>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</si>
  <si>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</si>
  <si>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</si>
  <si>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</si>
  <si>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</si>
  <si>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</si>
  <si>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</si>
  <si>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</si>
  <si>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</si>
  <si>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</si>
  <si>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</si>
  <si>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</si>
  <si>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</si>
  <si>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</si>
  <si>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</si>
  <si>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</si>
  <si>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</si>
  <si>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</si>
  <si>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</si>
  <si>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</si>
  <si>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</si>
  <si>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</si>
  <si>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</si>
  <si>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</si>
  <si>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</si>
  <si>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</si>
  <si>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</si>
  <si>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</si>
  <si>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</si>
  <si>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</si>
  <si>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</si>
  <si>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</si>
  <si>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</si>
  <si>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</si>
  <si>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</si>
  <si>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</si>
  <si>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</si>
  <si>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</si>
  <si>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</si>
  <si>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</si>
  <si>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</si>
  <si>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</si>
  <si>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</si>
  <si>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</si>
  <si>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</si>
  <si>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</si>
  <si>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</si>
  <si>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</si>
  <si>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</si>
  <si>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</si>
  <si>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</si>
  <si>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</si>
  <si>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</si>
  <si>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</si>
  <si>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</si>
  <si>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</si>
  <si>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</si>
  <si>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</si>
  <si>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</si>
  <si>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</si>
  <si>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</si>
  <si>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</si>
  <si>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</si>
  <si>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</si>
  <si>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</si>
  <si>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</si>
  <si>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</si>
  <si>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</si>
  <si>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</si>
  <si>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</si>
  <si>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</si>
  <si>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</si>
  <si>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</si>
  <si>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</si>
  <si>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</si>
  <si>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</si>
  <si>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</si>
  <si>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</si>
  <si>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</si>
  <si>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</si>
  <si>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</si>
  <si>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</si>
  <si>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</si>
  <si>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</si>
  <si>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</si>
  <si>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</si>
  <si>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</si>
  <si>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</si>
  <si>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</si>
  <si>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</si>
  <si>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</si>
  <si>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</si>
  <si>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</si>
  <si>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</si>
  <si>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</si>
  <si>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</si>
  <si>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</si>
  <si>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</si>
  <si>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</si>
  <si>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</si>
  <si>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</si>
  <si>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</si>
  <si>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</si>
  <si>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</si>
  <si>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</si>
  <si>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</si>
  <si>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</si>
  <si>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</si>
  <si>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</si>
  <si>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</si>
  <si>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</si>
  <si>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</si>
  <si>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</si>
  <si>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</si>
  <si>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</si>
  <si>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</si>
  <si>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</si>
  <si>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</si>
  <si>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</si>
  <si>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</si>
  <si>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</si>
  <si>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</si>
  <si>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</si>
  <si>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</si>
  <si>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</si>
  <si>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</si>
  <si>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</si>
  <si>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</si>
  <si>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</si>
  <si>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</si>
  <si>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</si>
  <si>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</si>
  <si>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</si>
  <si>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</si>
  <si>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</si>
  <si>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</si>
  <si>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</si>
  <si>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</si>
  <si>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</si>
  <si>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</si>
  <si>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</si>
  <si>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</si>
  <si>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</si>
  <si>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</si>
  <si>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</si>
  <si>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</si>
  <si>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</si>
  <si>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</si>
  <si>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</si>
  <si>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</si>
  <si>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</si>
  <si>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</si>
  <si>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</si>
  <si>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</si>
  <si>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</si>
  <si>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</si>
  <si>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</si>
  <si>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</si>
  <si>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</si>
  <si>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</si>
  <si>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</si>
  <si>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</si>
  <si>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</si>
  <si>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</si>
  <si>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</si>
  <si>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</si>
  <si>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</si>
  <si>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</si>
  <si>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</si>
  <si>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</si>
  <si>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</si>
  <si>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</si>
  <si>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</si>
  <si>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</si>
  <si>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</si>
  <si>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</si>
  <si>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</si>
  <si>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</si>
  <si>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</si>
  <si>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</si>
  <si>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</si>
  <si>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</si>
  <si>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</si>
  <si>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</si>
  <si>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</si>
  <si>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</si>
  <si>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</si>
  <si>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</si>
  <si>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</si>
  <si>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</si>
  <si>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</si>
  <si>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</si>
  <si>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</si>
  <si>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</si>
  <si>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</si>
  <si>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</si>
  <si>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</si>
  <si>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</si>
  <si>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</si>
  <si>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</si>
  <si>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</si>
  <si>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</si>
  <si>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</si>
  <si>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</si>
  <si>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</si>
  <si>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</si>
  <si>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</si>
  <si>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</si>
  <si>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</si>
  <si>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</si>
  <si>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</si>
  <si>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</si>
  <si>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</si>
  <si>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</si>
  <si>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</si>
  <si>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</si>
  <si>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</si>
  <si>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</si>
  <si>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</si>
  <si>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</si>
  <si>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</si>
  <si>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</si>
  <si>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</si>
  <si>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</si>
  <si>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</si>
  <si>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</si>
  <si>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</si>
  <si>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</si>
  <si>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</si>
  <si>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</si>
  <si>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</si>
  <si>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</si>
  <si>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</si>
  <si>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</si>
  <si>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</si>
  <si>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</si>
  <si>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</si>
  <si>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</si>
  <si>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</si>
  <si>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</si>
  <si>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</si>
  <si>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</si>
  <si>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</si>
  <si>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</si>
  <si>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</si>
  <si>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</si>
  <si>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</si>
  <si>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</si>
  <si>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</si>
  <si>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</si>
  <si>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</si>
  <si>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</si>
  <si>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</si>
  <si>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</si>
  <si>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</si>
  <si>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</si>
  <si>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</si>
  <si>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</si>
  <si>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</si>
  <si>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</si>
  <si>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</si>
  <si>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</si>
  <si>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</si>
  <si>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</si>
  <si>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</si>
  <si>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</si>
  <si>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</si>
  <si>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</si>
  <si>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</si>
  <si>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</si>
  <si>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</si>
  <si>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</si>
  <si>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</si>
  <si>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</si>
  <si>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</si>
  <si>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</si>
  <si>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</si>
  <si>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</si>
  <si>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</si>
  <si>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</si>
  <si>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</si>
  <si>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</si>
  <si>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</si>
  <si>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</si>
  <si>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</si>
  <si>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</si>
  <si>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</si>
  <si>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</si>
  <si>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</si>
  <si>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</si>
  <si>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</si>
  <si>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</si>
  <si>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</si>
  <si>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</si>
  <si>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</si>
  <si>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</si>
  <si>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</si>
  <si>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</si>
  <si>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</si>
  <si>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</si>
  <si>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</si>
  <si>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</si>
  <si>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</si>
  <si>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</si>
  <si>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</si>
  <si>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</si>
  <si>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</si>
  <si>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</si>
  <si>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</si>
  <si>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</si>
  <si>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</si>
  <si>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</si>
  <si>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</si>
  <si>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</si>
  <si>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</si>
  <si>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</si>
  <si>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</si>
  <si>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</si>
  <si>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</si>
  <si>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</si>
  <si>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</si>
  <si>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</si>
  <si>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</si>
  <si>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</si>
  <si>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</si>
  <si>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</si>
  <si>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</si>
  <si>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</si>
  <si>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</si>
  <si>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</si>
  <si>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</si>
  <si>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</si>
  <si>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</si>
  <si>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</si>
  <si>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</si>
  <si>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</si>
  <si>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</si>
  <si>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</si>
  <si>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</si>
  <si>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</si>
  <si>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</si>
  <si>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</si>
  <si>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</si>
  <si>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</si>
  <si>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</si>
  <si>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</si>
  <si>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</si>
  <si>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</si>
  <si>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</si>
  <si>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</si>
  <si>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</si>
  <si>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</si>
  <si>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</si>
  <si>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</si>
  <si>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</si>
  <si>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</si>
  <si>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</si>
  <si>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</si>
  <si>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</si>
  <si>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</si>
  <si>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</si>
  <si>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</si>
  <si>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</si>
  <si>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</si>
  <si>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</si>
  <si>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</si>
  <si>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</si>
  <si>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</si>
  <si>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</si>
  <si>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</si>
  <si>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</si>
  <si>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</si>
  <si>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</si>
  <si>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</si>
  <si>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</si>
  <si>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</si>
  <si>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</si>
  <si>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</si>
  <si>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</si>
  <si>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</si>
  <si>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</si>
  <si>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</si>
  <si>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</si>
  <si>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</si>
  <si>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</si>
  <si>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</si>
  <si>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</si>
  <si>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</si>
  <si>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</si>
  <si>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</si>
  <si>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</si>
  <si>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</si>
  <si>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</si>
  <si>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</si>
  <si>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</si>
  <si>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</si>
  <si>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</si>
  <si>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</si>
  <si>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</si>
  <si>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</si>
  <si>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</si>
  <si>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</si>
  <si>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</si>
  <si>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</si>
  <si>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</si>
  <si>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</si>
  <si>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</si>
  <si>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</si>
  <si>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</si>
  <si>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</si>
  <si>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</si>
  <si>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</si>
  <si>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</si>
  <si>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</si>
  <si>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</si>
  <si>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</si>
  <si>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</si>
  <si>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</si>
  <si>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</si>
  <si>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</si>
  <si>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</si>
  <si>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</si>
  <si>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</si>
  <si>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</si>
  <si>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</si>
  <si>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</si>
  <si>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</si>
  <si>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</si>
  <si>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</si>
  <si>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</si>
  <si>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</si>
  <si>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</si>
  <si>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</si>
  <si>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</si>
  <si>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</si>
  <si>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</si>
  <si>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</si>
  <si>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</si>
  <si>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</si>
  <si>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</si>
  <si>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</si>
  <si>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</si>
  <si>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</si>
  <si>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</si>
  <si>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</si>
  <si>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</si>
  <si>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</si>
  <si>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</si>
  <si>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</si>
  <si>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</si>
  <si>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</si>
  <si>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</si>
  <si>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</si>
  <si>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</si>
  <si>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</si>
  <si>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</si>
  <si>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</si>
  <si>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</si>
  <si>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</si>
  <si>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</si>
  <si>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</si>
  <si>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</si>
  <si>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</si>
  <si>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</si>
  <si>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</si>
  <si>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</si>
  <si>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</si>
  <si>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</si>
  <si>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</si>
  <si>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</si>
  <si>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</si>
  <si>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</si>
  <si>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</si>
  <si>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</si>
  <si>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</si>
  <si>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</si>
  <si>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</si>
  <si>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</si>
  <si>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</si>
  <si>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</si>
  <si>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</si>
  <si>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</si>
  <si>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</si>
  <si>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</si>
  <si>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</si>
  <si>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</si>
  <si>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</si>
  <si>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</si>
  <si>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</si>
  <si>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</si>
  <si>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</si>
  <si>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</si>
  <si>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</si>
  <si>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</si>
  <si>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</si>
  <si>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</si>
  <si>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</si>
  <si>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</si>
  <si>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</si>
  <si>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</si>
  <si>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</si>
  <si>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</si>
  <si>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</si>
  <si>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</si>
  <si>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</si>
  <si>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</si>
  <si>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</si>
  <si>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</si>
  <si>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</si>
  <si>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</si>
  <si>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</si>
  <si>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</si>
  <si>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</si>
  <si>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</si>
  <si>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</si>
  <si>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</si>
  <si>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</si>
  <si>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Duty</t>
  </si>
  <si>
    <t>Item Description</t>
  </si>
  <si>
    <t>Fabrication</t>
  </si>
  <si>
    <t>Color</t>
  </si>
  <si>
    <t>Duty Rate</t>
  </si>
  <si>
    <t>LDP Cost $</t>
  </si>
  <si>
    <t>Total Load $</t>
  </si>
  <si>
    <t>Total Sales</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</si>
  <si>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</si>
  <si>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</si>
  <si>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</si>
  <si>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</si>
  <si>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</si>
  <si>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</si>
  <si>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</si>
  <si>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</si>
  <si>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</si>
  <si>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</si>
  <si>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</si>
  <si>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</si>
  <si>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</si>
  <si>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</si>
  <si>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</si>
  <si>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2025 SHET DI</t>
  </si>
  <si>
    <t>2025 SHET POE</t>
  </si>
  <si>
    <t>2025 SHET JLA Ecomm</t>
  </si>
  <si>
    <t>2025 SHET Amazon 1P</t>
  </si>
  <si>
    <t>Margin</t>
    <phoneticPr fontId="25" type="noConversion"/>
  </si>
  <si>
    <t xml:space="preserve">                                                                                  2025 SHET Domestic Commitment Sheet</t>
  </si>
  <si>
    <t>ZPP (POE Shipments)</t>
  </si>
  <si>
    <t>100% polyester</t>
  </si>
  <si>
    <t>TWIN: 66X96"/20x30"(2)/39X75"+12"</t>
  </si>
  <si>
    <t>FULL: 81X96"/20x30"(4)/54X75"+12"</t>
  </si>
  <si>
    <t>QUEEN: 90x102"/20x30"(4)/60x80"+12"</t>
  </si>
  <si>
    <t>KING: 108x102"/20x40"(4)/78x80"+12"</t>
  </si>
  <si>
    <t>CKING: 108x102"/20x40"(4)/72x84"+12"</t>
  </si>
  <si>
    <t>SPC: 20x30"(2)</t>
  </si>
  <si>
    <t>KPC: 20x40"(2)</t>
  </si>
  <si>
    <t>6302.32.2040</t>
  </si>
  <si>
    <t>80gsm Microfiber Cooling Sheet Set</t>
    <phoneticPr fontId="25" type="noConversion"/>
  </si>
  <si>
    <t>Margin</t>
  </si>
  <si>
    <t>Total Costs</t>
  </si>
  <si>
    <t>Total Units</t>
  </si>
  <si>
    <t>6302.32.2020</t>
    <phoneticPr fontId="32" type="noConversion"/>
  </si>
  <si>
    <r>
      <t xml:space="preserve">100% polyester sheets, cooling treatment, </t>
    </r>
    <r>
      <rPr>
        <sz val="10"/>
        <color rgb="FFFF0000"/>
        <rFont val="Arial"/>
        <family val="2"/>
      </rPr>
      <t>VZB packaging</t>
    </r>
    <r>
      <rPr>
        <sz val="10"/>
        <rFont val="Arial"/>
        <family val="2"/>
      </rPr>
      <t>, z hem</t>
    </r>
  </si>
  <si>
    <t>6 piece set -- Serta Brand 80gsm Microfiber Cooling Sheets</t>
  </si>
  <si>
    <t>6 piece set -- Serta Brand 80gsm Microfiber Cooling Sheets</t>
    <phoneticPr fontId="32" type="noConversion"/>
  </si>
  <si>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</si>
  <si>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</si>
  <si>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</si>
  <si>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</si>
  <si>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</si>
  <si>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</si>
  <si>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</si>
  <si>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</si>
  <si>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</si>
  <si>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</si>
  <si>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</si>
  <si>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</si>
  <si>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</si>
  <si>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</si>
  <si>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</si>
  <si>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t>
  </si>
  <si>
    <t>Total Units per Carton</t>
  </si>
  <si>
    <t xml:space="preserve">Carton size </t>
  </si>
  <si>
    <t>Units</t>
  </si>
  <si>
    <t>JLA POE Prices</t>
  </si>
  <si>
    <t xml:space="preserve">JLA POE Mark up </t>
  </si>
  <si>
    <t>POE Cost  with Load $</t>
  </si>
  <si>
    <t xml:space="preserve"> Cost  with Load $</t>
  </si>
  <si>
    <t>Load (AD,DA, Agent fee, Commission, Storage...)</t>
  </si>
  <si>
    <t xml:space="preserve">Freight </t>
  </si>
  <si>
    <t>F.O.B Cost $</t>
  </si>
  <si>
    <t>UPC</t>
    <phoneticPr fontId="32" type="noConversion"/>
  </si>
  <si>
    <t>Item</t>
    <phoneticPr fontId="32" type="noConversion"/>
  </si>
  <si>
    <t>Size / Spec.</t>
  </si>
  <si>
    <t xml:space="preserve">Fabrication </t>
  </si>
  <si>
    <t>Sample #</t>
  </si>
  <si>
    <t>Small: &lt; $100K</t>
  </si>
  <si>
    <t>Small: &lt; $50K</t>
  </si>
  <si>
    <t>Small: &lt; $150K</t>
  </si>
  <si>
    <t>亿家人</t>
    <phoneticPr fontId="32" type="noConversion"/>
  </si>
  <si>
    <t>Bang-1</t>
    <phoneticPr fontId="32"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</si>
  <si>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</si>
  <si>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</si>
  <si>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</si>
  <si>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</si>
  <si>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</si>
  <si>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</si>
  <si>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</si>
  <si>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</si>
  <si>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</si>
  <si>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</si>
  <si>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</si>
  <si>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</si>
  <si>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</si>
  <si>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</si>
  <si>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</si>
  <si>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</si>
  <si>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</si>
  <si>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</si>
  <si>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</si>
  <si>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</si>
  <si>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</si>
  <si>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</si>
  <si>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</si>
  <si>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</si>
  <si>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</si>
  <si>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</si>
  <si>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</si>
  <si>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</si>
  <si>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</si>
  <si>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</si>
  <si>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</si>
  <si>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</si>
  <si>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</si>
  <si>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</si>
  <si>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</si>
  <si>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Serta Sheep</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</si>
  <si>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</si>
  <si>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</si>
  <si>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</si>
  <si>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</si>
  <si>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</si>
  <si>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</si>
  <si>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</si>
  <si>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</si>
  <si>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</si>
  <si>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</si>
  <si>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</si>
  <si>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</si>
  <si>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</si>
  <si>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</si>
  <si>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</si>
  <si>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</si>
  <si>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</si>
  <si>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</si>
  <si>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</si>
  <si>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</si>
  <si>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</si>
  <si>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</si>
  <si>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</si>
  <si>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</si>
  <si>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</si>
  <si>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</si>
  <si>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</si>
  <si>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</si>
  <si>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</si>
  <si>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</si>
  <si>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</si>
  <si>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</si>
  <si>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</si>
  <si>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</si>
  <si>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</si>
  <si>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</si>
  <si>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</si>
  <si>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</si>
  <si>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</si>
  <si>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</si>
  <si>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</si>
  <si>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</si>
  <si>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</si>
  <si>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$500K</t>
  </si>
  <si>
    <t>Super Big: ≥ $200K</t>
  </si>
  <si>
    <t>Super Big: ≥ $1M</t>
  </si>
  <si>
    <t>Sarah Chen</t>
    <phoneticPr fontId="32" type="noConversion"/>
  </si>
  <si>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</si>
  <si>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</si>
  <si>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</si>
  <si>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</si>
  <si>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</si>
  <si>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</si>
  <si>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</si>
  <si>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</si>
  <si>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</si>
  <si>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</si>
  <si>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</si>
  <si>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</si>
  <si>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</si>
  <si>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</si>
  <si>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</si>
  <si>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</si>
  <si>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</si>
  <si>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</si>
  <si>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</si>
  <si>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</si>
  <si>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</si>
  <si>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</si>
  <si>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</si>
  <si>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</si>
  <si>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</si>
  <si>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</si>
  <si>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</si>
  <si>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</si>
  <si>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</si>
  <si>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</si>
  <si>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</si>
  <si>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</si>
  <si>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</si>
  <si>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</si>
  <si>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</si>
  <si>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</si>
  <si>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</si>
  <si>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</si>
  <si>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</si>
  <si>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</si>
  <si>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</si>
  <si>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</si>
  <si>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</si>
  <si>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</si>
  <si>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</si>
  <si>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</si>
  <si>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</si>
  <si>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</si>
  <si>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</si>
  <si>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</si>
  <si>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</si>
  <si>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</si>
  <si>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</si>
  <si>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</si>
  <si>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</si>
  <si>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</si>
  <si>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</si>
  <si>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</si>
  <si>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</si>
  <si>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</si>
  <si>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</si>
  <si>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</si>
  <si>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r>
      <rPr>
        <sz val="9"/>
        <color theme="1"/>
        <rFont val="宋体"/>
        <family val="3"/>
        <charset val="134"/>
      </rPr>
      <t>胶袋</t>
    </r>
    <r>
      <rPr>
        <sz val="9"/>
        <color theme="1"/>
        <rFont val="Calibri"/>
        <family val="2"/>
      </rPr>
      <t>1.4</t>
    </r>
    <r>
      <rPr>
        <sz val="9"/>
        <color theme="1"/>
        <rFont val="宋体"/>
        <family val="3"/>
        <charset val="134"/>
      </rPr>
      <t>，彩卡</t>
    </r>
    <r>
      <rPr>
        <sz val="9"/>
        <color theme="1"/>
        <rFont val="Calibri"/>
        <family val="2"/>
      </rPr>
      <t>0.4</t>
    </r>
  </si>
  <si>
    <t>Twin XL: 66x96"/20x30"(2)/39x80"+12"</t>
  </si>
  <si>
    <r>
      <rPr>
        <sz val="9"/>
        <color theme="1"/>
        <rFont val="宋体"/>
        <family val="3"/>
        <charset val="134"/>
      </rPr>
      <t>胶袋</t>
    </r>
    <r>
      <rPr>
        <sz val="9"/>
        <color theme="1"/>
        <rFont val="Calibri"/>
        <family val="2"/>
      </rPr>
      <t>1.7</t>
    </r>
    <r>
      <rPr>
        <sz val="9"/>
        <color theme="1"/>
        <rFont val="宋体"/>
        <family val="3"/>
        <charset val="134"/>
      </rPr>
      <t>，彩卡</t>
    </r>
    <r>
      <rPr>
        <sz val="9"/>
        <color theme="1"/>
        <rFont val="Calibri"/>
        <family val="2"/>
      </rPr>
      <t>0.8</t>
    </r>
    <r>
      <rPr>
        <sz val="9"/>
        <color theme="1"/>
        <rFont val="宋体"/>
        <family val="3"/>
        <charset val="134"/>
      </rPr>
      <t>，贴纸0.02</t>
    </r>
  </si>
  <si>
    <t>亿家人</t>
  </si>
  <si>
    <t>100% polyester sheets, cooling topical treatment, VZB packaging, z hem</t>
  </si>
  <si>
    <r>
      <rPr>
        <sz val="10.5"/>
        <color theme="1"/>
        <rFont val="Calibri"/>
        <family val="2"/>
      </rPr>
      <t xml:space="preserve">6 piece set -- Serta Brand </t>
    </r>
    <r>
      <rPr>
        <sz val="10.5"/>
        <color rgb="FFFF0000"/>
        <rFont val="Calibri"/>
        <family val="2"/>
      </rPr>
      <t xml:space="preserve">80gsm Microfiber Cooling </t>
    </r>
    <r>
      <rPr>
        <sz val="10.5"/>
        <color theme="1"/>
        <rFont val="Calibri"/>
        <family val="2"/>
      </rPr>
      <t>Sheets</t>
    </r>
  </si>
  <si>
    <t>HG/MMX Serta</t>
  </si>
  <si>
    <r>
      <rPr>
        <b/>
        <sz val="10.5"/>
        <rFont val="宋体"/>
        <family val="3"/>
        <charset val="134"/>
      </rPr>
      <t>辅料价格</t>
    </r>
    <r>
      <rPr>
        <sz val="9"/>
        <color theme="1"/>
        <rFont val="Calibri"/>
        <family val="2"/>
      </rPr>
      <t>RMB</t>
    </r>
  </si>
  <si>
    <t>Carton Dimensions</t>
  </si>
  <si>
    <t>Case pack</t>
  </si>
  <si>
    <t>Factory</t>
  </si>
  <si>
    <t>降幅</t>
  </si>
  <si>
    <r>
      <rPr>
        <b/>
        <sz val="10.5"/>
        <color rgb="FFFF0000"/>
        <rFont val="宋体"/>
        <family val="3"/>
        <charset val="134"/>
      </rPr>
      <t xml:space="preserve">关税降价USD
</t>
    </r>
    <r>
      <rPr>
        <b/>
        <sz val="10.5"/>
        <color rgb="FFFF0000"/>
        <rFont val="Calibri"/>
        <family val="2"/>
      </rPr>
      <t>2025/3/5</t>
    </r>
  </si>
  <si>
    <t>Production Price
(USD)</t>
  </si>
  <si>
    <t>Customer/Brand</t>
  </si>
  <si>
    <t>Type</t>
  </si>
  <si>
    <t>5.5x9" PVC拉链袋（普通拉头），彩卡需烫彩金</t>
  </si>
  <si>
    <r>
      <rPr>
        <sz val="10"/>
        <rFont val="Arial"/>
        <family val="2"/>
      </rPr>
      <t>1/4</t>
    </r>
    <r>
      <rPr>
        <sz val="10"/>
        <rFont val="宋体"/>
        <family val="3"/>
        <charset val="134"/>
      </rPr>
      <t>英寸</t>
    </r>
    <r>
      <rPr>
        <sz val="10"/>
        <rFont val="Arial"/>
        <family val="2"/>
      </rPr>
      <t>Z HEM</t>
    </r>
    <r>
      <rPr>
        <sz val="10"/>
        <rFont val="宋体"/>
        <family val="3"/>
        <charset val="134"/>
      </rPr>
      <t>工艺如下图：</t>
    </r>
  </si>
  <si>
    <r>
      <rPr>
        <sz val="10"/>
        <rFont val="Arial"/>
        <family val="2"/>
      </rPr>
      <t>HG</t>
    </r>
    <r>
      <rPr>
        <sz val="10"/>
        <rFont val="宋体"/>
        <family val="3"/>
        <charset val="134"/>
      </rPr>
      <t>包装参考</t>
    </r>
  </si>
  <si>
    <t>Hem = 1/4" on both sides of pillowcases and on flat sheet</t>
  </si>
  <si>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</si>
  <si>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t>KPC: 20x40"(4)</t>
  </si>
  <si>
    <t>SPC: 20x30"(4)</t>
  </si>
  <si>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</si>
  <si>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color rgb="FFFF0000"/>
        <rFont val="宋体"/>
        <family val="3"/>
        <charset val="134"/>
      </rPr>
      <t>四只枕套:</t>
    </r>
    <r>
      <rPr>
        <sz val="8"/>
        <rFont val="宋体"/>
        <family val="3"/>
        <charset val="134"/>
      </rPr>
      <t>大身联体</t>
    </r>
    <r>
      <rPr>
        <sz val="8"/>
        <rFont val="Arial"/>
        <family val="2"/>
      </rPr>
      <t>4"</t>
    </r>
    <r>
      <rPr>
        <sz val="8"/>
        <rFont val="宋体"/>
        <family val="3"/>
        <charset val="134"/>
      </rPr>
      <t>头子，</t>
    </r>
    <r>
      <rPr>
        <sz val="8"/>
        <color rgb="FFFF0000"/>
        <rFont val="宋体"/>
        <family val="3"/>
        <charset val="134"/>
      </rPr>
      <t>Z-hem,</t>
    </r>
    <r>
      <rPr>
        <sz val="8"/>
        <rFont val="Arial"/>
        <family val="2"/>
      </rPr>
      <t xml:space="preserve"> </t>
    </r>
    <r>
      <rPr>
        <sz val="8"/>
        <rFont val="宋体"/>
        <family val="3"/>
        <charset val="134"/>
      </rPr>
      <t xml:space="preserve">枕套正背面都是Z hem 
</t>
    </r>
    <r>
      <rPr>
        <sz val="8"/>
        <color rgb="FFFF0000"/>
        <rFont val="宋体"/>
        <family val="3"/>
        <charset val="134"/>
      </rPr>
      <t>PVC胶袋+彩卡，普通拉头</t>
    </r>
  </si>
  <si>
    <t>60-70 days MOQ 1000 pairs/color</t>
  </si>
  <si>
    <t>YJR</t>
  </si>
  <si>
    <t>Freight cost per 40'</t>
  </si>
  <si>
    <t>Cubic Meter/ per item</t>
  </si>
  <si>
    <t>Total units per carton</t>
  </si>
  <si>
    <t xml:space="preserve">Picture </t>
  </si>
  <si>
    <t xml:space="preserve">Feight </t>
  </si>
  <si>
    <t xml:space="preserve">Lead time, MOQ </t>
  </si>
  <si>
    <t>Sample #, Factory name</t>
  </si>
  <si>
    <t>Dinglifen</t>
  </si>
  <si>
    <t>Quote by</t>
  </si>
  <si>
    <t>Project Name</t>
  </si>
  <si>
    <t>Quote date</t>
  </si>
  <si>
    <t>HG</t>
  </si>
  <si>
    <t>80gsm Microfiber Cooling Sheet Set</t>
    <phoneticPr fontId="25" type="noConversion"/>
  </si>
  <si>
    <t>6302.22.2020</t>
  </si>
  <si>
    <t>Load 5.5%</t>
    <phoneticPr fontId="25" type="noConversion"/>
  </si>
  <si>
    <t>亿家人</t>
    <phoneticPr fontId="25" type="noConversion"/>
  </si>
  <si>
    <t>Sepia Rose</t>
    <phoneticPr fontId="25" type="noConversion"/>
  </si>
  <si>
    <t>SH20-0159</t>
  </si>
  <si>
    <t>SH20-0160</t>
  </si>
  <si>
    <t>SH20-0161</t>
  </si>
  <si>
    <t>SH21-0164</t>
  </si>
  <si>
    <t>TWIN XL  66X96"/20x30"(2)/39X80"+12"</t>
  </si>
  <si>
    <t>6302.22.2010</t>
  </si>
  <si>
    <t>11/25/2025</t>
    <phoneticPr fontId="25" type="noConversion"/>
  </si>
  <si>
    <t>2025.11.20</t>
    <phoneticPr fontId="25" type="noConversion"/>
  </si>
  <si>
    <t>TJX</t>
    <phoneticPr fontId="32" type="noConversion"/>
  </si>
  <si>
    <t>C1  SHIP DATE:2026/2/6</t>
    <phoneticPr fontId="25" type="noConversion"/>
  </si>
  <si>
    <t>Snow White</t>
    <phoneticPr fontId="25" type="noConversion"/>
  </si>
  <si>
    <t>Dessert Sage</t>
    <phoneticPr fontId="25" type="noConversion"/>
  </si>
  <si>
    <t>Sepia Rose</t>
  </si>
  <si>
    <t>SH20-0061</t>
    <phoneticPr fontId="25" type="noConversion"/>
  </si>
  <si>
    <t>022164624243</t>
    <phoneticPr fontId="25" type="noConversion"/>
  </si>
  <si>
    <t>SH20-0062</t>
  </si>
  <si>
    <t>022164624250</t>
    <phoneticPr fontId="25" type="noConversion"/>
  </si>
  <si>
    <t>SH20-0063</t>
  </si>
  <si>
    <t>022164624267</t>
    <phoneticPr fontId="25" type="noConversion"/>
  </si>
  <si>
    <t>SH20-0064</t>
  </si>
  <si>
    <t>022164624274</t>
    <phoneticPr fontId="25" type="noConversion"/>
  </si>
  <si>
    <t>SH21-0065</t>
    <phoneticPr fontId="25" type="noConversion"/>
  </si>
  <si>
    <t>022164624281</t>
    <phoneticPr fontId="25" type="noConversion"/>
  </si>
  <si>
    <t>022164624298</t>
    <phoneticPr fontId="25" type="noConversion"/>
  </si>
  <si>
    <t>SH20-0133</t>
    <phoneticPr fontId="25" type="noConversion"/>
  </si>
  <si>
    <t>022164626063</t>
    <phoneticPr fontId="25" type="noConversion"/>
  </si>
  <si>
    <t>SH20-0135</t>
  </si>
  <si>
    <t>022164626087</t>
    <phoneticPr fontId="25" type="noConversion"/>
  </si>
  <si>
    <t>SH20-0136</t>
  </si>
  <si>
    <t>022164626094</t>
    <phoneticPr fontId="25" type="noConversion"/>
  </si>
  <si>
    <t>SH20-0137</t>
  </si>
  <si>
    <t>022164626100</t>
    <phoneticPr fontId="25" type="noConversion"/>
  </si>
  <si>
    <t>SH21-0139</t>
    <phoneticPr fontId="25" type="noConversion"/>
  </si>
  <si>
    <t>022164626124</t>
    <phoneticPr fontId="25" type="noConversion"/>
  </si>
  <si>
    <t>SH21-0140</t>
  </si>
  <si>
    <t>022164626131</t>
    <phoneticPr fontId="25" type="noConversion"/>
  </si>
  <si>
    <t>SH20-0157</t>
    <phoneticPr fontId="25" type="noConversion"/>
  </si>
  <si>
    <t>022164626308</t>
    <phoneticPr fontId="25" type="noConversion"/>
  </si>
  <si>
    <t>022164626322</t>
    <phoneticPr fontId="25" type="noConversion"/>
  </si>
  <si>
    <t>022164626339</t>
    <phoneticPr fontId="25" type="noConversion"/>
  </si>
  <si>
    <t>022164626346</t>
    <phoneticPr fontId="25" type="noConversion"/>
  </si>
  <si>
    <t>SH21-0163</t>
    <phoneticPr fontId="25" type="noConversion"/>
  </si>
  <si>
    <t>022164626360</t>
    <phoneticPr fontId="25" type="noConversion"/>
  </si>
  <si>
    <t>022164626377</t>
    <phoneticPr fontId="25" type="noConversion"/>
  </si>
  <si>
    <t>SW 2/28-3/7</t>
    <phoneticPr fontId="25" type="noConversion"/>
  </si>
  <si>
    <t>Alloy</t>
    <phoneticPr fontId="25" type="noConversion"/>
  </si>
  <si>
    <t>Rainy Day</t>
    <phoneticPr fontId="25" type="noConversion"/>
  </si>
  <si>
    <t>Ice Melt</t>
    <phoneticPr fontId="25" type="noConversion"/>
  </si>
  <si>
    <t>SH20-0079</t>
    <phoneticPr fontId="25" type="noConversion"/>
  </si>
  <si>
    <t>022164624427</t>
    <phoneticPr fontId="25" type="noConversion"/>
  </si>
  <si>
    <t>SH20-0080</t>
  </si>
  <si>
    <t>022164624434</t>
    <phoneticPr fontId="25" type="noConversion"/>
  </si>
  <si>
    <t>SH20-0081</t>
  </si>
  <si>
    <t>022164624441</t>
    <phoneticPr fontId="25" type="noConversion"/>
  </si>
  <si>
    <t>SH20-0082</t>
  </si>
  <si>
    <t>022164624458</t>
    <phoneticPr fontId="25" type="noConversion"/>
  </si>
  <si>
    <t>SH21-0083</t>
    <phoneticPr fontId="25" type="noConversion"/>
  </si>
  <si>
    <t>022164624465</t>
    <phoneticPr fontId="25" type="noConversion"/>
  </si>
  <si>
    <t>SH21-0084</t>
    <phoneticPr fontId="25" type="noConversion"/>
  </si>
  <si>
    <t>022164624472</t>
    <phoneticPr fontId="25" type="noConversion"/>
  </si>
  <si>
    <t>SH20-0091</t>
    <phoneticPr fontId="25" type="noConversion"/>
  </si>
  <si>
    <t>022164624540</t>
    <phoneticPr fontId="25" type="noConversion"/>
  </si>
  <si>
    <t>SH20-0092</t>
  </si>
  <si>
    <t>022164624557</t>
    <phoneticPr fontId="25" type="noConversion"/>
  </si>
  <si>
    <t>SH20-0093</t>
  </si>
  <si>
    <t>022164624564</t>
    <phoneticPr fontId="25" type="noConversion"/>
  </si>
  <si>
    <t>SH20-0094</t>
  </si>
  <si>
    <t>022164624571</t>
    <phoneticPr fontId="25" type="noConversion"/>
  </si>
  <si>
    <t>SH21-0095</t>
    <phoneticPr fontId="25" type="noConversion"/>
  </si>
  <si>
    <t>022164624588</t>
    <phoneticPr fontId="25" type="noConversion"/>
  </si>
  <si>
    <t>SH21-0096</t>
    <phoneticPr fontId="25" type="noConversion"/>
  </si>
  <si>
    <t>022164624595</t>
    <phoneticPr fontId="25" type="noConversion"/>
  </si>
  <si>
    <t>SW 3/30-4/6</t>
    <phoneticPr fontId="25" type="noConversion"/>
  </si>
  <si>
    <t>JLA POE Prices</t>
    <phoneticPr fontId="25" type="noConversion"/>
  </si>
  <si>
    <t>Customer Price in PO</t>
    <phoneticPr fontId="25" type="noConversion"/>
  </si>
  <si>
    <t>CATG</t>
    <phoneticPr fontId="25" type="noConversion"/>
  </si>
  <si>
    <t>SH20-0902</t>
  </si>
  <si>
    <t>022164694758</t>
  </si>
  <si>
    <t>SH20-0903</t>
  </si>
  <si>
    <t>022164694765</t>
  </si>
  <si>
    <t>SH20-0904</t>
  </si>
  <si>
    <t>022164694772</t>
  </si>
  <si>
    <t>SH20-0905</t>
  </si>
  <si>
    <t>022164694789</t>
  </si>
  <si>
    <t>SH21-0906</t>
  </si>
  <si>
    <t>022164694796</t>
  </si>
  <si>
    <t>SH21-0907</t>
  </si>
  <si>
    <t>022164694802</t>
  </si>
  <si>
    <t>订单信息见AK和AL列</t>
    <phoneticPr fontId="25" type="noConversion"/>
  </si>
  <si>
    <t>C1  SHIP DATE:2026/3/6</t>
    <phoneticPr fontId="25" type="noConversion"/>
  </si>
  <si>
    <t>CATG</t>
    <phoneticPr fontId="25" type="noConversion"/>
  </si>
  <si>
    <r>
      <t xml:space="preserve">MAR PO# 802288      </t>
    </r>
    <r>
      <rPr>
        <b/>
        <sz val="10"/>
        <color rgb="FFFF0000"/>
        <rFont val="Arial"/>
        <family val="2"/>
      </rPr>
      <t>MAR-251204</t>
    </r>
    <phoneticPr fontId="25" type="noConversion"/>
  </si>
  <si>
    <r>
      <t xml:space="preserve">TJM PO# 802290          </t>
    </r>
    <r>
      <rPr>
        <b/>
        <sz val="10"/>
        <color rgb="FFFF0000"/>
        <rFont val="Arial"/>
        <family val="2"/>
      </rPr>
      <t>TJM-251204</t>
    </r>
    <phoneticPr fontId="25" type="noConversion"/>
  </si>
  <si>
    <t>ship date 2026/2/6</t>
    <phoneticPr fontId="25" type="noConversion"/>
  </si>
  <si>
    <t>SW 2/28-3/7</t>
    <phoneticPr fontId="25" type="noConversion"/>
  </si>
  <si>
    <r>
      <t xml:space="preserve">MAR PO# 802289      </t>
    </r>
    <r>
      <rPr>
        <b/>
        <sz val="10"/>
        <color rgb="FFFF0000"/>
        <rFont val="Arial"/>
        <family val="2"/>
      </rPr>
      <t>MAR-251205</t>
    </r>
    <phoneticPr fontId="25" type="noConversion"/>
  </si>
  <si>
    <t>ship date 2026/3/6</t>
    <phoneticPr fontId="25" type="noConversion"/>
  </si>
  <si>
    <r>
      <t xml:space="preserve">TJM PO# 802291       </t>
    </r>
    <r>
      <rPr>
        <b/>
        <sz val="10"/>
        <color rgb="FFFF0000"/>
        <rFont val="Arial"/>
        <family val="2"/>
      </rPr>
      <t>TJM-251205</t>
    </r>
    <phoneticPr fontId="25" type="noConversion"/>
  </si>
  <si>
    <t>SH21-0066</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</si>
</sst>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quot;$&quot;#,##0.00"/>
    <numFmt numFmtId="178" formatCode="[$-409]dd/mmm/yy;@"/>
    <numFmt numFmtId="179" formatCode="0.0%"/>
    <numFmt numFmtId="180" formatCode="0.0000"/>
    <numFmt numFmtId="181" formatCode="_([$$-409]* #,##0.00_);_([$$-409]* \(#,##0.00\);_([$$-409]* &quot;-&quot;??_);_(@_)"/>
    <numFmt numFmtId="182" formatCode="&quot;$&quot;#,##0"/>
    <numFmt numFmtId="183" formatCode="\$#,##0.00;\-\$#,##0.00"/>
    <numFmt numFmtId="184" formatCode="_ \¥* #,##0.00_ ;_ \¥* \-#,##0.00_ ;_ \¥* &quot;-&quot;??_ ;_ @_ "/>
  </numFmts>
  <fonts count="60" x14ac:knownFonts="1">
    <font>
      <sz val="11"/>
      <name val="Calibri"/>
    </font>
    <font>
      <sz val="11"/>
      <color theme="1"/>
      <name val="等线"/>
      <family val="2"/>
      <scheme val="minor"/>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b/>
      <sz val="10"/>
      <color rgb="FFFF0000"/>
      <name val="Arial"/>
      <family val="2"/>
    </font>
    <font>
      <sz val="12"/>
      <name val="宋体"/>
      <family val="3"/>
      <charset val="134"/>
    </font>
    <font>
      <b/>
      <sz val="10"/>
      <color indexed="10"/>
      <name val="Arial"/>
      <family val="2"/>
    </font>
    <font>
      <sz val="10"/>
      <color indexed="8"/>
      <name val="Arial"/>
      <family val="2"/>
    </font>
    <font>
      <sz val="8"/>
      <name val="Arial"/>
      <family val="2"/>
    </font>
    <font>
      <b/>
      <sz val="10"/>
      <name val="宋体"/>
      <family val="2"/>
      <charset val="134"/>
    </font>
    <font>
      <sz val="11"/>
      <name val="微软雅黑"/>
      <family val="2"/>
      <charset val="134"/>
    </font>
    <font>
      <sz val="10"/>
      <color theme="0"/>
      <name val="Arial"/>
      <family val="2"/>
    </font>
    <font>
      <sz val="10"/>
      <name val="Calibri"/>
      <family val="2"/>
    </font>
    <font>
      <sz val="10.5"/>
      <color theme="1"/>
      <name val="Calibri"/>
      <family val="2"/>
    </font>
    <font>
      <sz val="9"/>
      <color theme="1"/>
      <name val="Calibri"/>
      <family val="2"/>
    </font>
    <font>
      <b/>
      <sz val="10.5"/>
      <color theme="1"/>
      <name val="Calibri"/>
      <family val="2"/>
    </font>
    <font>
      <b/>
      <sz val="10.5"/>
      <color rgb="FFFF0000"/>
      <name val="Calibri"/>
      <family val="2"/>
    </font>
    <font>
      <sz val="10.5"/>
      <color rgb="FFFF0000"/>
      <name val="Calibri"/>
      <family val="2"/>
    </font>
    <font>
      <sz val="10.5"/>
      <name val="Calibri"/>
      <family val="2"/>
    </font>
    <font>
      <sz val="9"/>
      <color theme="1"/>
      <name val="宋体"/>
      <family val="3"/>
      <charset val="134"/>
    </font>
    <font>
      <b/>
      <sz val="10.5"/>
      <color rgb="FFFF0000"/>
      <name val="宋体"/>
      <family val="3"/>
      <charset val="134"/>
    </font>
    <font>
      <b/>
      <sz val="10.5"/>
      <name val="宋体"/>
      <family val="3"/>
      <charset val="134"/>
    </font>
    <font>
      <sz val="10"/>
      <name val="宋体"/>
      <family val="3"/>
      <charset val="134"/>
    </font>
    <font>
      <sz val="10"/>
      <color rgb="FFFF0000"/>
      <name val="宋体"/>
      <family val="3"/>
      <charset val="134"/>
    </font>
    <font>
      <sz val="8"/>
      <color indexed="12"/>
      <name val="Arial"/>
      <family val="2"/>
    </font>
    <font>
      <sz val="9"/>
      <color rgb="FFFF0000"/>
      <name val="Arial"/>
      <family val="2"/>
    </font>
    <font>
      <sz val="10"/>
      <color rgb="FF3333FF"/>
      <name val="Arial"/>
      <family val="2"/>
    </font>
    <font>
      <sz val="8"/>
      <color rgb="FF000000"/>
      <name val="Arial"/>
      <family val="2"/>
    </font>
    <font>
      <sz val="8"/>
      <color rgb="FFFF0000"/>
      <name val="Arial"/>
      <family val="2"/>
    </font>
    <font>
      <sz val="8"/>
      <color rgb="FFFF0000"/>
      <name val="宋体"/>
      <family val="3"/>
      <charset val="134"/>
    </font>
    <font>
      <sz val="8"/>
      <name val="宋体"/>
      <family val="3"/>
      <charset val="134"/>
    </font>
    <font>
      <b/>
      <sz val="8"/>
      <name val="Arial"/>
      <family val="2"/>
    </font>
    <font>
      <b/>
      <sz val="8"/>
      <color indexed="12"/>
      <name val="Arial"/>
      <family val="2"/>
    </font>
    <font>
      <b/>
      <sz val="8"/>
      <color rgb="FFFF0000"/>
      <name val="宋体"/>
      <family val="3"/>
      <charset val="134"/>
    </font>
    <font>
      <sz val="8"/>
      <color indexed="10"/>
      <name val="Arial"/>
      <family val="2"/>
    </font>
    <font>
      <sz val="10"/>
      <name val="宋体"/>
      <family val="2"/>
      <charset val="134"/>
    </font>
  </fonts>
  <fills count="1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theme="3" tint="0.79998168889431442"/>
        <bgColor indexed="64"/>
      </patternFill>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9" tint="0.399975585192419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style="thin">
        <color auto="1"/>
      </right>
      <top style="medium">
        <color auto="1"/>
      </top>
      <bottom style="thin">
        <color auto="1"/>
      </bottom>
      <diagonal/>
    </border>
    <border>
      <left/>
      <right/>
      <top style="medium">
        <color auto="1"/>
      </top>
      <bottom style="thin">
        <color auto="1"/>
      </bottom>
      <diagonal/>
    </border>
  </borders>
  <cellStyleXfs count="38">
    <xf numFmtId="0" fontId="0"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178" fontId="5" fillId="0" borderId="0"/>
    <xf numFmtId="9" fontId="5" fillId="0" borderId="0" applyFont="0" applyFill="0" applyBorder="0" applyAlignment="0" applyProtection="0"/>
    <xf numFmtId="176" fontId="5" fillId="0" borderId="0" applyFont="0" applyFill="0" applyBorder="0" applyAlignment="0" applyProtection="0"/>
    <xf numFmtId="178" fontId="5" fillId="0" borderId="0"/>
    <xf numFmtId="0" fontId="24" fillId="0" borderId="0">
      <alignment vertical="center"/>
    </xf>
    <xf numFmtId="9" fontId="24"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alignment vertical="center"/>
    </xf>
    <xf numFmtId="9" fontId="5" fillId="0" borderId="0" applyFont="0" applyFill="0" applyBorder="0" applyAlignment="0" applyProtection="0"/>
    <xf numFmtId="178" fontId="5" fillId="0" borderId="0"/>
    <xf numFmtId="0" fontId="2" fillId="0" borderId="0"/>
    <xf numFmtId="9" fontId="2" fillId="0" borderId="0" applyFont="0" applyFill="0" applyBorder="0" applyAlignment="0" applyProtection="0"/>
    <xf numFmtId="0" fontId="26" fillId="0" borderId="0"/>
    <xf numFmtId="0" fontId="5" fillId="0" borderId="0"/>
    <xf numFmtId="176" fontId="27" fillId="0" borderId="0" applyFont="0" applyFill="0" applyBorder="0" applyAlignment="0" applyProtection="0"/>
    <xf numFmtId="9" fontId="27" fillId="0" borderId="0" applyFont="0" applyFill="0" applyBorder="0" applyAlignment="0" applyProtection="0"/>
    <xf numFmtId="0" fontId="27" fillId="0" borderId="0"/>
    <xf numFmtId="176" fontId="5" fillId="0" borderId="0" applyFont="0" applyFill="0" applyBorder="0" applyAlignment="0" applyProtection="0"/>
    <xf numFmtId="0" fontId="5" fillId="0" borderId="0"/>
    <xf numFmtId="0" fontId="5" fillId="0" borderId="0"/>
    <xf numFmtId="176" fontId="5" fillId="0" borderId="0" applyFont="0" applyFill="0" applyBorder="0" applyAlignment="0" applyProtection="0"/>
    <xf numFmtId="0" fontId="5" fillId="0" borderId="0"/>
    <xf numFmtId="44" fontId="29" fillId="0" borderId="0" applyFont="0" applyFill="0" applyBorder="0" applyAlignment="0" applyProtection="0">
      <alignment vertical="center"/>
    </xf>
    <xf numFmtId="176" fontId="5" fillId="0" borderId="0" applyFont="0" applyFill="0" applyBorder="0" applyAlignment="0" applyProtection="0"/>
    <xf numFmtId="0" fontId="5" fillId="0" borderId="0"/>
    <xf numFmtId="0" fontId="5" fillId="0" borderId="0"/>
    <xf numFmtId="0" fontId="5" fillId="0" borderId="0"/>
    <xf numFmtId="0" fontId="1" fillId="0" borderId="0"/>
    <xf numFmtId="184" fontId="29" fillId="0" borderId="0" applyFont="0" applyFill="0" applyBorder="0" applyAlignment="0" applyProtection="0">
      <alignment vertical="center"/>
    </xf>
    <xf numFmtId="0" fontId="5" fillId="0" borderId="0"/>
    <xf numFmtId="0" fontId="5" fillId="0" borderId="0"/>
  </cellStyleXfs>
  <cellXfs count="316">
    <xf numFmtId="0" fontId="0" fillId="0" borderId="0" xfId="0"/>
    <xf numFmtId="9" fontId="0" fillId="0" borderId="0" xfId="0" applyNumberFormat="1"/>
    <xf numFmtId="0" fontId="7" fillId="0" borderId="0" xfId="0" applyFont="1"/>
    <xf numFmtId="0" fontId="4" fillId="0" borderId="0" xfId="0" applyFont="1"/>
    <xf numFmtId="0" fontId="8" fillId="0" borderId="0" xfId="2" applyFont="1" applyProtection="1">
      <protection locked="0"/>
    </xf>
    <xf numFmtId="0" fontId="9" fillId="0" borderId="0" xfId="2" applyFont="1" applyProtection="1">
      <protection locked="0"/>
    </xf>
    <xf numFmtId="0" fontId="5" fillId="0" borderId="0" xfId="3"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0" fontId="12" fillId="0" borderId="0" xfId="3" applyFont="1" applyAlignment="1" applyProtection="1">
      <alignment horizontal="left"/>
      <protection locked="0"/>
    </xf>
    <xf numFmtId="177" fontId="5" fillId="0" borderId="0" xfId="3" applyNumberFormat="1" applyAlignment="1" applyProtection="1">
      <alignment horizontal="left"/>
      <protection locked="0"/>
    </xf>
    <xf numFmtId="0" fontId="14" fillId="0" borderId="1" xfId="2" applyFont="1" applyBorder="1" applyAlignment="1" applyProtection="1">
      <alignment horizontal="left"/>
      <protection locked="0"/>
    </xf>
    <xf numFmtId="0" fontId="5" fillId="0" borderId="1" xfId="3" applyBorder="1" applyAlignment="1" applyProtection="1">
      <alignment horizontal="left"/>
      <protection locked="0"/>
    </xf>
    <xf numFmtId="0" fontId="5" fillId="0" borderId="0" xfId="3" applyAlignment="1" applyProtection="1">
      <alignment horizontal="center"/>
      <protection locked="0"/>
    </xf>
    <xf numFmtId="0" fontId="5" fillId="0" borderId="0" xfId="3" applyAlignment="1" applyProtection="1">
      <alignment horizontal="center" vertical="center" wrapText="1"/>
      <protection locked="0"/>
    </xf>
    <xf numFmtId="9" fontId="5" fillId="0" borderId="0" xfId="3" applyNumberFormat="1" applyAlignment="1" applyProtection="1">
      <alignment horizontal="center" wrapText="1"/>
      <protection locked="0"/>
    </xf>
    <xf numFmtId="0" fontId="15" fillId="0" borderId="0" xfId="3" applyFont="1" applyAlignment="1" applyProtection="1">
      <alignment horizontal="left"/>
      <protection locked="0"/>
    </xf>
    <xf numFmtId="0" fontId="13" fillId="5" borderId="1" xfId="2" applyFont="1" applyFill="1" applyBorder="1" applyAlignment="1" applyProtection="1">
      <alignment horizontal="left"/>
      <protection locked="0"/>
    </xf>
    <xf numFmtId="0" fontId="15" fillId="0" borderId="0" xfId="3" applyFont="1" applyAlignment="1">
      <alignment horizontal="left"/>
    </xf>
    <xf numFmtId="0" fontId="15" fillId="0" borderId="0" xfId="3" applyFont="1" applyAlignment="1">
      <alignment horizontal="left" wrapText="1"/>
    </xf>
    <xf numFmtId="9" fontId="5" fillId="0" borderId="0" xfId="3" applyNumberFormat="1" applyAlignment="1" applyProtection="1">
      <alignment horizontal="center"/>
      <protection locked="0"/>
    </xf>
    <xf numFmtId="9" fontId="11" fillId="0" borderId="0" xfId="3" applyNumberFormat="1" applyFont="1" applyAlignment="1" applyProtection="1">
      <alignment horizontal="center" wrapText="1"/>
      <protection locked="0"/>
    </xf>
    <xf numFmtId="9" fontId="12" fillId="0" borderId="0" xfId="3" applyNumberFormat="1" applyFont="1" applyAlignment="1">
      <alignment horizontal="center" wrapText="1"/>
    </xf>
    <xf numFmtId="0" fontId="5" fillId="0" borderId="0" xfId="3" applyAlignment="1">
      <alignment horizontal="left"/>
    </xf>
    <xf numFmtId="0" fontId="5" fillId="0" borderId="0" xfId="3" applyAlignment="1">
      <alignment horizontal="left" wrapText="1"/>
    </xf>
    <xf numFmtId="177" fontId="5" fillId="0" borderId="0" xfId="3" applyNumberFormat="1" applyAlignment="1">
      <alignment horizontal="left"/>
    </xf>
    <xf numFmtId="0" fontId="15" fillId="0" borderId="0" xfId="3" applyFont="1"/>
    <xf numFmtId="14" fontId="15" fillId="0" borderId="0" xfId="3" applyNumberFormat="1" applyFont="1"/>
    <xf numFmtId="0" fontId="15" fillId="0" borderId="0" xfId="3" applyFont="1" applyAlignment="1">
      <alignment wrapText="1"/>
    </xf>
    <xf numFmtId="177" fontId="15" fillId="0" borderId="0" xfId="3" applyNumberFormat="1" applyFont="1" applyAlignment="1">
      <alignment horizontal="left"/>
    </xf>
    <xf numFmtId="0" fontId="16" fillId="5" borderId="1" xfId="3" applyFont="1" applyFill="1" applyBorder="1" applyAlignment="1" applyProtection="1">
      <alignment horizontal="left"/>
      <protection locked="0"/>
    </xf>
    <xf numFmtId="9" fontId="5" fillId="0" borderId="0" xfId="3" applyNumberFormat="1" applyAlignment="1" applyProtection="1">
      <alignment horizontal="center" vertical="center" wrapText="1"/>
      <protection locked="0"/>
    </xf>
    <xf numFmtId="0" fontId="5" fillId="0" borderId="0" xfId="3"/>
    <xf numFmtId="14" fontId="5" fillId="0" borderId="0" xfId="3" applyNumberFormat="1"/>
    <xf numFmtId="0" fontId="5" fillId="0" borderId="0" xfId="3" applyAlignment="1">
      <alignment wrapText="1"/>
    </xf>
    <xf numFmtId="0" fontId="15" fillId="0" borderId="0" xfId="3" applyFont="1" applyAlignment="1">
      <alignment horizontal="right" wrapText="1"/>
    </xf>
    <xf numFmtId="0" fontId="14" fillId="0" borderId="4" xfId="2" applyFont="1" applyBorder="1" applyAlignment="1" applyProtection="1">
      <alignment horizontal="left"/>
      <protection locked="0"/>
    </xf>
    <xf numFmtId="0" fontId="0" fillId="0" borderId="1" xfId="0" applyBorder="1"/>
    <xf numFmtId="0" fontId="3" fillId="0" borderId="0" xfId="0" applyFont="1" applyAlignment="1">
      <alignment vertical="center" wrapText="1"/>
    </xf>
    <xf numFmtId="0" fontId="6" fillId="0" borderId="0" xfId="0" applyFont="1" applyAlignment="1">
      <alignment vertical="center" wrapText="1"/>
    </xf>
    <xf numFmtId="0" fontId="17" fillId="0" borderId="0" xfId="0" applyFont="1"/>
    <xf numFmtId="177" fontId="5" fillId="0" borderId="0" xfId="2" applyNumberFormat="1" applyAlignment="1" applyProtection="1">
      <alignment wrapText="1"/>
      <protection locked="0"/>
    </xf>
    <xf numFmtId="0" fontId="13" fillId="0" borderId="1" xfId="2" applyFont="1" applyBorder="1" applyAlignment="1" applyProtection="1">
      <alignment horizontal="left"/>
      <protection locked="0"/>
    </xf>
    <xf numFmtId="0" fontId="13" fillId="0" borderId="1" xfId="2" applyFont="1" applyBorder="1" applyProtection="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vertical="center" wrapText="1"/>
    </xf>
    <xf numFmtId="0" fontId="14" fillId="0" borderId="0" xfId="2" applyFont="1" applyAlignment="1" applyProtection="1">
      <alignment horizontal="left"/>
      <protection locked="0"/>
    </xf>
    <xf numFmtId="0" fontId="14" fillId="0" borderId="1" xfId="2" applyFont="1" applyBorder="1" applyAlignment="1" applyProtection="1">
      <alignment horizontal="left" vertical="center"/>
      <protection locked="0"/>
    </xf>
    <xf numFmtId="0" fontId="13" fillId="4" borderId="1" xfId="2" applyFont="1" applyFill="1" applyBorder="1" applyAlignment="1" applyProtection="1">
      <alignment horizontal="left" vertical="center"/>
      <protection locked="0"/>
    </xf>
    <xf numFmtId="0" fontId="5" fillId="0" borderId="1" xfId="3" applyBorder="1" applyAlignment="1" applyProtection="1">
      <alignment horizontal="left" vertical="center"/>
      <protection locked="0"/>
    </xf>
    <xf numFmtId="0" fontId="5" fillId="0" borderId="0" xfId="3" applyAlignment="1" applyProtection="1">
      <alignment horizontal="left" vertical="center"/>
      <protection locked="0"/>
    </xf>
    <xf numFmtId="0" fontId="10" fillId="0" borderId="0" xfId="3" applyFont="1" applyAlignment="1" applyProtection="1">
      <alignment horizontal="left" vertical="center"/>
      <protection locked="0"/>
    </xf>
    <xf numFmtId="0" fontId="5" fillId="0" borderId="0" xfId="3" applyAlignment="1" applyProtection="1">
      <alignment horizontal="center" vertical="center"/>
      <protection locked="0"/>
    </xf>
    <xf numFmtId="0" fontId="11" fillId="0" borderId="0" xfId="3" applyFont="1" applyAlignment="1" applyProtection="1">
      <alignment horizontal="left" vertical="center"/>
      <protection locked="0"/>
    </xf>
    <xf numFmtId="0" fontId="12" fillId="0" borderId="0" xfId="3" applyFont="1" applyAlignment="1" applyProtection="1">
      <alignment horizontal="left" vertical="center"/>
      <protection locked="0"/>
    </xf>
    <xf numFmtId="177" fontId="5" fillId="0" borderId="0" xfId="3" applyNumberFormat="1" applyAlignment="1" applyProtection="1">
      <alignment horizontal="left" vertical="center"/>
      <protection locked="0"/>
    </xf>
    <xf numFmtId="0" fontId="15" fillId="0" borderId="0" xfId="3" applyFont="1" applyAlignment="1" applyProtection="1">
      <alignment horizontal="left" vertical="center"/>
      <protection locked="0"/>
    </xf>
    <xf numFmtId="0" fontId="13" fillId="5" borderId="1" xfId="2" applyFont="1" applyFill="1" applyBorder="1" applyAlignment="1" applyProtection="1">
      <alignment horizontal="left" vertical="center"/>
      <protection locked="0"/>
    </xf>
    <xf numFmtId="0" fontId="13" fillId="0" borderId="1" xfId="2" applyFont="1" applyBorder="1" applyAlignment="1" applyProtection="1">
      <alignment vertical="center"/>
      <protection locked="0"/>
    </xf>
    <xf numFmtId="0" fontId="15" fillId="0" borderId="0" xfId="3" applyFont="1" applyAlignment="1">
      <alignment horizontal="left" vertical="center"/>
    </xf>
    <xf numFmtId="0" fontId="15" fillId="0" borderId="0" xfId="3" applyFont="1" applyAlignment="1">
      <alignment horizontal="left" vertical="center" wrapText="1"/>
    </xf>
    <xf numFmtId="0" fontId="13" fillId="0" borderId="5" xfId="2" applyFont="1" applyBorder="1" applyAlignment="1" applyProtection="1">
      <alignment horizontal="left"/>
      <protection locked="0"/>
    </xf>
    <xf numFmtId="0" fontId="14" fillId="0" borderId="6" xfId="2" applyFont="1" applyBorder="1" applyAlignment="1" applyProtection="1">
      <alignment horizontal="left"/>
      <protection locked="0"/>
    </xf>
    <xf numFmtId="0" fontId="13" fillId="0" borderId="1" xfId="2" applyFont="1" applyBorder="1" applyAlignment="1" applyProtection="1">
      <alignment horizontal="left" vertical="center"/>
      <protection locked="0"/>
    </xf>
    <xf numFmtId="0" fontId="18" fillId="0" borderId="1" xfId="2" applyFont="1" applyBorder="1" applyAlignment="1" applyProtection="1">
      <alignment horizontal="left" vertical="center"/>
      <protection locked="0"/>
    </xf>
    <xf numFmtId="0" fontId="18" fillId="5" borderId="1" xfId="2" applyFont="1" applyFill="1" applyBorder="1" applyAlignment="1" applyProtection="1">
      <alignment horizontal="left"/>
      <protection locked="0"/>
    </xf>
    <xf numFmtId="0" fontId="13" fillId="0" borderId="2" xfId="2" applyFont="1" applyBorder="1" applyProtection="1">
      <protection locked="0"/>
    </xf>
    <xf numFmtId="0" fontId="13" fillId="0" borderId="7" xfId="2" applyFont="1" applyBorder="1" applyProtection="1">
      <protection locked="0"/>
    </xf>
    <xf numFmtId="0" fontId="5" fillId="0" borderId="3" xfId="3" applyBorder="1" applyAlignment="1" applyProtection="1">
      <alignment horizontal="left"/>
      <protection locked="0"/>
    </xf>
    <xf numFmtId="0" fontId="21" fillId="0" borderId="0" xfId="0" applyFont="1" applyAlignment="1">
      <alignment vertical="center" wrapText="1"/>
    </xf>
    <xf numFmtId="0" fontId="13" fillId="0" borderId="7" xfId="2" applyFont="1" applyBorder="1" applyAlignment="1" applyProtection="1">
      <alignment horizontal="left"/>
      <protection locked="0"/>
    </xf>
    <xf numFmtId="177" fontId="23" fillId="0" borderId="1" xfId="1" applyNumberFormat="1" applyFont="1" applyBorder="1" applyAlignment="1">
      <alignment wrapText="1"/>
    </xf>
    <xf numFmtId="177" fontId="14" fillId="7" borderId="1" xfId="2" applyNumberFormat="1" applyFont="1" applyFill="1" applyBorder="1" applyAlignment="1" applyProtection="1">
      <alignment horizontal="left"/>
      <protection locked="0"/>
    </xf>
    <xf numFmtId="0" fontId="14" fillId="2" borderId="1" xfId="0" applyFont="1" applyFill="1" applyBorder="1" applyAlignment="1">
      <alignment vertical="center" wrapText="1"/>
    </xf>
    <xf numFmtId="0" fontId="13" fillId="0" borderId="0" xfId="2" applyFont="1" applyAlignment="1" applyProtection="1">
      <alignment horizontal="left"/>
      <protection locked="0"/>
    </xf>
    <xf numFmtId="10" fontId="0" fillId="0" borderId="0" xfId="0" applyNumberFormat="1"/>
    <xf numFmtId="0" fontId="5" fillId="0" borderId="0" xfId="25"/>
    <xf numFmtId="181" fontId="12" fillId="0" borderId="0" xfId="24" applyNumberFormat="1" applyFont="1"/>
    <xf numFmtId="0" fontId="12" fillId="0" borderId="0" xfId="25" applyFont="1"/>
    <xf numFmtId="0" fontId="5" fillId="0" borderId="0" xfId="25" applyAlignment="1">
      <alignment wrapText="1"/>
    </xf>
    <xf numFmtId="0" fontId="12" fillId="0" borderId="0" xfId="26" applyFont="1"/>
    <xf numFmtId="1" fontId="12" fillId="0" borderId="0" xfId="26" applyNumberFormat="1" applyFont="1"/>
    <xf numFmtId="181" fontId="5" fillId="0" borderId="0" xfId="24" applyNumberFormat="1" applyFont="1"/>
    <xf numFmtId="1" fontId="5" fillId="0" borderId="0" xfId="25" applyNumberFormat="1"/>
    <xf numFmtId="0" fontId="5" fillId="0" borderId="0" xfId="28" applyAlignment="1">
      <alignment wrapText="1"/>
    </xf>
    <xf numFmtId="177" fontId="12" fillId="0" borderId="10" xfId="29" applyNumberFormat="1" applyFont="1" applyFill="1" applyBorder="1" applyAlignment="1"/>
    <xf numFmtId="1" fontId="12" fillId="0" borderId="10" xfId="29" applyNumberFormat="1" applyFont="1" applyFill="1" applyBorder="1" applyAlignment="1"/>
    <xf numFmtId="10" fontId="31" fillId="8" borderId="10" xfId="30" applyNumberFormat="1" applyFont="1" applyFill="1" applyBorder="1" applyAlignment="1"/>
    <xf numFmtId="177" fontId="12" fillId="0" borderId="10" xfId="31" applyNumberFormat="1" applyFont="1" applyBorder="1"/>
    <xf numFmtId="176" fontId="5" fillId="0" borderId="10" xfId="25" applyNumberFormat="1" applyBorder="1"/>
    <xf numFmtId="176" fontId="12" fillId="0" borderId="10" xfId="32" applyNumberFormat="1" applyFont="1" applyBorder="1"/>
    <xf numFmtId="176" fontId="12" fillId="0" borderId="10" xfId="28" applyNumberFormat="1" applyFont="1" applyBorder="1"/>
    <xf numFmtId="176" fontId="12" fillId="8" borderId="10" xfId="31" applyNumberFormat="1" applyFont="1" applyFill="1" applyBorder="1"/>
    <xf numFmtId="179" fontId="12" fillId="8" borderId="10" xfId="33" applyNumberFormat="1" applyFont="1" applyFill="1" applyBorder="1"/>
    <xf numFmtId="0" fontId="12" fillId="8" borderId="10" xfId="33" applyFont="1" applyFill="1" applyBorder="1" applyAlignment="1">
      <alignment horizontal="right"/>
    </xf>
    <xf numFmtId="177" fontId="12" fillId="8" borderId="10" xfId="28" applyNumberFormat="1" applyFont="1" applyFill="1" applyBorder="1" applyAlignment="1">
      <alignment wrapText="1"/>
    </xf>
    <xf numFmtId="177" fontId="5" fillId="0" borderId="10" xfId="29" applyNumberFormat="1" applyFont="1" applyFill="1" applyBorder="1" applyAlignment="1">
      <alignment wrapText="1"/>
    </xf>
    <xf numFmtId="3" fontId="12" fillId="8" borderId="10" xfId="28" applyNumberFormat="1" applyFont="1" applyFill="1" applyBorder="1"/>
    <xf numFmtId="180" fontId="12" fillId="8" borderId="10" xfId="28" applyNumberFormat="1" applyFont="1" applyFill="1" applyBorder="1"/>
    <xf numFmtId="0" fontId="5" fillId="8" borderId="10" xfId="31" applyFill="1" applyBorder="1" applyAlignment="1">
      <alignment wrapText="1"/>
    </xf>
    <xf numFmtId="177" fontId="12" fillId="0" borderId="10" xfId="29" applyNumberFormat="1" applyFont="1" applyFill="1" applyBorder="1" applyAlignment="1">
      <alignment horizontal="center" wrapText="1"/>
    </xf>
    <xf numFmtId="0" fontId="5" fillId="6" borderId="10" xfId="31" applyFill="1" applyBorder="1" applyAlignment="1">
      <alignment horizontal="left" wrapText="1"/>
    </xf>
    <xf numFmtId="0" fontId="5" fillId="0" borderId="0" xfId="31" applyAlignment="1">
      <alignment wrapText="1"/>
    </xf>
    <xf numFmtId="177" fontId="11" fillId="6" borderId="10" xfId="29" applyNumberFormat="1" applyFont="1" applyFill="1" applyBorder="1" applyAlignment="1"/>
    <xf numFmtId="1" fontId="11" fillId="6" borderId="10" xfId="29" applyNumberFormat="1" applyFont="1" applyFill="1" applyBorder="1" applyAlignment="1"/>
    <xf numFmtId="181" fontId="28" fillId="6" borderId="10" xfId="24" applyNumberFormat="1" applyFont="1" applyFill="1" applyBorder="1" applyAlignment="1">
      <alignment horizontal="center" vertical="center"/>
    </xf>
    <xf numFmtId="10" fontId="11" fillId="6" borderId="10" xfId="30" applyNumberFormat="1" applyFont="1" applyFill="1" applyBorder="1" applyAlignment="1"/>
    <xf numFmtId="177" fontId="11" fillId="6" borderId="10" xfId="31" applyNumberFormat="1" applyFont="1" applyFill="1" applyBorder="1"/>
    <xf numFmtId="176" fontId="11" fillId="6" borderId="10" xfId="25" applyNumberFormat="1" applyFont="1" applyFill="1" applyBorder="1"/>
    <xf numFmtId="176" fontId="11" fillId="6" borderId="10" xfId="31" applyNumberFormat="1" applyFont="1" applyFill="1" applyBorder="1"/>
    <xf numFmtId="179" fontId="11" fillId="6" borderId="10" xfId="31" applyNumberFormat="1" applyFont="1" applyFill="1" applyBorder="1"/>
    <xf numFmtId="0" fontId="11" fillId="6" borderId="10" xfId="31" applyFont="1" applyFill="1" applyBorder="1" applyAlignment="1">
      <alignment horizontal="center"/>
    </xf>
    <xf numFmtId="177" fontId="11" fillId="6" borderId="10" xfId="31" applyNumberFormat="1" applyFont="1" applyFill="1" applyBorder="1" applyAlignment="1">
      <alignment wrapText="1"/>
    </xf>
    <xf numFmtId="3" fontId="11" fillId="6" borderId="10" xfId="31" applyNumberFormat="1" applyFont="1" applyFill="1" applyBorder="1" applyAlignment="1">
      <alignment wrapText="1"/>
    </xf>
    <xf numFmtId="3" fontId="11" fillId="6" borderId="10" xfId="31" applyNumberFormat="1" applyFont="1" applyFill="1" applyBorder="1"/>
    <xf numFmtId="180" fontId="11" fillId="6" borderId="10" xfId="31" applyNumberFormat="1" applyFont="1" applyFill="1" applyBorder="1"/>
    <xf numFmtId="0" fontId="11" fillId="6" borderId="10" xfId="31" applyFont="1" applyFill="1" applyBorder="1" applyAlignment="1">
      <alignment wrapText="1"/>
    </xf>
    <xf numFmtId="2" fontId="11" fillId="6" borderId="10" xfId="31" applyNumberFormat="1" applyFont="1" applyFill="1" applyBorder="1" applyAlignment="1">
      <alignment horizontal="center" wrapText="1"/>
    </xf>
    <xf numFmtId="0" fontId="5" fillId="0" borderId="0" xfId="25" applyAlignment="1">
      <alignment vertical="center" wrapText="1"/>
    </xf>
    <xf numFmtId="0" fontId="23" fillId="0" borderId="10" xfId="25" applyFont="1" applyBorder="1" applyAlignment="1">
      <alignment horizontal="center" vertical="center" wrapText="1"/>
    </xf>
    <xf numFmtId="181" fontId="30" fillId="10" borderId="10" xfId="24" applyNumberFormat="1" applyFont="1" applyFill="1" applyBorder="1" applyAlignment="1">
      <alignment horizontal="center" vertical="center" wrapText="1"/>
    </xf>
    <xf numFmtId="0" fontId="23" fillId="6" borderId="10" xfId="25" applyFont="1" applyFill="1" applyBorder="1" applyAlignment="1">
      <alignment horizontal="center" vertical="center" wrapText="1"/>
    </xf>
    <xf numFmtId="9" fontId="16" fillId="0" borderId="10" xfId="25" applyNumberFormat="1" applyFont="1" applyBorder="1" applyAlignment="1">
      <alignment vertical="center" wrapText="1"/>
    </xf>
    <xf numFmtId="10" fontId="16" fillId="0" borderId="10" xfId="25" applyNumberFormat="1" applyFont="1" applyBorder="1" applyAlignment="1">
      <alignment vertical="center" wrapText="1"/>
    </xf>
    <xf numFmtId="179" fontId="16" fillId="0" borderId="10" xfId="25" applyNumberFormat="1" applyFont="1" applyBorder="1" applyAlignment="1">
      <alignment vertical="center" wrapText="1"/>
    </xf>
    <xf numFmtId="0" fontId="16" fillId="0" borderId="10" xfId="25" applyFont="1" applyBorder="1" applyAlignment="1">
      <alignment horizontal="center" vertical="center" wrapText="1"/>
    </xf>
    <xf numFmtId="182" fontId="16" fillId="0" borderId="10" xfId="25" applyNumberFormat="1" applyFont="1" applyBorder="1" applyAlignment="1">
      <alignment horizontal="center" vertical="center" wrapText="1"/>
    </xf>
    <xf numFmtId="0" fontId="16" fillId="0" borderId="10" xfId="25" applyFont="1" applyBorder="1" applyAlignment="1">
      <alignment horizontal="left" vertical="center" wrapText="1"/>
    </xf>
    <xf numFmtId="0" fontId="23" fillId="0" borderId="6" xfId="25" applyFont="1" applyBorder="1" applyAlignment="1">
      <alignment horizontal="center" vertical="center" wrapText="1"/>
    </xf>
    <xf numFmtId="0" fontId="5" fillId="0" borderId="0" xfId="25" applyAlignment="1">
      <alignment vertical="center"/>
    </xf>
    <xf numFmtId="0" fontId="16" fillId="0" borderId="10" xfId="25" applyFont="1" applyBorder="1" applyAlignment="1">
      <alignment horizontal="right" vertical="center" wrapText="1"/>
    </xf>
    <xf numFmtId="0" fontId="16" fillId="0" borderId="10" xfId="25" applyFont="1" applyBorder="1" applyAlignment="1">
      <alignment horizontal="center" vertical="center"/>
    </xf>
    <xf numFmtId="0" fontId="5" fillId="0" borderId="0" xfId="2" applyAlignment="1" applyProtection="1">
      <alignment horizontal="left"/>
      <protection locked="0"/>
    </xf>
    <xf numFmtId="0" fontId="5" fillId="0" borderId="0" xfId="2" applyAlignment="1">
      <alignment horizontal="left"/>
    </xf>
    <xf numFmtId="0" fontId="5" fillId="0" borderId="0" xfId="2" applyAlignment="1" applyProtection="1">
      <alignment horizontal="center"/>
      <protection locked="0"/>
    </xf>
    <xf numFmtId="0" fontId="33" fillId="0" borderId="0" xfId="25" applyFont="1"/>
    <xf numFmtId="9" fontId="5" fillId="0" borderId="0" xfId="2" applyNumberFormat="1" applyAlignment="1" applyProtection="1">
      <alignment horizontal="center" wrapText="1"/>
      <protection locked="0"/>
    </xf>
    <xf numFmtId="9" fontId="5" fillId="0" borderId="0" xfId="2" applyNumberFormat="1" applyAlignment="1" applyProtection="1">
      <alignment horizontal="center"/>
      <protection locked="0"/>
    </xf>
    <xf numFmtId="0" fontId="10" fillId="0" borderId="0" xfId="2" applyFont="1" applyAlignment="1" applyProtection="1">
      <alignment horizontal="left"/>
      <protection locked="0"/>
    </xf>
    <xf numFmtId="0" fontId="14" fillId="0" borderId="0" xfId="2" applyFont="1" applyAlignment="1" applyProtection="1">
      <alignment horizontal="left" wrapText="1"/>
      <protection locked="0"/>
    </xf>
    <xf numFmtId="0" fontId="13" fillId="0" borderId="0" xfId="2" applyFont="1" applyAlignment="1" applyProtection="1">
      <alignment wrapText="1"/>
      <protection locked="0"/>
    </xf>
    <xf numFmtId="0" fontId="13" fillId="0" borderId="13" xfId="2" applyFont="1" applyBorder="1" applyAlignment="1" applyProtection="1">
      <alignment horizontal="left"/>
      <protection locked="0"/>
    </xf>
    <xf numFmtId="0" fontId="14" fillId="0" borderId="13" xfId="2" applyFont="1" applyBorder="1" applyAlignment="1" applyProtection="1">
      <alignment horizontal="left"/>
      <protection locked="0"/>
    </xf>
    <xf numFmtId="14" fontId="14" fillId="0" borderId="13" xfId="2" applyNumberFormat="1" applyFont="1" applyBorder="1" applyAlignment="1" applyProtection="1">
      <alignment horizontal="left"/>
      <protection locked="0"/>
    </xf>
    <xf numFmtId="0" fontId="13" fillId="0" borderId="14" xfId="2" applyFont="1" applyBorder="1" applyAlignment="1" applyProtection="1">
      <alignment horizontal="left"/>
      <protection locked="0"/>
    </xf>
    <xf numFmtId="177" fontId="5" fillId="0" borderId="0" xfId="2" applyNumberFormat="1" applyAlignment="1">
      <alignment horizontal="left"/>
    </xf>
    <xf numFmtId="0" fontId="5" fillId="0" borderId="0" xfId="2"/>
    <xf numFmtId="14" fontId="5" fillId="0" borderId="0" xfId="2" applyNumberFormat="1"/>
    <xf numFmtId="177" fontId="5" fillId="0" borderId="0" xfId="2" applyNumberFormat="1" applyAlignment="1" applyProtection="1">
      <alignment horizontal="left"/>
      <protection locked="0"/>
    </xf>
    <xf numFmtId="0" fontId="5" fillId="0" borderId="0" xfId="2" applyAlignment="1" applyProtection="1">
      <alignment horizontal="center" vertical="center" wrapText="1"/>
      <protection locked="0"/>
    </xf>
    <xf numFmtId="0" fontId="35" fillId="0" borderId="0" xfId="2" applyFont="1" applyAlignment="1" applyProtection="1">
      <alignment horizontal="left"/>
      <protection locked="0"/>
    </xf>
    <xf numFmtId="0" fontId="13" fillId="0" borderId="10"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3" fillId="0" borderId="16" xfId="2" applyFont="1" applyBorder="1" applyAlignment="1" applyProtection="1">
      <alignment horizontal="left"/>
      <protection locked="0"/>
    </xf>
    <xf numFmtId="14" fontId="14" fillId="0" borderId="0" xfId="2" applyNumberFormat="1" applyFont="1" applyAlignment="1" applyProtection="1">
      <alignment horizontal="left"/>
      <protection locked="0"/>
    </xf>
    <xf numFmtId="0" fontId="14" fillId="6" borderId="10" xfId="2" applyFont="1" applyFill="1" applyBorder="1" applyAlignment="1" applyProtection="1">
      <alignment horizontal="left"/>
      <protection locked="0"/>
    </xf>
    <xf numFmtId="0" fontId="14" fillId="0" borderId="0" xfId="26" applyFont="1"/>
    <xf numFmtId="0" fontId="36" fillId="0" borderId="0" xfId="12" applyFont="1"/>
    <xf numFmtId="0" fontId="13" fillId="0" borderId="18" xfId="2" applyFont="1" applyBorder="1" applyAlignment="1" applyProtection="1">
      <alignment horizontal="left"/>
      <protection locked="0"/>
    </xf>
    <xf numFmtId="0" fontId="14" fillId="0" borderId="18" xfId="2" applyFont="1" applyBorder="1" applyAlignment="1" applyProtection="1">
      <alignment horizontal="left"/>
      <protection locked="0"/>
    </xf>
    <xf numFmtId="0" fontId="13" fillId="0" borderId="19" xfId="2" applyFont="1" applyBorder="1" applyAlignment="1" applyProtection="1">
      <alignment horizontal="left"/>
      <protection locked="0"/>
    </xf>
    <xf numFmtId="177" fontId="16" fillId="0" borderId="0" xfId="2" applyNumberFormat="1" applyFont="1" applyAlignment="1" applyProtection="1">
      <alignment horizontal="left"/>
      <protection locked="0"/>
    </xf>
    <xf numFmtId="0" fontId="37" fillId="0" borderId="0" xfId="34" applyFont="1" applyAlignment="1">
      <alignment horizontal="center" vertical="center"/>
    </xf>
    <xf numFmtId="0" fontId="38" fillId="0" borderId="0" xfId="34" applyFont="1" applyAlignment="1">
      <alignment horizontal="center" vertical="center" wrapText="1"/>
    </xf>
    <xf numFmtId="0" fontId="37" fillId="11" borderId="0" xfId="34" applyFont="1" applyFill="1" applyAlignment="1">
      <alignment horizontal="center" vertical="center"/>
    </xf>
    <xf numFmtId="0" fontId="37" fillId="0" borderId="0" xfId="34" applyFont="1" applyAlignment="1">
      <alignment horizontal="center" vertical="center" wrapText="1"/>
    </xf>
    <xf numFmtId="0" fontId="39" fillId="0" borderId="0" xfId="34" applyFont="1" applyAlignment="1">
      <alignment horizontal="center" vertical="center"/>
    </xf>
    <xf numFmtId="179" fontId="37" fillId="0" borderId="0" xfId="34" applyNumberFormat="1" applyFont="1" applyAlignment="1">
      <alignment horizontal="center" vertical="center"/>
    </xf>
    <xf numFmtId="183" fontId="37" fillId="0" borderId="0" xfId="34" applyNumberFormat="1" applyFont="1" applyAlignment="1">
      <alignment horizontal="center" vertical="center"/>
    </xf>
    <xf numFmtId="0" fontId="37" fillId="0" borderId="0" xfId="34" applyFont="1" applyAlignment="1">
      <alignment horizontal="left" vertical="center"/>
    </xf>
    <xf numFmtId="0" fontId="37" fillId="11" borderId="10" xfId="34" applyFont="1" applyFill="1" applyBorder="1" applyAlignment="1">
      <alignment horizontal="center" vertical="center"/>
    </xf>
    <xf numFmtId="0" fontId="37" fillId="0" borderId="10" xfId="34" applyFont="1" applyBorder="1" applyAlignment="1">
      <alignment horizontal="center" vertical="center" wrapText="1"/>
    </xf>
    <xf numFmtId="179" fontId="37" fillId="0" borderId="10" xfId="34" applyNumberFormat="1" applyFont="1" applyBorder="1" applyAlignment="1">
      <alignment horizontal="center" vertical="center"/>
    </xf>
    <xf numFmtId="183" fontId="41" fillId="13" borderId="10" xfId="34" applyNumberFormat="1" applyFont="1" applyFill="1" applyBorder="1" applyAlignment="1">
      <alignment horizontal="center" vertical="center"/>
    </xf>
    <xf numFmtId="183" fontId="37" fillId="0" borderId="10" xfId="34" applyNumberFormat="1" applyFont="1" applyBorder="1" applyAlignment="1">
      <alignment horizontal="center" vertical="center"/>
    </xf>
    <xf numFmtId="0" fontId="42" fillId="0" borderId="10" xfId="34" applyFont="1" applyBorder="1" applyAlignment="1">
      <alignment horizontal="left" vertical="center" wrapText="1"/>
    </xf>
    <xf numFmtId="179" fontId="37" fillId="0" borderId="3" xfId="34" applyNumberFormat="1" applyFont="1" applyBorder="1" applyAlignment="1">
      <alignment horizontal="center" vertical="center"/>
    </xf>
    <xf numFmtId="0" fontId="42" fillId="14" borderId="10" xfId="34" applyFont="1" applyFill="1" applyBorder="1" applyAlignment="1">
      <alignment horizontal="left" vertical="center" wrapText="1"/>
    </xf>
    <xf numFmtId="179" fontId="45" fillId="12" borderId="10" xfId="34" applyNumberFormat="1" applyFont="1" applyFill="1" applyBorder="1" applyAlignment="1">
      <alignment horizontal="center" vertical="center" wrapText="1"/>
    </xf>
    <xf numFmtId="0" fontId="39" fillId="0" borderId="10" xfId="34" applyFont="1" applyBorder="1" applyAlignment="1">
      <alignment horizontal="center" vertical="center" wrapText="1"/>
    </xf>
    <xf numFmtId="183" fontId="39" fillId="0" borderId="10" xfId="34" applyNumberFormat="1" applyFont="1" applyBorder="1" applyAlignment="1">
      <alignment horizontal="center" vertical="center" wrapText="1"/>
    </xf>
    <xf numFmtId="179" fontId="45" fillId="11" borderId="10" xfId="34" applyNumberFormat="1" applyFont="1" applyFill="1" applyBorder="1" applyAlignment="1">
      <alignment horizontal="center" vertical="center" wrapText="1"/>
    </xf>
    <xf numFmtId="183" fontId="44" fillId="13" borderId="10" xfId="34" applyNumberFormat="1" applyFont="1" applyFill="1" applyBorder="1" applyAlignment="1">
      <alignment horizontal="center" vertical="center" wrapText="1"/>
    </xf>
    <xf numFmtId="0" fontId="39" fillId="0" borderId="10" xfId="34" applyFont="1" applyBorder="1" applyAlignment="1">
      <alignment horizontal="center" vertical="center"/>
    </xf>
    <xf numFmtId="177" fontId="14" fillId="0" borderId="10" xfId="2" applyNumberFormat="1" applyFont="1" applyBorder="1" applyAlignment="1" applyProtection="1">
      <alignment horizontal="left"/>
      <protection locked="0"/>
    </xf>
    <xf numFmtId="0" fontId="5" fillId="0" borderId="0" xfId="12"/>
    <xf numFmtId="0" fontId="4" fillId="0" borderId="0" xfId="12" applyFont="1"/>
    <xf numFmtId="0" fontId="47" fillId="0" borderId="0" xfId="12" applyFont="1"/>
    <xf numFmtId="26" fontId="5" fillId="0" borderId="0" xfId="12" applyNumberFormat="1"/>
    <xf numFmtId="0" fontId="46" fillId="0" borderId="0" xfId="12" applyFont="1"/>
    <xf numFmtId="0" fontId="11" fillId="0" borderId="0" xfId="12" applyFont="1"/>
    <xf numFmtId="0" fontId="5" fillId="0" borderId="0" xfId="12" applyAlignment="1">
      <alignment horizontal="center" vertical="center"/>
    </xf>
    <xf numFmtId="177" fontId="32" fillId="0" borderId="10" xfId="35" applyNumberFormat="1" applyFont="1" applyFill="1" applyBorder="1" applyAlignment="1">
      <alignment horizontal="center" vertical="center" wrapText="1"/>
    </xf>
    <xf numFmtId="3" fontId="48" fillId="0" borderId="10" xfId="36" applyNumberFormat="1" applyFont="1" applyBorder="1" applyAlignment="1">
      <alignment horizontal="center" vertical="center"/>
    </xf>
    <xf numFmtId="180" fontId="48" fillId="0" borderId="10" xfId="36" applyNumberFormat="1" applyFont="1" applyBorder="1" applyAlignment="1">
      <alignment horizontal="center" vertical="center"/>
    </xf>
    <xf numFmtId="0" fontId="5" fillId="8" borderId="10" xfId="37" applyFill="1" applyBorder="1" applyAlignment="1">
      <alignment horizontal="center" vertical="center" wrapText="1"/>
    </xf>
    <xf numFmtId="0" fontId="49" fillId="8" borderId="7" xfId="37" applyFont="1" applyFill="1" applyBorder="1" applyAlignment="1">
      <alignment horizontal="center" vertical="center" wrapText="1"/>
    </xf>
    <xf numFmtId="0" fontId="10" fillId="8" borderId="10" xfId="37" applyFont="1" applyFill="1" applyBorder="1" applyAlignment="1">
      <alignment horizontal="center" vertical="center" wrapText="1"/>
    </xf>
    <xf numFmtId="0" fontId="10" fillId="8" borderId="7" xfId="37" applyFont="1" applyFill="1" applyBorder="1" applyAlignment="1">
      <alignment horizontal="center" vertical="center" wrapText="1"/>
    </xf>
    <xf numFmtId="26" fontId="50" fillId="0" borderId="7" xfId="12" applyNumberFormat="1" applyFont="1" applyBorder="1" applyAlignment="1">
      <alignment horizontal="center" vertical="center" wrapText="1"/>
    </xf>
    <xf numFmtId="0" fontId="51" fillId="0" borderId="10" xfId="12" applyFont="1" applyBorder="1" applyAlignment="1">
      <alignment vertical="center" wrapText="1"/>
    </xf>
    <xf numFmtId="0" fontId="5" fillId="0" borderId="6" xfId="12" applyBorder="1" applyAlignment="1">
      <alignment horizontal="center" vertical="center"/>
    </xf>
    <xf numFmtId="177" fontId="48" fillId="10" borderId="10" xfId="36" applyNumberFormat="1" applyFont="1" applyFill="1" applyBorder="1" applyAlignment="1">
      <alignment horizontal="center" vertical="center" wrapText="1"/>
    </xf>
    <xf numFmtId="0" fontId="55" fillId="10" borderId="10" xfId="36" applyFont="1" applyFill="1" applyBorder="1" applyAlignment="1">
      <alignment horizontal="center" vertical="center" wrapText="1"/>
    </xf>
    <xf numFmtId="3" fontId="48" fillId="10" borderId="10" xfId="36" applyNumberFormat="1" applyFont="1" applyFill="1" applyBorder="1" applyAlignment="1">
      <alignment horizontal="center" vertical="center"/>
    </xf>
    <xf numFmtId="0" fontId="56" fillId="10" borderId="10" xfId="36" applyFont="1" applyFill="1" applyBorder="1" applyAlignment="1">
      <alignment horizontal="center" vertical="center" wrapText="1"/>
    </xf>
    <xf numFmtId="0" fontId="55" fillId="10" borderId="7" xfId="36" applyFont="1" applyFill="1" applyBorder="1" applyAlignment="1">
      <alignment horizontal="center" vertical="center" wrapText="1"/>
    </xf>
    <xf numFmtId="0" fontId="57" fillId="10" borderId="9" xfId="36" applyFont="1" applyFill="1" applyBorder="1" applyAlignment="1">
      <alignment horizontal="center" vertical="center" wrapText="1"/>
    </xf>
    <xf numFmtId="0" fontId="55" fillId="10" borderId="10" xfId="36" applyFont="1" applyFill="1" applyBorder="1" applyAlignment="1">
      <alignment horizontal="center" vertical="center"/>
    </xf>
    <xf numFmtId="0" fontId="5" fillId="0" borderId="4" xfId="12" applyBorder="1"/>
    <xf numFmtId="0" fontId="55" fillId="0" borderId="10" xfId="36" applyFont="1" applyBorder="1" applyAlignment="1">
      <alignment horizontal="left" wrapText="1"/>
    </xf>
    <xf numFmtId="0" fontId="55" fillId="0" borderId="7" xfId="36" applyFont="1" applyBorder="1" applyAlignment="1">
      <alignment horizontal="left" wrapText="1"/>
    </xf>
    <xf numFmtId="0" fontId="5" fillId="0" borderId="3" xfId="12" applyBorder="1"/>
    <xf numFmtId="0" fontId="16" fillId="0" borderId="10" xfId="12" applyFont="1" applyBorder="1"/>
    <xf numFmtId="0" fontId="48" fillId="0" borderId="0" xfId="36" applyFont="1" applyAlignment="1">
      <alignment horizontal="left"/>
    </xf>
    <xf numFmtId="0" fontId="32" fillId="0" borderId="0" xfId="36" applyFont="1" applyAlignment="1">
      <alignment horizontal="left"/>
    </xf>
    <xf numFmtId="0" fontId="58" fillId="0" borderId="0" xfId="36" applyFont="1" applyAlignment="1">
      <alignment horizontal="left"/>
    </xf>
    <xf numFmtId="0" fontId="54" fillId="0" borderId="0" xfId="36" applyFont="1" applyAlignment="1">
      <alignment horizontal="center"/>
    </xf>
    <xf numFmtId="0" fontId="55" fillId="0" borderId="10" xfId="36" applyFont="1" applyBorder="1" applyAlignment="1">
      <alignment horizontal="right" wrapText="1"/>
    </xf>
    <xf numFmtId="0" fontId="55" fillId="0" borderId="21" xfId="36" applyFont="1" applyBorder="1" applyAlignment="1">
      <alignment horizontal="left" wrapText="1"/>
    </xf>
    <xf numFmtId="0" fontId="55" fillId="0" borderId="22" xfId="36" applyFont="1" applyBorder="1" applyAlignment="1">
      <alignment horizontal="left"/>
    </xf>
    <xf numFmtId="0" fontId="55" fillId="0" borderId="10" xfId="36" applyFont="1" applyBorder="1" applyAlignment="1">
      <alignment horizontal="left"/>
    </xf>
    <xf numFmtId="0" fontId="32" fillId="0" borderId="0" xfId="36" applyFont="1" applyAlignment="1">
      <alignment horizontal="center"/>
    </xf>
    <xf numFmtId="14" fontId="55" fillId="0" borderId="10" xfId="36" applyNumberFormat="1" applyFont="1" applyBorder="1" applyAlignment="1">
      <alignment horizontal="right"/>
    </xf>
    <xf numFmtId="0" fontId="55" fillId="0" borderId="23" xfId="36" applyFont="1" applyBorder="1" applyAlignment="1">
      <alignment horizontal="left"/>
    </xf>
    <xf numFmtId="0" fontId="55" fillId="0" borderId="24" xfId="36" applyFont="1" applyBorder="1" applyAlignment="1">
      <alignment horizontal="left"/>
    </xf>
    <xf numFmtId="179" fontId="28" fillId="0" borderId="0" xfId="26" applyNumberFormat="1" applyFont="1"/>
    <xf numFmtId="183" fontId="12" fillId="0" borderId="0" xfId="26" applyNumberFormat="1" applyFont="1"/>
    <xf numFmtId="0" fontId="59" fillId="0" borderId="0" xfId="25" applyFont="1"/>
    <xf numFmtId="181" fontId="30" fillId="6" borderId="10" xfId="24" applyNumberFormat="1" applyFont="1" applyFill="1" applyBorder="1" applyAlignment="1"/>
    <xf numFmtId="0" fontId="36" fillId="0" borderId="10" xfId="36" applyFont="1" applyBorder="1" applyAlignment="1">
      <alignment horizontal="center" wrapText="1"/>
    </xf>
    <xf numFmtId="1" fontId="36" fillId="0" borderId="10" xfId="36" applyNumberFormat="1" applyFont="1" applyBorder="1" applyAlignment="1">
      <alignment horizontal="center" wrapText="1"/>
    </xf>
    <xf numFmtId="0" fontId="36" fillId="11" borderId="10" xfId="36" applyFont="1" applyFill="1" applyBorder="1" applyAlignment="1">
      <alignment horizontal="center" wrapText="1"/>
    </xf>
    <xf numFmtId="1" fontId="36" fillId="11" borderId="10" xfId="36" applyNumberFormat="1" applyFont="1" applyFill="1" applyBorder="1" applyAlignment="1">
      <alignment horizontal="center" wrapText="1"/>
    </xf>
    <xf numFmtId="0" fontId="11" fillId="6" borderId="3" xfId="31" applyFont="1" applyFill="1" applyBorder="1" applyAlignment="1">
      <alignment wrapText="1"/>
    </xf>
    <xf numFmtId="0" fontId="11" fillId="6" borderId="6" xfId="31" applyFont="1" applyFill="1" applyBorder="1" applyAlignment="1">
      <alignment wrapText="1"/>
    </xf>
    <xf numFmtId="177" fontId="5" fillId="0" borderId="0" xfId="24" applyNumberFormat="1" applyFont="1"/>
    <xf numFmtId="10" fontId="11" fillId="0" borderId="0" xfId="25" applyNumberFormat="1" applyFont="1"/>
    <xf numFmtId="1" fontId="12" fillId="0" borderId="0" xfId="29" applyNumberFormat="1" applyFont="1" applyFill="1" applyBorder="1" applyAlignment="1"/>
    <xf numFmtId="177" fontId="12" fillId="0" borderId="0" xfId="29" applyNumberFormat="1" applyFont="1" applyFill="1" applyBorder="1" applyAlignment="1"/>
    <xf numFmtId="181" fontId="30" fillId="15" borderId="10" xfId="24" applyNumberFormat="1" applyFont="1" applyFill="1" applyBorder="1" applyAlignment="1"/>
    <xf numFmtId="0" fontId="5" fillId="6" borderId="10" xfId="0" applyFont="1" applyFill="1" applyBorder="1"/>
    <xf numFmtId="0" fontId="0" fillId="6" borderId="10" xfId="0" applyFill="1" applyBorder="1" applyAlignment="1">
      <alignment wrapText="1"/>
    </xf>
    <xf numFmtId="0" fontId="28" fillId="6" borderId="11" xfId="25" applyFont="1" applyFill="1" applyBorder="1" applyAlignment="1">
      <alignment horizontal="left"/>
    </xf>
    <xf numFmtId="0" fontId="28" fillId="6" borderId="8" xfId="25" applyFont="1" applyFill="1" applyBorder="1" applyAlignment="1">
      <alignment horizontal="left"/>
    </xf>
    <xf numFmtId="0" fontId="28" fillId="6" borderId="7" xfId="25" applyFont="1" applyFill="1" applyBorder="1" applyAlignment="1">
      <alignment horizontal="left"/>
    </xf>
    <xf numFmtId="0" fontId="5" fillId="8" borderId="3" xfId="31" applyFill="1" applyBorder="1" applyAlignment="1">
      <alignment horizontal="center" vertical="center" wrapText="1"/>
    </xf>
    <xf numFmtId="0" fontId="5" fillId="8" borderId="4" xfId="31" applyFill="1" applyBorder="1" applyAlignment="1">
      <alignment horizontal="center" vertical="center" wrapText="1"/>
    </xf>
    <xf numFmtId="0" fontId="5" fillId="8" borderId="6" xfId="31" applyFill="1" applyBorder="1" applyAlignment="1">
      <alignment horizontal="center" vertical="center" wrapText="1"/>
    </xf>
    <xf numFmtId="0" fontId="16" fillId="9" borderId="11" xfId="25" applyFont="1" applyFill="1" applyBorder="1" applyAlignment="1">
      <alignment horizontal="left" vertical="center" wrapText="1"/>
    </xf>
    <xf numFmtId="0" fontId="16" fillId="9" borderId="8" xfId="25" applyFont="1" applyFill="1" applyBorder="1" applyAlignment="1">
      <alignment horizontal="left" vertical="center" wrapText="1"/>
    </xf>
    <xf numFmtId="0" fontId="16" fillId="9" borderId="7" xfId="25" applyFont="1" applyFill="1" applyBorder="1" applyAlignment="1">
      <alignment horizontal="left" vertical="center" wrapText="1"/>
    </xf>
    <xf numFmtId="0" fontId="23" fillId="0" borderId="10" xfId="25" applyFont="1" applyBorder="1" applyAlignment="1">
      <alignment horizontal="center" vertical="center" wrapText="1"/>
    </xf>
    <xf numFmtId="0" fontId="16" fillId="0" borderId="10" xfId="25" applyFont="1" applyBorder="1" applyAlignment="1">
      <alignment horizontal="center" vertical="center"/>
    </xf>
    <xf numFmtId="0" fontId="16" fillId="0" borderId="10" xfId="25" applyFont="1" applyBorder="1" applyAlignment="1">
      <alignment horizontal="center" vertical="center" wrapText="1"/>
    </xf>
    <xf numFmtId="0" fontId="16" fillId="0" borderId="11" xfId="25" applyFont="1" applyBorder="1" applyAlignment="1">
      <alignment horizontal="center" vertical="center"/>
    </xf>
    <xf numFmtId="0" fontId="16" fillId="0" borderId="8" xfId="25" applyFont="1" applyBorder="1" applyAlignment="1">
      <alignment horizontal="center" vertical="center"/>
    </xf>
    <xf numFmtId="0" fontId="16" fillId="0" borderId="7" xfId="25" applyFont="1" applyBorder="1" applyAlignment="1">
      <alignment horizontal="center" vertical="center"/>
    </xf>
    <xf numFmtId="0" fontId="16" fillId="6" borderId="10" xfId="25" applyFont="1" applyFill="1" applyBorder="1" applyAlignment="1">
      <alignment horizontal="center" vertical="center" wrapText="1"/>
    </xf>
    <xf numFmtId="0" fontId="13" fillId="0" borderId="10"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4" fillId="0" borderId="15" xfId="2" applyFont="1" applyBorder="1" applyAlignment="1" applyProtection="1">
      <alignment horizontal="left"/>
      <protection locked="0"/>
    </xf>
    <xf numFmtId="177" fontId="14" fillId="0" borderId="10" xfId="2" applyNumberFormat="1" applyFont="1" applyBorder="1" applyAlignment="1" applyProtection="1">
      <alignment horizontal="left"/>
      <protection locked="0"/>
    </xf>
    <xf numFmtId="177" fontId="14" fillId="0" borderId="15" xfId="2" applyNumberFormat="1" applyFont="1" applyBorder="1" applyAlignment="1" applyProtection="1">
      <alignment horizontal="left"/>
      <protection locked="0"/>
    </xf>
    <xf numFmtId="0" fontId="23" fillId="0" borderId="3" xfId="25" applyFont="1" applyBorder="1" applyAlignment="1">
      <alignment horizontal="center" vertical="center" wrapText="1"/>
    </xf>
    <xf numFmtId="0" fontId="23" fillId="0" borderId="4" xfId="25" applyFont="1" applyBorder="1" applyAlignment="1">
      <alignment horizontal="center" vertical="center" wrapText="1"/>
    </xf>
    <xf numFmtId="0" fontId="23" fillId="0" borderId="6" xfId="25" applyFont="1" applyBorder="1" applyAlignment="1">
      <alignment horizontal="center" vertical="center" wrapText="1"/>
    </xf>
    <xf numFmtId="0" fontId="16" fillId="0" borderId="10" xfId="25" applyFont="1" applyBorder="1" applyAlignment="1">
      <alignment horizontal="left" vertical="center" wrapText="1"/>
    </xf>
    <xf numFmtId="0" fontId="13" fillId="0" borderId="18" xfId="2" applyFont="1" applyBorder="1" applyAlignment="1" applyProtection="1">
      <alignment horizontal="left"/>
      <protection locked="0"/>
    </xf>
    <xf numFmtId="0" fontId="14" fillId="0" borderId="18" xfId="2" applyFont="1" applyBorder="1" applyAlignment="1" applyProtection="1">
      <alignment horizontal="left"/>
      <protection locked="0"/>
    </xf>
    <xf numFmtId="177" fontId="14" fillId="0" borderId="18" xfId="2" applyNumberFormat="1" applyFont="1" applyBorder="1" applyAlignment="1" applyProtection="1">
      <alignment horizontal="left"/>
      <protection locked="0"/>
    </xf>
    <xf numFmtId="177" fontId="14" fillId="0" borderId="17" xfId="2" applyNumberFormat="1" applyFont="1" applyBorder="1" applyAlignment="1" applyProtection="1">
      <alignment horizontal="left"/>
      <protection locked="0"/>
    </xf>
    <xf numFmtId="0" fontId="16" fillId="0" borderId="13" xfId="2" applyFont="1" applyBorder="1" applyAlignment="1" applyProtection="1">
      <alignment horizontal="left"/>
      <protection locked="0"/>
    </xf>
    <xf numFmtId="0" fontId="14" fillId="0" borderId="13" xfId="2" applyFont="1" applyBorder="1" applyAlignment="1" applyProtection="1">
      <alignment horizontal="left"/>
      <protection locked="0"/>
    </xf>
    <xf numFmtId="0" fontId="13" fillId="0" borderId="13" xfId="2" applyFont="1" applyBorder="1" applyAlignment="1" applyProtection="1">
      <alignment horizontal="left"/>
      <protection locked="0"/>
    </xf>
    <xf numFmtId="177" fontId="34" fillId="0" borderId="13" xfId="2" applyNumberFormat="1" applyFont="1" applyBorder="1" applyAlignment="1" applyProtection="1">
      <alignment horizontal="left"/>
      <protection locked="0"/>
    </xf>
    <xf numFmtId="177" fontId="14" fillId="0" borderId="12" xfId="2" applyNumberFormat="1" applyFont="1" applyBorder="1" applyAlignment="1" applyProtection="1">
      <alignment horizontal="left"/>
      <protection locked="0"/>
    </xf>
    <xf numFmtId="0" fontId="33" fillId="6" borderId="11" xfId="25" applyFont="1" applyFill="1" applyBorder="1" applyAlignment="1">
      <alignment horizontal="center"/>
    </xf>
    <xf numFmtId="0" fontId="33" fillId="6" borderId="7" xfId="25" applyFont="1" applyFill="1" applyBorder="1" applyAlignment="1">
      <alignment horizontal="center"/>
    </xf>
    <xf numFmtId="0" fontId="23" fillId="6" borderId="10" xfId="25" applyFont="1" applyFill="1" applyBorder="1" applyAlignment="1">
      <alignment horizontal="center" vertical="center" wrapText="1"/>
    </xf>
    <xf numFmtId="181" fontId="30" fillId="10" borderId="10" xfId="24" applyNumberFormat="1" applyFont="1" applyFill="1" applyBorder="1" applyAlignment="1">
      <alignment horizontal="center" vertical="center" wrapText="1"/>
    </xf>
    <xf numFmtId="0" fontId="32" fillId="0" borderId="10" xfId="36" applyFont="1" applyBorder="1" applyAlignment="1">
      <alignment horizontal="center" vertical="center" wrapText="1"/>
    </xf>
    <xf numFmtId="0" fontId="55" fillId="0" borderId="10" xfId="36" applyFont="1" applyBorder="1" applyAlignment="1">
      <alignment horizontal="center" wrapText="1"/>
    </xf>
    <xf numFmtId="0" fontId="53" fillId="0" borderId="10" xfId="36" applyFont="1" applyBorder="1" applyAlignment="1">
      <alignment horizontal="center" vertical="center" wrapText="1"/>
    </xf>
    <xf numFmtId="0" fontId="52" fillId="0" borderId="10" xfId="36" applyFont="1" applyBorder="1" applyAlignment="1">
      <alignment horizontal="center" vertical="center" wrapText="1"/>
    </xf>
    <xf numFmtId="0" fontId="56" fillId="0" borderId="3" xfId="36" applyFont="1" applyBorder="1" applyAlignment="1">
      <alignment horizontal="center" wrapText="1"/>
    </xf>
    <xf numFmtId="0" fontId="56" fillId="0" borderId="4" xfId="36" applyFont="1" applyBorder="1" applyAlignment="1">
      <alignment horizontal="center" wrapText="1"/>
    </xf>
    <xf numFmtId="0" fontId="56" fillId="0" borderId="6" xfId="36" applyFont="1" applyBorder="1" applyAlignment="1">
      <alignment horizontal="center" wrapText="1"/>
    </xf>
    <xf numFmtId="0" fontId="56" fillId="0" borderId="10" xfId="36" applyFont="1" applyBorder="1" applyAlignment="1">
      <alignment horizontal="center" wrapText="1"/>
    </xf>
    <xf numFmtId="0" fontId="55" fillId="0" borderId="11" xfId="36" applyFont="1" applyBorder="1" applyAlignment="1">
      <alignment horizontal="center"/>
    </xf>
    <xf numFmtId="0" fontId="55" fillId="0" borderId="8" xfId="36" applyFont="1" applyBorder="1" applyAlignment="1">
      <alignment horizontal="center"/>
    </xf>
    <xf numFmtId="0" fontId="55" fillId="0" borderId="7" xfId="36" applyFont="1" applyBorder="1" applyAlignment="1">
      <alignment horizontal="center"/>
    </xf>
    <xf numFmtId="0" fontId="55" fillId="0" borderId="10" xfId="36" applyFont="1" applyBorder="1" applyAlignment="1">
      <alignment horizontal="center"/>
    </xf>
    <xf numFmtId="0" fontId="43" fillId="12" borderId="3" xfId="34" applyFont="1" applyFill="1" applyBorder="1" applyAlignment="1">
      <alignment horizontal="center" vertical="center" wrapText="1"/>
    </xf>
    <xf numFmtId="0" fontId="43" fillId="12" borderId="4" xfId="34" applyFont="1" applyFill="1" applyBorder="1" applyAlignment="1">
      <alignment horizontal="center" vertical="center" wrapText="1"/>
    </xf>
    <xf numFmtId="0" fontId="43" fillId="12" borderId="6" xfId="34" applyFont="1" applyFill="1" applyBorder="1" applyAlignment="1">
      <alignment horizontal="center" vertical="center" wrapText="1"/>
    </xf>
    <xf numFmtId="0" fontId="43" fillId="12" borderId="10" xfId="34" applyFont="1" applyFill="1" applyBorder="1" applyAlignment="1">
      <alignment horizontal="center" vertical="center" wrapText="1"/>
    </xf>
    <xf numFmtId="0" fontId="38" fillId="12" borderId="10" xfId="34" applyFont="1" applyFill="1" applyBorder="1" applyAlignment="1">
      <alignment horizontal="center" vertical="center" wrapText="1"/>
    </xf>
    <xf numFmtId="0" fontId="39" fillId="0" borderId="21" xfId="34" applyFont="1" applyBorder="1" applyAlignment="1">
      <alignment horizontal="center" vertical="center" wrapText="1"/>
    </xf>
    <xf numFmtId="0" fontId="39" fillId="0" borderId="20" xfId="34" applyFont="1" applyBorder="1" applyAlignment="1">
      <alignment horizontal="center" vertical="center" wrapText="1"/>
    </xf>
    <xf numFmtId="0" fontId="39" fillId="0" borderId="9" xfId="34" applyFont="1" applyBorder="1" applyAlignment="1">
      <alignment horizontal="center" vertical="center" wrapText="1"/>
    </xf>
    <xf numFmtId="0" fontId="39" fillId="0" borderId="10" xfId="34" applyFont="1" applyBorder="1" applyAlignment="1">
      <alignment horizontal="center" vertical="center" wrapText="1"/>
    </xf>
    <xf numFmtId="0" fontId="39" fillId="0" borderId="3" xfId="34" applyFont="1" applyBorder="1" applyAlignment="1">
      <alignment horizontal="center" vertical="center"/>
    </xf>
    <xf numFmtId="0" fontId="39" fillId="0" borderId="4" xfId="34" applyFont="1" applyBorder="1" applyAlignment="1">
      <alignment horizontal="center" vertical="center"/>
    </xf>
    <xf numFmtId="0" fontId="39" fillId="0" borderId="6" xfId="34" applyFont="1" applyBorder="1" applyAlignment="1">
      <alignment horizontal="center" vertical="center"/>
    </xf>
    <xf numFmtId="0" fontId="42" fillId="0" borderId="3" xfId="34" applyFont="1" applyBorder="1" applyAlignment="1">
      <alignment horizontal="center" vertical="center" wrapText="1"/>
    </xf>
    <xf numFmtId="0" fontId="42" fillId="0" borderId="4" xfId="34" applyFont="1" applyBorder="1" applyAlignment="1">
      <alignment horizontal="center" vertical="center" wrapText="1"/>
    </xf>
    <xf numFmtId="0" fontId="42" fillId="0" borderId="6" xfId="34" applyFont="1" applyBorder="1" applyAlignment="1">
      <alignment horizontal="center" vertical="center" wrapText="1"/>
    </xf>
    <xf numFmtId="0" fontId="37" fillId="0" borderId="3" xfId="34" applyFont="1" applyBorder="1" applyAlignment="1">
      <alignment horizontal="center" vertical="center" wrapText="1"/>
    </xf>
    <xf numFmtId="0" fontId="37" fillId="0" borderId="4" xfId="34" applyFont="1" applyBorder="1" applyAlignment="1">
      <alignment horizontal="center" vertical="center" wrapText="1"/>
    </xf>
    <xf numFmtId="0" fontId="37" fillId="0" borderId="6" xfId="34" applyFont="1" applyBorder="1" applyAlignment="1">
      <alignment horizontal="center" vertical="center" wrapText="1"/>
    </xf>
    <xf numFmtId="0" fontId="44" fillId="0" borderId="3" xfId="34" applyFont="1" applyBorder="1" applyAlignment="1">
      <alignment horizontal="center" vertical="center"/>
    </xf>
    <xf numFmtId="0" fontId="40" fillId="0" borderId="4" xfId="34" applyFont="1" applyBorder="1" applyAlignment="1">
      <alignment horizontal="center" vertical="center"/>
    </xf>
    <xf numFmtId="0" fontId="40" fillId="0" borderId="6" xfId="34" applyFont="1" applyBorder="1" applyAlignment="1">
      <alignment horizontal="center" vertical="center"/>
    </xf>
    <xf numFmtId="1" fontId="11" fillId="0" borderId="10" xfId="29" applyNumberFormat="1" applyFont="1" applyFill="1" applyBorder="1" applyAlignment="1"/>
  </cellXfs>
  <cellStyles count="38">
    <cellStyle name="Currency 2" xfId="29" xr:uid="{00000000-0005-0000-0000-000000000000}"/>
    <cellStyle name="Currency 2 2 2" xfId="8" xr:uid="{00000000-0005-0000-0000-000001000000}"/>
    <cellStyle name="Currency_JCP soft spun and fleece 092310" xfId="30" xr:uid="{00000000-0005-0000-0000-000002000000}"/>
    <cellStyle name="Currency_Sheet1" xfId="35" xr:uid="{00000000-0005-0000-0000-000003000000}"/>
    <cellStyle name="Normal 1 2" xfId="20" xr:uid="{00000000-0005-0000-0000-000004000000}"/>
    <cellStyle name="Normal 2" xfId="4" xr:uid="{00000000-0005-0000-0000-000005000000}"/>
    <cellStyle name="Normal 2 18 2" xfId="1" xr:uid="{00000000-0005-0000-0000-000006000000}"/>
    <cellStyle name="Normal 3 2 15" xfId="19" xr:uid="{00000000-0005-0000-0000-000007000000}"/>
    <cellStyle name="Normal 35" xfId="6" xr:uid="{00000000-0005-0000-0000-000008000000}"/>
    <cellStyle name="Normal 52" xfId="17" xr:uid="{00000000-0005-0000-0000-000009000000}"/>
    <cellStyle name="Normal_2010 NY-showroom sheet set for JCP 0330" xfId="31" xr:uid="{00000000-0005-0000-0000-00000A000000}"/>
    <cellStyle name="Normal_HE micro fiber Sheets 08252010" xfId="33" xr:uid="{00000000-0005-0000-0000-00000B000000}"/>
    <cellStyle name="Normal_jcp duet sheet and reversible sheet 09-27-2010 2" xfId="26" xr:uid="{00000000-0005-0000-0000-00000C000000}"/>
    <cellStyle name="Normal_Kohl's 600TC sheets price requote Oct 30 09" xfId="32" xr:uid="{00000000-0005-0000-0000-00000D000000}"/>
    <cellStyle name="Normal_March 2011 Macys market quote" xfId="25" xr:uid="{00000000-0005-0000-0000-00000E000000}"/>
    <cellStyle name="Normal_Quote sheet of  E-Commerce   sheet updated 11-30-2010" xfId="28" xr:uid="{00000000-0005-0000-0000-00000F000000}"/>
    <cellStyle name="Normal_Sheet1" xfId="36" xr:uid="{00000000-0005-0000-0000-000010000000}"/>
    <cellStyle name="Percent 17" xfId="18" xr:uid="{00000000-0005-0000-0000-000011000000}"/>
    <cellStyle name="Percent 2" xfId="5" xr:uid="{00000000-0005-0000-0000-000012000000}"/>
    <cellStyle name="Percent 2 2 2" xfId="7" xr:uid="{00000000-0005-0000-0000-000013000000}"/>
    <cellStyle name="Style 1" xfId="3" xr:uid="{00000000-0005-0000-0000-000014000000}"/>
    <cellStyle name="百分比 2" xfId="11" xr:uid="{00000000-0005-0000-0000-000015000000}"/>
    <cellStyle name="百分比 2 2" xfId="13" xr:uid="{00000000-0005-0000-0000-000016000000}"/>
    <cellStyle name="百分比 3" xfId="22" xr:uid="{00000000-0005-0000-0000-000017000000}"/>
    <cellStyle name="百分比 5" xfId="15" xr:uid="{00000000-0005-0000-0000-000018000000}"/>
    <cellStyle name="常规" xfId="0" builtinId="0"/>
    <cellStyle name="常规 18" xfId="12" xr:uid="{00000000-0005-0000-0000-00001A000000}"/>
    <cellStyle name="常规 19" xfId="34" xr:uid="{00000000-0005-0000-0000-00001B000000}"/>
    <cellStyle name="常规 2" xfId="10" xr:uid="{00000000-0005-0000-0000-00001C000000}"/>
    <cellStyle name="常规 3" xfId="23" xr:uid="{00000000-0005-0000-0000-00001D000000}"/>
    <cellStyle name="常规_Sheet1" xfId="37" xr:uid="{00000000-0005-0000-0000-00001E000000}"/>
    <cellStyle name="货币 2" xfId="21" xr:uid="{00000000-0005-0000-0000-00001F000000}"/>
    <cellStyle name="货币 3" xfId="24" xr:uid="{00000000-0005-0000-0000-000020000000}"/>
    <cellStyle name="货币 4" xfId="27" xr:uid="{00000000-0005-0000-0000-000021000000}"/>
    <cellStyle name="千位分隔 4" xfId="14" xr:uid="{00000000-0005-0000-0000-000022000000}"/>
    <cellStyle name="样式 1 2" xfId="2" xr:uid="{00000000-0005-0000-0000-000023000000}"/>
    <cellStyle name="样式 1 2 2" xfId="16" xr:uid="{00000000-0005-0000-0000-000024000000}"/>
    <cellStyle name="样式 1 5" xfId="9" xr:uid="{00000000-0005-0000-0000-00002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9525</xdr:colOff>
      <xdr:row>13</xdr:row>
      <xdr:rowOff>29210</xdr:rowOff>
    </xdr:from>
    <xdr:ext cx="2078990" cy="1363980"/>
    <xdr:pic>
      <xdr:nvPicPr>
        <xdr:cNvPr id="2" name="Picture 1" descr="New Image">
          <a:extLst>
            <a:ext uri="{FF2B5EF4-FFF2-40B4-BE49-F238E27FC236}">
              <a16:creationId xmlns:a16="http://schemas.microsoft.com/office/drawing/2014/main" id="{EB7AED9B-5817-4CFC-9878-5F900BD5DB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2423160"/>
          <a:ext cx="2078990" cy="1363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1781175</xdr:colOff>
      <xdr:row>13</xdr:row>
      <xdr:rowOff>66675</xdr:rowOff>
    </xdr:from>
    <xdr:ext cx="2041525" cy="2454275"/>
    <xdr:pic>
      <xdr:nvPicPr>
        <xdr:cNvPr id="3" name="图片 2">
          <a:extLst>
            <a:ext uri="{FF2B5EF4-FFF2-40B4-BE49-F238E27FC236}">
              <a16:creationId xmlns:a16="http://schemas.microsoft.com/office/drawing/2014/main" id="{45B7D421-D4D4-4B42-B9EC-6B974A36F207}"/>
            </a:ext>
          </a:extLst>
        </xdr:cNvPr>
        <xdr:cNvPicPr>
          <a:picLocks noChangeAspect="1"/>
        </xdr:cNvPicPr>
      </xdr:nvPicPr>
      <xdr:blipFill>
        <a:blip xmlns:r="http://schemas.openxmlformats.org/officeDocument/2006/relationships" r:embed="rId2"/>
        <a:stretch>
          <a:fillRect/>
        </a:stretch>
      </xdr:blipFill>
      <xdr:spPr>
        <a:xfrm>
          <a:off x="1882775" y="2460625"/>
          <a:ext cx="2041525" cy="2454275"/>
        </a:xfrm>
        <a:prstGeom prst="rect">
          <a:avLst/>
        </a:prstGeom>
        <a:noFill/>
        <a:ln w="9525">
          <a:noFill/>
        </a:ln>
      </xdr:spPr>
    </xdr:pic>
    <xdr:clientData/>
  </xdr:oneCellAnchor>
  <xdr:oneCellAnchor>
    <xdr:from>
      <xdr:col>4</xdr:col>
      <xdr:colOff>819150</xdr:colOff>
      <xdr:row>13</xdr:row>
      <xdr:rowOff>47625</xdr:rowOff>
    </xdr:from>
    <xdr:ext cx="1881505" cy="2447925"/>
    <xdr:pic>
      <xdr:nvPicPr>
        <xdr:cNvPr id="4" name="图片 3">
          <a:extLst>
            <a:ext uri="{FF2B5EF4-FFF2-40B4-BE49-F238E27FC236}">
              <a16:creationId xmlns:a16="http://schemas.microsoft.com/office/drawing/2014/main" id="{DAE0D720-50BC-411B-95D3-DAF2F56E3576}"/>
            </a:ext>
          </a:extLst>
        </xdr:cNvPr>
        <xdr:cNvPicPr>
          <a:picLocks noChangeAspect="1"/>
        </xdr:cNvPicPr>
      </xdr:nvPicPr>
      <xdr:blipFill>
        <a:blip xmlns:r="http://schemas.openxmlformats.org/officeDocument/2006/relationships" r:embed="rId3"/>
        <a:stretch>
          <a:fillRect/>
        </a:stretch>
      </xdr:blipFill>
      <xdr:spPr>
        <a:xfrm>
          <a:off x="3143250" y="2441575"/>
          <a:ext cx="1881505" cy="2447925"/>
        </a:xfrm>
        <a:prstGeom prst="rect">
          <a:avLst/>
        </a:prstGeom>
        <a:noFill/>
        <a:ln w="9525">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ya00039/AppData/Local/Microsoft/Windows/Temporary%20Internet%20Files/Content.Outlook/SNCPC6UK/file:/192.168.20.8/&#23478;&#32442;&#20845;&#37096;/joyce/customer/CS/CS%20stock%20list(ET)-0810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B4" sqref="B4"/>
    </sheetView>
  </sheetViews>
  <sheetFormatPr defaultRowHeight="15" x14ac:dyDescent="0.25"/>
  <cols>
    <col min="1" max="1" width="18.7109375" customWidth="1"/>
    <col min="2" max="2" width="30.85546875" customWidth="1"/>
    <col min="3" max="3" width="21.140625" customWidth="1"/>
    <col min="4" max="4" width="29.140625" customWidth="1"/>
    <col min="5" max="5" width="27.85546875" customWidth="1"/>
    <col min="6" max="6" width="19.42578125" customWidth="1"/>
    <col min="7" max="7" width="20.5703125" customWidth="1"/>
    <col min="8" max="8" width="14.5703125" customWidth="1"/>
  </cols>
  <sheetData>
    <row r="2" spans="1:224" s="6" customFormat="1" ht="20.25" x14ac:dyDescent="0.3">
      <c r="A2" s="4" t="s">
        <v>638</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74" t="str">
        <f>_xlfn.TEXTJOIN(" ",TRUE,B5,D5,D6,B6,D4,D7)</f>
        <v>TJX Serta 80gsm Microfiber Cooling Sheet Set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560</v>
      </c>
      <c r="C4" s="58" t="s">
        <v>33</v>
      </c>
      <c r="D4" s="48" t="s">
        <v>649</v>
      </c>
      <c r="E4" s="59" t="s">
        <v>34</v>
      </c>
      <c r="F4" s="50" t="s">
        <v>407</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561</v>
      </c>
      <c r="C5" s="17" t="s">
        <v>42</v>
      </c>
      <c r="D5" s="11"/>
      <c r="E5" s="43" t="s">
        <v>43</v>
      </c>
      <c r="F5" s="12" t="s">
        <v>639</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t="s">
        <v>459</v>
      </c>
      <c r="C7" s="30" t="s">
        <v>51</v>
      </c>
      <c r="D7" s="12" t="s">
        <v>624</v>
      </c>
      <c r="E7" s="67" t="s">
        <v>52</v>
      </c>
      <c r="F7" s="12" t="s">
        <v>564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72" t="s">
        <v>63</v>
      </c>
      <c r="D8" s="73">
        <f>'Internal Commitment'!AI69</f>
        <v>259419.16</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72" t="s">
        <v>618</v>
      </c>
      <c r="D9" s="73">
        <f>'Internal Commitment'!AI70</f>
        <v>206077.44</v>
      </c>
      <c r="E9" s="42" t="s">
        <v>466</v>
      </c>
      <c r="F9" s="37"/>
    </row>
    <row r="10" spans="1:224" x14ac:dyDescent="0.25">
      <c r="C10" s="42" t="s">
        <v>64</v>
      </c>
      <c r="D10" s="36" t="s">
        <v>606</v>
      </c>
      <c r="E10" s="42" t="s">
        <v>467</v>
      </c>
      <c r="F10" s="37" t="s">
        <v>634</v>
      </c>
    </row>
    <row r="11" spans="1:224" x14ac:dyDescent="0.25">
      <c r="C11" s="42" t="s">
        <v>65</v>
      </c>
      <c r="D11" s="11" t="s">
        <v>888</v>
      </c>
    </row>
    <row r="12" spans="1:224" x14ac:dyDescent="0.25">
      <c r="C12" s="42" t="s">
        <v>66</v>
      </c>
      <c r="D12" s="37" t="s">
        <v>1</v>
      </c>
      <c r="E12" s="3" t="s">
        <v>877</v>
      </c>
    </row>
    <row r="13" spans="1:224" x14ac:dyDescent="0.25">
      <c r="D13" s="47"/>
    </row>
    <row r="14" spans="1:224" x14ac:dyDescent="0.25">
      <c r="C14" s="75" t="s">
        <v>637</v>
      </c>
      <c r="D14" s="76">
        <f>'Internal Commitment'!AI71</f>
        <v>0.20599999999999999</v>
      </c>
    </row>
    <row r="15" spans="1:224" x14ac:dyDescent="0.25">
      <c r="A15" t="s">
        <v>468</v>
      </c>
      <c r="D15" s="47"/>
    </row>
    <row r="16" spans="1:224" x14ac:dyDescent="0.25">
      <c r="A16" s="3" t="s">
        <v>619</v>
      </c>
    </row>
    <row r="17" spans="1:1" x14ac:dyDescent="0.25">
      <c r="A17" s="3" t="s">
        <v>620</v>
      </c>
    </row>
    <row r="18" spans="1:1" x14ac:dyDescent="0.25">
      <c r="A18" t="s">
        <v>621</v>
      </c>
    </row>
    <row r="19" spans="1:1" x14ac:dyDescent="0.25">
      <c r="A19" s="3" t="s">
        <v>622</v>
      </c>
    </row>
    <row r="20" spans="1:1" x14ac:dyDescent="0.25">
      <c r="A20" s="3" t="s">
        <v>623</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89999084444715716"/>
  </sheetPr>
  <dimension ref="A1:HJ71"/>
  <sheetViews>
    <sheetView tabSelected="1" topLeftCell="B1" zoomScale="85" zoomScaleNormal="85" workbookViewId="0">
      <selection activeCell="AQ16" sqref="AQ16"/>
    </sheetView>
  </sheetViews>
  <sheetFormatPr defaultColWidth="9.140625" defaultRowHeight="12.75" outlineLevelCol="4" x14ac:dyDescent="0.2"/>
  <cols>
    <col min="1" max="1" width="31" style="77" customWidth="1"/>
    <col min="2" max="2" width="37.7109375" style="77" customWidth="1"/>
    <col min="3" max="3" width="18.5703125" style="80" customWidth="1"/>
    <col min="4" max="4" width="42.140625" style="77" customWidth="1"/>
    <col min="5" max="5" width="12.42578125" style="77" customWidth="1"/>
    <col min="6" max="6" width="15.140625" style="77" customWidth="1" outlineLevel="1"/>
    <col min="7" max="7" width="16.28515625" style="77" customWidth="1" outlineLevel="1"/>
    <col min="8" max="8" width="8.140625" style="79" hidden="1" customWidth="1" outlineLevel="1" collapsed="1"/>
    <col min="9" max="9" width="17.28515625" style="77" hidden="1" customWidth="1" outlineLevel="2"/>
    <col min="10" max="10" width="8" style="77" hidden="1" customWidth="1" outlineLevel="2"/>
    <col min="11" max="12" width="7.7109375" style="77" hidden="1" customWidth="1" outlineLevel="2"/>
    <col min="13" max="13" width="7.5703125" style="77" hidden="1" customWidth="1" outlineLevel="2"/>
    <col min="14" max="14" width="10" style="79" hidden="1" customWidth="1" outlineLevel="2"/>
    <col min="15" max="15" width="10.85546875" style="79" hidden="1" customWidth="1" outlineLevel="2"/>
    <col min="16" max="16" width="9.140625" style="77" hidden="1" customWidth="1" outlineLevel="2"/>
    <col min="17" max="17" width="13" style="79" hidden="1" customWidth="1" outlineLevel="1" collapsed="1"/>
    <col min="18" max="18" width="8.5703125" style="77" hidden="1" customWidth="1" outlineLevel="2"/>
    <col min="19" max="19" width="15.5703125" style="77" hidden="1" customWidth="1" outlineLevel="2"/>
    <col min="20" max="20" width="9.140625" style="79" hidden="1" customWidth="1" outlineLevel="1" collapsed="1"/>
    <col min="21" max="22" width="8.85546875" style="79" hidden="1" customWidth="1" outlineLevel="3"/>
    <col min="23" max="23" width="8.140625" style="77" hidden="1" customWidth="1" outlineLevel="4"/>
    <col min="24" max="24" width="7.5703125" style="77" hidden="1" customWidth="1" outlineLevel="4"/>
    <col min="25" max="25" width="6.28515625" style="77" hidden="1" customWidth="1" outlineLevel="4"/>
    <col min="26" max="26" width="7.42578125" style="77" hidden="1" customWidth="1" outlineLevel="4"/>
    <col min="27" max="27" width="6.28515625" style="77" hidden="1" customWidth="1" outlineLevel="2"/>
    <col min="28" max="28" width="9.140625" style="79" hidden="1" customWidth="1" outlineLevel="1" collapsed="1"/>
    <col min="29" max="29" width="10.85546875" style="79" hidden="1" customWidth="1" outlineLevel="1"/>
    <col min="30" max="31" width="12.28515625" style="78" hidden="1" customWidth="1" outlineLevel="1"/>
    <col min="32" max="32" width="9.7109375" style="77" hidden="1" customWidth="1" outlineLevel="2"/>
    <col min="33" max="33" width="13.42578125" style="77" bestFit="1" customWidth="1" outlineLevel="2"/>
    <col min="34" max="34" width="14" style="77" customWidth="1" outlineLevel="2"/>
    <col min="35" max="35" width="15" style="77" hidden="1" customWidth="1"/>
    <col min="36" max="36" width="14.42578125" style="77" hidden="1" customWidth="1"/>
    <col min="37" max="38" width="14" style="77" customWidth="1" outlineLevel="2"/>
    <col min="39" max="39" width="7.7109375" style="77" customWidth="1" outlineLevel="2"/>
    <col min="40" max="200" width="9.140625" style="77"/>
    <col min="201" max="201" width="26.42578125" style="77" customWidth="1"/>
    <col min="202" max="202" width="32.140625" style="77" customWidth="1"/>
    <col min="203" max="203" width="30.140625" style="77" customWidth="1"/>
    <col min="204" max="204" width="36.5703125" style="77" customWidth="1"/>
    <col min="205" max="205" width="9.140625" style="77"/>
    <col min="206" max="206" width="7.7109375" style="77" customWidth="1"/>
    <col min="207" max="207" width="6.7109375" style="77" customWidth="1"/>
    <col min="208" max="208" width="8" style="77" customWidth="1"/>
    <col min="209" max="210" width="7.7109375" style="77" customWidth="1"/>
    <col min="211" max="211" width="7.5703125" style="77" customWidth="1"/>
    <col min="212" max="212" width="11" style="77" customWidth="1"/>
    <col min="213" max="213" width="10.140625" style="77" customWidth="1"/>
    <col min="214" max="214" width="9.140625" style="77"/>
    <col min="215" max="215" width="13" style="77" customWidth="1"/>
    <col min="216" max="216" width="8.5703125" style="77" customWidth="1"/>
    <col min="217" max="217" width="14.5703125" style="77" customWidth="1"/>
    <col min="218" max="218" width="9.140625" style="77"/>
    <col min="219" max="220" width="12" style="77" customWidth="1"/>
    <col min="221" max="222" width="9.85546875" style="77" customWidth="1"/>
    <col min="223" max="223" width="11.7109375" style="77" customWidth="1"/>
    <col min="224" max="224" width="12.5703125" style="77" customWidth="1"/>
    <col min="225" max="225" width="10.85546875" style="77" customWidth="1"/>
    <col min="226" max="226" width="9.140625" style="77"/>
    <col min="227" max="227" width="10.85546875" style="77" customWidth="1"/>
    <col min="228" max="228" width="11.7109375" style="77" customWidth="1"/>
    <col min="229" max="229" width="10.85546875" style="77" customWidth="1"/>
    <col min="230" max="230" width="11.7109375" style="77" customWidth="1"/>
    <col min="231" max="231" width="12.7109375" style="77" customWidth="1"/>
    <col min="232" max="232" width="15.5703125" style="77" customWidth="1"/>
    <col min="233" max="233" width="14.28515625" style="77" customWidth="1"/>
    <col min="234" max="234" width="13.85546875" style="77" customWidth="1"/>
    <col min="235" max="236" width="11.85546875" style="77" customWidth="1"/>
    <col min="237" max="237" width="13.85546875" style="77" customWidth="1"/>
    <col min="238" max="240" width="9.140625" style="77"/>
    <col min="241" max="241" width="3.140625" style="77" customWidth="1"/>
    <col min="242" max="242" width="12" style="77" bestFit="1" customWidth="1"/>
    <col min="243" max="243" width="2" style="77" customWidth="1"/>
    <col min="244" max="245" width="9.140625" style="77"/>
    <col min="246" max="246" width="11.7109375" style="77" customWidth="1"/>
    <col min="247" max="456" width="9.140625" style="77"/>
    <col min="457" max="457" width="26.42578125" style="77" customWidth="1"/>
    <col min="458" max="458" width="32.140625" style="77" customWidth="1"/>
    <col min="459" max="459" width="30.140625" style="77" customWidth="1"/>
    <col min="460" max="460" width="36.5703125" style="77" customWidth="1"/>
    <col min="461" max="461" width="9.140625" style="77"/>
    <col min="462" max="462" width="7.7109375" style="77" customWidth="1"/>
    <col min="463" max="463" width="6.7109375" style="77" customWidth="1"/>
    <col min="464" max="464" width="8" style="77" customWidth="1"/>
    <col min="465" max="466" width="7.7109375" style="77" customWidth="1"/>
    <col min="467" max="467" width="7.5703125" style="77" customWidth="1"/>
    <col min="468" max="468" width="11" style="77" customWidth="1"/>
    <col min="469" max="469" width="10.140625" style="77" customWidth="1"/>
    <col min="470" max="470" width="9.140625" style="77"/>
    <col min="471" max="471" width="13" style="77" customWidth="1"/>
    <col min="472" max="472" width="8.5703125" style="77" customWidth="1"/>
    <col min="473" max="473" width="14.5703125" style="77" customWidth="1"/>
    <col min="474" max="474" width="9.140625" style="77"/>
    <col min="475" max="476" width="12" style="77" customWidth="1"/>
    <col min="477" max="478" width="9.85546875" style="77" customWidth="1"/>
    <col min="479" max="479" width="11.7109375" style="77" customWidth="1"/>
    <col min="480" max="480" width="12.5703125" style="77" customWidth="1"/>
    <col min="481" max="481" width="10.85546875" style="77" customWidth="1"/>
    <col min="482" max="482" width="9.140625" style="77"/>
    <col min="483" max="483" width="10.85546875" style="77" customWidth="1"/>
    <col min="484" max="484" width="11.7109375" style="77" customWidth="1"/>
    <col min="485" max="485" width="10.85546875" style="77" customWidth="1"/>
    <col min="486" max="486" width="11.7109375" style="77" customWidth="1"/>
    <col min="487" max="487" width="12.7109375" style="77" customWidth="1"/>
    <col min="488" max="488" width="15.5703125" style="77" customWidth="1"/>
    <col min="489" max="489" width="14.28515625" style="77" customWidth="1"/>
    <col min="490" max="490" width="13.85546875" style="77" customWidth="1"/>
    <col min="491" max="492" width="11.85546875" style="77" customWidth="1"/>
    <col min="493" max="493" width="13.85546875" style="77" customWidth="1"/>
    <col min="494" max="496" width="9.140625" style="77"/>
    <col min="497" max="497" width="3.140625" style="77" customWidth="1"/>
    <col min="498" max="498" width="12" style="77" bestFit="1" customWidth="1"/>
    <col min="499" max="499" width="2" style="77" customWidth="1"/>
    <col min="500" max="501" width="9.140625" style="77"/>
    <col min="502" max="502" width="11.7109375" style="77" customWidth="1"/>
    <col min="503" max="712" width="9.140625" style="77"/>
    <col min="713" max="713" width="26.42578125" style="77" customWidth="1"/>
    <col min="714" max="714" width="32.140625" style="77" customWidth="1"/>
    <col min="715" max="715" width="30.140625" style="77" customWidth="1"/>
    <col min="716" max="716" width="36.5703125" style="77" customWidth="1"/>
    <col min="717" max="717" width="9.140625" style="77"/>
    <col min="718" max="718" width="7.7109375" style="77" customWidth="1"/>
    <col min="719" max="719" width="6.7109375" style="77" customWidth="1"/>
    <col min="720" max="720" width="8" style="77" customWidth="1"/>
    <col min="721" max="722" width="7.7109375" style="77" customWidth="1"/>
    <col min="723" max="723" width="7.5703125" style="77" customWidth="1"/>
    <col min="724" max="724" width="11" style="77" customWidth="1"/>
    <col min="725" max="725" width="10.140625" style="77" customWidth="1"/>
    <col min="726" max="726" width="9.140625" style="77"/>
    <col min="727" max="727" width="13" style="77" customWidth="1"/>
    <col min="728" max="728" width="8.5703125" style="77" customWidth="1"/>
    <col min="729" max="729" width="14.5703125" style="77" customWidth="1"/>
    <col min="730" max="730" width="9.140625" style="77"/>
    <col min="731" max="732" width="12" style="77" customWidth="1"/>
    <col min="733" max="734" width="9.85546875" style="77" customWidth="1"/>
    <col min="735" max="735" width="11.7109375" style="77" customWidth="1"/>
    <col min="736" max="736" width="12.5703125" style="77" customWidth="1"/>
    <col min="737" max="737" width="10.85546875" style="77" customWidth="1"/>
    <col min="738" max="738" width="9.140625" style="77"/>
    <col min="739" max="739" width="10.85546875" style="77" customWidth="1"/>
    <col min="740" max="740" width="11.7109375" style="77" customWidth="1"/>
    <col min="741" max="741" width="10.85546875" style="77" customWidth="1"/>
    <col min="742" max="742" width="11.7109375" style="77" customWidth="1"/>
    <col min="743" max="743" width="12.7109375" style="77" customWidth="1"/>
    <col min="744" max="744" width="15.5703125" style="77" customWidth="1"/>
    <col min="745" max="745" width="14.28515625" style="77" customWidth="1"/>
    <col min="746" max="746" width="13.85546875" style="77" customWidth="1"/>
    <col min="747" max="748" width="11.85546875" style="77" customWidth="1"/>
    <col min="749" max="749" width="13.85546875" style="77" customWidth="1"/>
    <col min="750" max="752" width="9.140625" style="77"/>
    <col min="753" max="753" width="3.140625" style="77" customWidth="1"/>
    <col min="754" max="754" width="12" style="77" bestFit="1" customWidth="1"/>
    <col min="755" max="755" width="2" style="77" customWidth="1"/>
    <col min="756" max="757" width="9.140625" style="77"/>
    <col min="758" max="758" width="11.7109375" style="77" customWidth="1"/>
    <col min="759" max="968" width="9.140625" style="77"/>
    <col min="969" max="969" width="26.42578125" style="77" customWidth="1"/>
    <col min="970" max="970" width="32.140625" style="77" customWidth="1"/>
    <col min="971" max="971" width="30.140625" style="77" customWidth="1"/>
    <col min="972" max="972" width="36.5703125" style="77" customWidth="1"/>
    <col min="973" max="973" width="9.140625" style="77"/>
    <col min="974" max="974" width="7.7109375" style="77" customWidth="1"/>
    <col min="975" max="975" width="6.7109375" style="77" customWidth="1"/>
    <col min="976" max="976" width="8" style="77" customWidth="1"/>
    <col min="977" max="978" width="7.7109375" style="77" customWidth="1"/>
    <col min="979" max="979" width="7.5703125" style="77" customWidth="1"/>
    <col min="980" max="980" width="11" style="77" customWidth="1"/>
    <col min="981" max="981" width="10.140625" style="77" customWidth="1"/>
    <col min="982" max="982" width="9.140625" style="77"/>
    <col min="983" max="983" width="13" style="77" customWidth="1"/>
    <col min="984" max="984" width="8.5703125" style="77" customWidth="1"/>
    <col min="985" max="985" width="14.5703125" style="77" customWidth="1"/>
    <col min="986" max="986" width="9.140625" style="77"/>
    <col min="987" max="988" width="12" style="77" customWidth="1"/>
    <col min="989" max="990" width="9.85546875" style="77" customWidth="1"/>
    <col min="991" max="991" width="11.7109375" style="77" customWidth="1"/>
    <col min="992" max="992" width="12.5703125" style="77" customWidth="1"/>
    <col min="993" max="993" width="10.85546875" style="77" customWidth="1"/>
    <col min="994" max="994" width="9.140625" style="77"/>
    <col min="995" max="995" width="10.85546875" style="77" customWidth="1"/>
    <col min="996" max="996" width="11.7109375" style="77" customWidth="1"/>
    <col min="997" max="997" width="10.85546875" style="77" customWidth="1"/>
    <col min="998" max="998" width="11.7109375" style="77" customWidth="1"/>
    <col min="999" max="999" width="12.7109375" style="77" customWidth="1"/>
    <col min="1000" max="1000" width="15.5703125" style="77" customWidth="1"/>
    <col min="1001" max="1001" width="14.28515625" style="77" customWidth="1"/>
    <col min="1002" max="1002" width="13.85546875" style="77" customWidth="1"/>
    <col min="1003" max="1004" width="11.85546875" style="77" customWidth="1"/>
    <col min="1005" max="1005" width="13.85546875" style="77" customWidth="1"/>
    <col min="1006" max="1008" width="9.140625" style="77"/>
    <col min="1009" max="1009" width="3.140625" style="77" customWidth="1"/>
    <col min="1010" max="1010" width="12" style="77" bestFit="1" customWidth="1"/>
    <col min="1011" max="1011" width="2" style="77" customWidth="1"/>
    <col min="1012" max="1013" width="9.140625" style="77"/>
    <col min="1014" max="1014" width="11.7109375" style="77" customWidth="1"/>
    <col min="1015" max="1224" width="9.140625" style="77"/>
    <col min="1225" max="1225" width="26.42578125" style="77" customWidth="1"/>
    <col min="1226" max="1226" width="32.140625" style="77" customWidth="1"/>
    <col min="1227" max="1227" width="30.140625" style="77" customWidth="1"/>
    <col min="1228" max="1228" width="36.5703125" style="77" customWidth="1"/>
    <col min="1229" max="1229" width="9.140625" style="77"/>
    <col min="1230" max="1230" width="7.7109375" style="77" customWidth="1"/>
    <col min="1231" max="1231" width="6.7109375" style="77" customWidth="1"/>
    <col min="1232" max="1232" width="8" style="77" customWidth="1"/>
    <col min="1233" max="1234" width="7.7109375" style="77" customWidth="1"/>
    <col min="1235" max="1235" width="7.5703125" style="77" customWidth="1"/>
    <col min="1236" max="1236" width="11" style="77" customWidth="1"/>
    <col min="1237" max="1237" width="10.140625" style="77" customWidth="1"/>
    <col min="1238" max="1238" width="9.140625" style="77"/>
    <col min="1239" max="1239" width="13" style="77" customWidth="1"/>
    <col min="1240" max="1240" width="8.5703125" style="77" customWidth="1"/>
    <col min="1241" max="1241" width="14.5703125" style="77" customWidth="1"/>
    <col min="1242" max="1242" width="9.140625" style="77"/>
    <col min="1243" max="1244" width="12" style="77" customWidth="1"/>
    <col min="1245" max="1246" width="9.85546875" style="77" customWidth="1"/>
    <col min="1247" max="1247" width="11.7109375" style="77" customWidth="1"/>
    <col min="1248" max="1248" width="12.5703125" style="77" customWidth="1"/>
    <col min="1249" max="1249" width="10.85546875" style="77" customWidth="1"/>
    <col min="1250" max="1250" width="9.140625" style="77"/>
    <col min="1251" max="1251" width="10.85546875" style="77" customWidth="1"/>
    <col min="1252" max="1252" width="11.7109375" style="77" customWidth="1"/>
    <col min="1253" max="1253" width="10.85546875" style="77" customWidth="1"/>
    <col min="1254" max="1254" width="11.7109375" style="77" customWidth="1"/>
    <col min="1255" max="1255" width="12.7109375" style="77" customWidth="1"/>
    <col min="1256" max="1256" width="15.5703125" style="77" customWidth="1"/>
    <col min="1257" max="1257" width="14.28515625" style="77" customWidth="1"/>
    <col min="1258" max="1258" width="13.85546875" style="77" customWidth="1"/>
    <col min="1259" max="1260" width="11.85546875" style="77" customWidth="1"/>
    <col min="1261" max="1261" width="13.85546875" style="77" customWidth="1"/>
    <col min="1262" max="1264" width="9.140625" style="77"/>
    <col min="1265" max="1265" width="3.140625" style="77" customWidth="1"/>
    <col min="1266" max="1266" width="12" style="77" bestFit="1" customWidth="1"/>
    <col min="1267" max="1267" width="2" style="77" customWidth="1"/>
    <col min="1268" max="1269" width="9.140625" style="77"/>
    <col min="1270" max="1270" width="11.7109375" style="77" customWidth="1"/>
    <col min="1271" max="1480" width="9.140625" style="77"/>
    <col min="1481" max="1481" width="26.42578125" style="77" customWidth="1"/>
    <col min="1482" max="1482" width="32.140625" style="77" customWidth="1"/>
    <col min="1483" max="1483" width="30.140625" style="77" customWidth="1"/>
    <col min="1484" max="1484" width="36.5703125" style="77" customWidth="1"/>
    <col min="1485" max="1485" width="9.140625" style="77"/>
    <col min="1486" max="1486" width="7.7109375" style="77" customWidth="1"/>
    <col min="1487" max="1487" width="6.7109375" style="77" customWidth="1"/>
    <col min="1488" max="1488" width="8" style="77" customWidth="1"/>
    <col min="1489" max="1490" width="7.7109375" style="77" customWidth="1"/>
    <col min="1491" max="1491" width="7.5703125" style="77" customWidth="1"/>
    <col min="1492" max="1492" width="11" style="77" customWidth="1"/>
    <col min="1493" max="1493" width="10.140625" style="77" customWidth="1"/>
    <col min="1494" max="1494" width="9.140625" style="77"/>
    <col min="1495" max="1495" width="13" style="77" customWidth="1"/>
    <col min="1496" max="1496" width="8.5703125" style="77" customWidth="1"/>
    <col min="1497" max="1497" width="14.5703125" style="77" customWidth="1"/>
    <col min="1498" max="1498" width="9.140625" style="77"/>
    <col min="1499" max="1500" width="12" style="77" customWidth="1"/>
    <col min="1501" max="1502" width="9.85546875" style="77" customWidth="1"/>
    <col min="1503" max="1503" width="11.7109375" style="77" customWidth="1"/>
    <col min="1504" max="1504" width="12.5703125" style="77" customWidth="1"/>
    <col min="1505" max="1505" width="10.85546875" style="77" customWidth="1"/>
    <col min="1506" max="1506" width="9.140625" style="77"/>
    <col min="1507" max="1507" width="10.85546875" style="77" customWidth="1"/>
    <col min="1508" max="1508" width="11.7109375" style="77" customWidth="1"/>
    <col min="1509" max="1509" width="10.85546875" style="77" customWidth="1"/>
    <col min="1510" max="1510" width="11.7109375" style="77" customWidth="1"/>
    <col min="1511" max="1511" width="12.7109375" style="77" customWidth="1"/>
    <col min="1512" max="1512" width="15.5703125" style="77" customWidth="1"/>
    <col min="1513" max="1513" width="14.28515625" style="77" customWidth="1"/>
    <col min="1514" max="1514" width="13.85546875" style="77" customWidth="1"/>
    <col min="1515" max="1516" width="11.85546875" style="77" customWidth="1"/>
    <col min="1517" max="1517" width="13.85546875" style="77" customWidth="1"/>
    <col min="1518" max="1520" width="9.140625" style="77"/>
    <col min="1521" max="1521" width="3.140625" style="77" customWidth="1"/>
    <col min="1522" max="1522" width="12" style="77" bestFit="1" customWidth="1"/>
    <col min="1523" max="1523" width="2" style="77" customWidth="1"/>
    <col min="1524" max="1525" width="9.140625" style="77"/>
    <col min="1526" max="1526" width="11.7109375" style="77" customWidth="1"/>
    <col min="1527" max="1736" width="9.140625" style="77"/>
    <col min="1737" max="1737" width="26.42578125" style="77" customWidth="1"/>
    <col min="1738" max="1738" width="32.140625" style="77" customWidth="1"/>
    <col min="1739" max="1739" width="30.140625" style="77" customWidth="1"/>
    <col min="1740" max="1740" width="36.5703125" style="77" customWidth="1"/>
    <col min="1741" max="1741" width="9.140625" style="77"/>
    <col min="1742" max="1742" width="7.7109375" style="77" customWidth="1"/>
    <col min="1743" max="1743" width="6.7109375" style="77" customWidth="1"/>
    <col min="1744" max="1744" width="8" style="77" customWidth="1"/>
    <col min="1745" max="1746" width="7.7109375" style="77" customWidth="1"/>
    <col min="1747" max="1747" width="7.5703125" style="77" customWidth="1"/>
    <col min="1748" max="1748" width="11" style="77" customWidth="1"/>
    <col min="1749" max="1749" width="10.140625" style="77" customWidth="1"/>
    <col min="1750" max="1750" width="9.140625" style="77"/>
    <col min="1751" max="1751" width="13" style="77" customWidth="1"/>
    <col min="1752" max="1752" width="8.5703125" style="77" customWidth="1"/>
    <col min="1753" max="1753" width="14.5703125" style="77" customWidth="1"/>
    <col min="1754" max="1754" width="9.140625" style="77"/>
    <col min="1755" max="1756" width="12" style="77" customWidth="1"/>
    <col min="1757" max="1758" width="9.85546875" style="77" customWidth="1"/>
    <col min="1759" max="1759" width="11.7109375" style="77" customWidth="1"/>
    <col min="1760" max="1760" width="12.5703125" style="77" customWidth="1"/>
    <col min="1761" max="1761" width="10.85546875" style="77" customWidth="1"/>
    <col min="1762" max="1762" width="9.140625" style="77"/>
    <col min="1763" max="1763" width="10.85546875" style="77" customWidth="1"/>
    <col min="1764" max="1764" width="11.7109375" style="77" customWidth="1"/>
    <col min="1765" max="1765" width="10.85546875" style="77" customWidth="1"/>
    <col min="1766" max="1766" width="11.7109375" style="77" customWidth="1"/>
    <col min="1767" max="1767" width="12.7109375" style="77" customWidth="1"/>
    <col min="1768" max="1768" width="15.5703125" style="77" customWidth="1"/>
    <col min="1769" max="1769" width="14.28515625" style="77" customWidth="1"/>
    <col min="1770" max="1770" width="13.85546875" style="77" customWidth="1"/>
    <col min="1771" max="1772" width="11.85546875" style="77" customWidth="1"/>
    <col min="1773" max="1773" width="13.85546875" style="77" customWidth="1"/>
    <col min="1774" max="1776" width="9.140625" style="77"/>
    <col min="1777" max="1777" width="3.140625" style="77" customWidth="1"/>
    <col min="1778" max="1778" width="12" style="77" bestFit="1" customWidth="1"/>
    <col min="1779" max="1779" width="2" style="77" customWidth="1"/>
    <col min="1780" max="1781" width="9.140625" style="77"/>
    <col min="1782" max="1782" width="11.7109375" style="77" customWidth="1"/>
    <col min="1783" max="1992" width="9.140625" style="77"/>
    <col min="1993" max="1993" width="26.42578125" style="77" customWidth="1"/>
    <col min="1994" max="1994" width="32.140625" style="77" customWidth="1"/>
    <col min="1995" max="1995" width="30.140625" style="77" customWidth="1"/>
    <col min="1996" max="1996" width="36.5703125" style="77" customWidth="1"/>
    <col min="1997" max="1997" width="9.140625" style="77"/>
    <col min="1998" max="1998" width="7.7109375" style="77" customWidth="1"/>
    <col min="1999" max="1999" width="6.7109375" style="77" customWidth="1"/>
    <col min="2000" max="2000" width="8" style="77" customWidth="1"/>
    <col min="2001" max="2002" width="7.7109375" style="77" customWidth="1"/>
    <col min="2003" max="2003" width="7.5703125" style="77" customWidth="1"/>
    <col min="2004" max="2004" width="11" style="77" customWidth="1"/>
    <col min="2005" max="2005" width="10.140625" style="77" customWidth="1"/>
    <col min="2006" max="2006" width="9.140625" style="77"/>
    <col min="2007" max="2007" width="13" style="77" customWidth="1"/>
    <col min="2008" max="2008" width="8.5703125" style="77" customWidth="1"/>
    <col min="2009" max="2009" width="14.5703125" style="77" customWidth="1"/>
    <col min="2010" max="2010" width="9.140625" style="77"/>
    <col min="2011" max="2012" width="12" style="77" customWidth="1"/>
    <col min="2013" max="2014" width="9.85546875" style="77" customWidth="1"/>
    <col min="2015" max="2015" width="11.7109375" style="77" customWidth="1"/>
    <col min="2016" max="2016" width="12.5703125" style="77" customWidth="1"/>
    <col min="2017" max="2017" width="10.85546875" style="77" customWidth="1"/>
    <col min="2018" max="2018" width="9.140625" style="77"/>
    <col min="2019" max="2019" width="10.85546875" style="77" customWidth="1"/>
    <col min="2020" max="2020" width="11.7109375" style="77" customWidth="1"/>
    <col min="2021" max="2021" width="10.85546875" style="77" customWidth="1"/>
    <col min="2022" max="2022" width="11.7109375" style="77" customWidth="1"/>
    <col min="2023" max="2023" width="12.7109375" style="77" customWidth="1"/>
    <col min="2024" max="2024" width="15.5703125" style="77" customWidth="1"/>
    <col min="2025" max="2025" width="14.28515625" style="77" customWidth="1"/>
    <col min="2026" max="2026" width="13.85546875" style="77" customWidth="1"/>
    <col min="2027" max="2028" width="11.85546875" style="77" customWidth="1"/>
    <col min="2029" max="2029" width="13.85546875" style="77" customWidth="1"/>
    <col min="2030" max="2032" width="9.140625" style="77"/>
    <col min="2033" max="2033" width="3.140625" style="77" customWidth="1"/>
    <col min="2034" max="2034" width="12" style="77" bestFit="1" customWidth="1"/>
    <col min="2035" max="2035" width="2" style="77" customWidth="1"/>
    <col min="2036" max="2037" width="9.140625" style="77"/>
    <col min="2038" max="2038" width="11.7109375" style="77" customWidth="1"/>
    <col min="2039" max="2248" width="9.140625" style="77"/>
    <col min="2249" max="2249" width="26.42578125" style="77" customWidth="1"/>
    <col min="2250" max="2250" width="32.140625" style="77" customWidth="1"/>
    <col min="2251" max="2251" width="30.140625" style="77" customWidth="1"/>
    <col min="2252" max="2252" width="36.5703125" style="77" customWidth="1"/>
    <col min="2253" max="2253" width="9.140625" style="77"/>
    <col min="2254" max="2254" width="7.7109375" style="77" customWidth="1"/>
    <col min="2255" max="2255" width="6.7109375" style="77" customWidth="1"/>
    <col min="2256" max="2256" width="8" style="77" customWidth="1"/>
    <col min="2257" max="2258" width="7.7109375" style="77" customWidth="1"/>
    <col min="2259" max="2259" width="7.5703125" style="77" customWidth="1"/>
    <col min="2260" max="2260" width="11" style="77" customWidth="1"/>
    <col min="2261" max="2261" width="10.140625" style="77" customWidth="1"/>
    <col min="2262" max="2262" width="9.140625" style="77"/>
    <col min="2263" max="2263" width="13" style="77" customWidth="1"/>
    <col min="2264" max="2264" width="8.5703125" style="77" customWidth="1"/>
    <col min="2265" max="2265" width="14.5703125" style="77" customWidth="1"/>
    <col min="2266" max="2266" width="9.140625" style="77"/>
    <col min="2267" max="2268" width="12" style="77" customWidth="1"/>
    <col min="2269" max="2270" width="9.85546875" style="77" customWidth="1"/>
    <col min="2271" max="2271" width="11.7109375" style="77" customWidth="1"/>
    <col min="2272" max="2272" width="12.5703125" style="77" customWidth="1"/>
    <col min="2273" max="2273" width="10.85546875" style="77" customWidth="1"/>
    <col min="2274" max="2274" width="9.140625" style="77"/>
    <col min="2275" max="2275" width="10.85546875" style="77" customWidth="1"/>
    <col min="2276" max="2276" width="11.7109375" style="77" customWidth="1"/>
    <col min="2277" max="2277" width="10.85546875" style="77" customWidth="1"/>
    <col min="2278" max="2278" width="11.7109375" style="77" customWidth="1"/>
    <col min="2279" max="2279" width="12.7109375" style="77" customWidth="1"/>
    <col min="2280" max="2280" width="15.5703125" style="77" customWidth="1"/>
    <col min="2281" max="2281" width="14.28515625" style="77" customWidth="1"/>
    <col min="2282" max="2282" width="13.85546875" style="77" customWidth="1"/>
    <col min="2283" max="2284" width="11.85546875" style="77" customWidth="1"/>
    <col min="2285" max="2285" width="13.85546875" style="77" customWidth="1"/>
    <col min="2286" max="2288" width="9.140625" style="77"/>
    <col min="2289" max="2289" width="3.140625" style="77" customWidth="1"/>
    <col min="2290" max="2290" width="12" style="77" bestFit="1" customWidth="1"/>
    <col min="2291" max="2291" width="2" style="77" customWidth="1"/>
    <col min="2292" max="2293" width="9.140625" style="77"/>
    <col min="2294" max="2294" width="11.7109375" style="77" customWidth="1"/>
    <col min="2295" max="2504" width="9.140625" style="77"/>
    <col min="2505" max="2505" width="26.42578125" style="77" customWidth="1"/>
    <col min="2506" max="2506" width="32.140625" style="77" customWidth="1"/>
    <col min="2507" max="2507" width="30.140625" style="77" customWidth="1"/>
    <col min="2508" max="2508" width="36.5703125" style="77" customWidth="1"/>
    <col min="2509" max="2509" width="9.140625" style="77"/>
    <col min="2510" max="2510" width="7.7109375" style="77" customWidth="1"/>
    <col min="2511" max="2511" width="6.7109375" style="77" customWidth="1"/>
    <col min="2512" max="2512" width="8" style="77" customWidth="1"/>
    <col min="2513" max="2514" width="7.7109375" style="77" customWidth="1"/>
    <col min="2515" max="2515" width="7.5703125" style="77" customWidth="1"/>
    <col min="2516" max="2516" width="11" style="77" customWidth="1"/>
    <col min="2517" max="2517" width="10.140625" style="77" customWidth="1"/>
    <col min="2518" max="2518" width="9.140625" style="77"/>
    <col min="2519" max="2519" width="13" style="77" customWidth="1"/>
    <col min="2520" max="2520" width="8.5703125" style="77" customWidth="1"/>
    <col min="2521" max="2521" width="14.5703125" style="77" customWidth="1"/>
    <col min="2522" max="2522" width="9.140625" style="77"/>
    <col min="2523" max="2524" width="12" style="77" customWidth="1"/>
    <col min="2525" max="2526" width="9.85546875" style="77" customWidth="1"/>
    <col min="2527" max="2527" width="11.7109375" style="77" customWidth="1"/>
    <col min="2528" max="2528" width="12.5703125" style="77" customWidth="1"/>
    <col min="2529" max="2529" width="10.85546875" style="77" customWidth="1"/>
    <col min="2530" max="2530" width="9.140625" style="77"/>
    <col min="2531" max="2531" width="10.85546875" style="77" customWidth="1"/>
    <col min="2532" max="2532" width="11.7109375" style="77" customWidth="1"/>
    <col min="2533" max="2533" width="10.85546875" style="77" customWidth="1"/>
    <col min="2534" max="2534" width="11.7109375" style="77" customWidth="1"/>
    <col min="2535" max="2535" width="12.7109375" style="77" customWidth="1"/>
    <col min="2536" max="2536" width="15.5703125" style="77" customWidth="1"/>
    <col min="2537" max="2537" width="14.28515625" style="77" customWidth="1"/>
    <col min="2538" max="2538" width="13.85546875" style="77" customWidth="1"/>
    <col min="2539" max="2540" width="11.85546875" style="77" customWidth="1"/>
    <col min="2541" max="2541" width="13.85546875" style="77" customWidth="1"/>
    <col min="2542" max="2544" width="9.140625" style="77"/>
    <col min="2545" max="2545" width="3.140625" style="77" customWidth="1"/>
    <col min="2546" max="2546" width="12" style="77" bestFit="1" customWidth="1"/>
    <col min="2547" max="2547" width="2" style="77" customWidth="1"/>
    <col min="2548" max="2549" width="9.140625" style="77"/>
    <col min="2550" max="2550" width="11.7109375" style="77" customWidth="1"/>
    <col min="2551" max="2760" width="9.140625" style="77"/>
    <col min="2761" max="2761" width="26.42578125" style="77" customWidth="1"/>
    <col min="2762" max="2762" width="32.140625" style="77" customWidth="1"/>
    <col min="2763" max="2763" width="30.140625" style="77" customWidth="1"/>
    <col min="2764" max="2764" width="36.5703125" style="77" customWidth="1"/>
    <col min="2765" max="2765" width="9.140625" style="77"/>
    <col min="2766" max="2766" width="7.7109375" style="77" customWidth="1"/>
    <col min="2767" max="2767" width="6.7109375" style="77" customWidth="1"/>
    <col min="2768" max="2768" width="8" style="77" customWidth="1"/>
    <col min="2769" max="2770" width="7.7109375" style="77" customWidth="1"/>
    <col min="2771" max="2771" width="7.5703125" style="77" customWidth="1"/>
    <col min="2772" max="2772" width="11" style="77" customWidth="1"/>
    <col min="2773" max="2773" width="10.140625" style="77" customWidth="1"/>
    <col min="2774" max="2774" width="9.140625" style="77"/>
    <col min="2775" max="2775" width="13" style="77" customWidth="1"/>
    <col min="2776" max="2776" width="8.5703125" style="77" customWidth="1"/>
    <col min="2777" max="2777" width="14.5703125" style="77" customWidth="1"/>
    <col min="2778" max="2778" width="9.140625" style="77"/>
    <col min="2779" max="2780" width="12" style="77" customWidth="1"/>
    <col min="2781" max="2782" width="9.85546875" style="77" customWidth="1"/>
    <col min="2783" max="2783" width="11.7109375" style="77" customWidth="1"/>
    <col min="2784" max="2784" width="12.5703125" style="77" customWidth="1"/>
    <col min="2785" max="2785" width="10.85546875" style="77" customWidth="1"/>
    <col min="2786" max="2786" width="9.140625" style="77"/>
    <col min="2787" max="2787" width="10.85546875" style="77" customWidth="1"/>
    <col min="2788" max="2788" width="11.7109375" style="77" customWidth="1"/>
    <col min="2789" max="2789" width="10.85546875" style="77" customWidth="1"/>
    <col min="2790" max="2790" width="11.7109375" style="77" customWidth="1"/>
    <col min="2791" max="2791" width="12.7109375" style="77" customWidth="1"/>
    <col min="2792" max="2792" width="15.5703125" style="77" customWidth="1"/>
    <col min="2793" max="2793" width="14.28515625" style="77" customWidth="1"/>
    <col min="2794" max="2794" width="13.85546875" style="77" customWidth="1"/>
    <col min="2795" max="2796" width="11.85546875" style="77" customWidth="1"/>
    <col min="2797" max="2797" width="13.85546875" style="77" customWidth="1"/>
    <col min="2798" max="2800" width="9.140625" style="77"/>
    <col min="2801" max="2801" width="3.140625" style="77" customWidth="1"/>
    <col min="2802" max="2802" width="12" style="77" bestFit="1" customWidth="1"/>
    <col min="2803" max="2803" width="2" style="77" customWidth="1"/>
    <col min="2804" max="2805" width="9.140625" style="77"/>
    <col min="2806" max="2806" width="11.7109375" style="77" customWidth="1"/>
    <col min="2807" max="3016" width="9.140625" style="77"/>
    <col min="3017" max="3017" width="26.42578125" style="77" customWidth="1"/>
    <col min="3018" max="3018" width="32.140625" style="77" customWidth="1"/>
    <col min="3019" max="3019" width="30.140625" style="77" customWidth="1"/>
    <col min="3020" max="3020" width="36.5703125" style="77" customWidth="1"/>
    <col min="3021" max="3021" width="9.140625" style="77"/>
    <col min="3022" max="3022" width="7.7109375" style="77" customWidth="1"/>
    <col min="3023" max="3023" width="6.7109375" style="77" customWidth="1"/>
    <col min="3024" max="3024" width="8" style="77" customWidth="1"/>
    <col min="3025" max="3026" width="7.7109375" style="77" customWidth="1"/>
    <col min="3027" max="3027" width="7.5703125" style="77" customWidth="1"/>
    <col min="3028" max="3028" width="11" style="77" customWidth="1"/>
    <col min="3029" max="3029" width="10.140625" style="77" customWidth="1"/>
    <col min="3030" max="3030" width="9.140625" style="77"/>
    <col min="3031" max="3031" width="13" style="77" customWidth="1"/>
    <col min="3032" max="3032" width="8.5703125" style="77" customWidth="1"/>
    <col min="3033" max="3033" width="14.5703125" style="77" customWidth="1"/>
    <col min="3034" max="3034" width="9.140625" style="77"/>
    <col min="3035" max="3036" width="12" style="77" customWidth="1"/>
    <col min="3037" max="3038" width="9.85546875" style="77" customWidth="1"/>
    <col min="3039" max="3039" width="11.7109375" style="77" customWidth="1"/>
    <col min="3040" max="3040" width="12.5703125" style="77" customWidth="1"/>
    <col min="3041" max="3041" width="10.85546875" style="77" customWidth="1"/>
    <col min="3042" max="3042" width="9.140625" style="77"/>
    <col min="3043" max="3043" width="10.85546875" style="77" customWidth="1"/>
    <col min="3044" max="3044" width="11.7109375" style="77" customWidth="1"/>
    <col min="3045" max="3045" width="10.85546875" style="77" customWidth="1"/>
    <col min="3046" max="3046" width="11.7109375" style="77" customWidth="1"/>
    <col min="3047" max="3047" width="12.7109375" style="77" customWidth="1"/>
    <col min="3048" max="3048" width="15.5703125" style="77" customWidth="1"/>
    <col min="3049" max="3049" width="14.28515625" style="77" customWidth="1"/>
    <col min="3050" max="3050" width="13.85546875" style="77" customWidth="1"/>
    <col min="3051" max="3052" width="11.85546875" style="77" customWidth="1"/>
    <col min="3053" max="3053" width="13.85546875" style="77" customWidth="1"/>
    <col min="3054" max="3056" width="9.140625" style="77"/>
    <col min="3057" max="3057" width="3.140625" style="77" customWidth="1"/>
    <col min="3058" max="3058" width="12" style="77" bestFit="1" customWidth="1"/>
    <col min="3059" max="3059" width="2" style="77" customWidth="1"/>
    <col min="3060" max="3061" width="9.140625" style="77"/>
    <col min="3062" max="3062" width="11.7109375" style="77" customWidth="1"/>
    <col min="3063" max="3272" width="9.140625" style="77"/>
    <col min="3273" max="3273" width="26.42578125" style="77" customWidth="1"/>
    <col min="3274" max="3274" width="32.140625" style="77" customWidth="1"/>
    <col min="3275" max="3275" width="30.140625" style="77" customWidth="1"/>
    <col min="3276" max="3276" width="36.5703125" style="77" customWidth="1"/>
    <col min="3277" max="3277" width="9.140625" style="77"/>
    <col min="3278" max="3278" width="7.7109375" style="77" customWidth="1"/>
    <col min="3279" max="3279" width="6.7109375" style="77" customWidth="1"/>
    <col min="3280" max="3280" width="8" style="77" customWidth="1"/>
    <col min="3281" max="3282" width="7.7109375" style="77" customWidth="1"/>
    <col min="3283" max="3283" width="7.5703125" style="77" customWidth="1"/>
    <col min="3284" max="3284" width="11" style="77" customWidth="1"/>
    <col min="3285" max="3285" width="10.140625" style="77" customWidth="1"/>
    <col min="3286" max="3286" width="9.140625" style="77"/>
    <col min="3287" max="3287" width="13" style="77" customWidth="1"/>
    <col min="3288" max="3288" width="8.5703125" style="77" customWidth="1"/>
    <col min="3289" max="3289" width="14.5703125" style="77" customWidth="1"/>
    <col min="3290" max="3290" width="9.140625" style="77"/>
    <col min="3291" max="3292" width="12" style="77" customWidth="1"/>
    <col min="3293" max="3294" width="9.85546875" style="77" customWidth="1"/>
    <col min="3295" max="3295" width="11.7109375" style="77" customWidth="1"/>
    <col min="3296" max="3296" width="12.5703125" style="77" customWidth="1"/>
    <col min="3297" max="3297" width="10.85546875" style="77" customWidth="1"/>
    <col min="3298" max="3298" width="9.140625" style="77"/>
    <col min="3299" max="3299" width="10.85546875" style="77" customWidth="1"/>
    <col min="3300" max="3300" width="11.7109375" style="77" customWidth="1"/>
    <col min="3301" max="3301" width="10.85546875" style="77" customWidth="1"/>
    <col min="3302" max="3302" width="11.7109375" style="77" customWidth="1"/>
    <col min="3303" max="3303" width="12.7109375" style="77" customWidth="1"/>
    <col min="3304" max="3304" width="15.5703125" style="77" customWidth="1"/>
    <col min="3305" max="3305" width="14.28515625" style="77" customWidth="1"/>
    <col min="3306" max="3306" width="13.85546875" style="77" customWidth="1"/>
    <col min="3307" max="3308" width="11.85546875" style="77" customWidth="1"/>
    <col min="3309" max="3309" width="13.85546875" style="77" customWidth="1"/>
    <col min="3310" max="3312" width="9.140625" style="77"/>
    <col min="3313" max="3313" width="3.140625" style="77" customWidth="1"/>
    <col min="3314" max="3314" width="12" style="77" bestFit="1" customWidth="1"/>
    <col min="3315" max="3315" width="2" style="77" customWidth="1"/>
    <col min="3316" max="3317" width="9.140625" style="77"/>
    <col min="3318" max="3318" width="11.7109375" style="77" customWidth="1"/>
    <col min="3319" max="3528" width="9.140625" style="77"/>
    <col min="3529" max="3529" width="26.42578125" style="77" customWidth="1"/>
    <col min="3530" max="3530" width="32.140625" style="77" customWidth="1"/>
    <col min="3531" max="3531" width="30.140625" style="77" customWidth="1"/>
    <col min="3532" max="3532" width="36.5703125" style="77" customWidth="1"/>
    <col min="3533" max="3533" width="9.140625" style="77"/>
    <col min="3534" max="3534" width="7.7109375" style="77" customWidth="1"/>
    <col min="3535" max="3535" width="6.7109375" style="77" customWidth="1"/>
    <col min="3536" max="3536" width="8" style="77" customWidth="1"/>
    <col min="3537" max="3538" width="7.7109375" style="77" customWidth="1"/>
    <col min="3539" max="3539" width="7.5703125" style="77" customWidth="1"/>
    <col min="3540" max="3540" width="11" style="77" customWidth="1"/>
    <col min="3541" max="3541" width="10.140625" style="77" customWidth="1"/>
    <col min="3542" max="3542" width="9.140625" style="77"/>
    <col min="3543" max="3543" width="13" style="77" customWidth="1"/>
    <col min="3544" max="3544" width="8.5703125" style="77" customWidth="1"/>
    <col min="3545" max="3545" width="14.5703125" style="77" customWidth="1"/>
    <col min="3546" max="3546" width="9.140625" style="77"/>
    <col min="3547" max="3548" width="12" style="77" customWidth="1"/>
    <col min="3549" max="3550" width="9.85546875" style="77" customWidth="1"/>
    <col min="3551" max="3551" width="11.7109375" style="77" customWidth="1"/>
    <col min="3552" max="3552" width="12.5703125" style="77" customWidth="1"/>
    <col min="3553" max="3553" width="10.85546875" style="77" customWidth="1"/>
    <col min="3554" max="3554" width="9.140625" style="77"/>
    <col min="3555" max="3555" width="10.85546875" style="77" customWidth="1"/>
    <col min="3556" max="3556" width="11.7109375" style="77" customWidth="1"/>
    <col min="3557" max="3557" width="10.85546875" style="77" customWidth="1"/>
    <col min="3558" max="3558" width="11.7109375" style="77" customWidth="1"/>
    <col min="3559" max="3559" width="12.7109375" style="77" customWidth="1"/>
    <col min="3560" max="3560" width="15.5703125" style="77" customWidth="1"/>
    <col min="3561" max="3561" width="14.28515625" style="77" customWidth="1"/>
    <col min="3562" max="3562" width="13.85546875" style="77" customWidth="1"/>
    <col min="3563" max="3564" width="11.85546875" style="77" customWidth="1"/>
    <col min="3565" max="3565" width="13.85546875" style="77" customWidth="1"/>
    <col min="3566" max="3568" width="9.140625" style="77"/>
    <col min="3569" max="3569" width="3.140625" style="77" customWidth="1"/>
    <col min="3570" max="3570" width="12" style="77" bestFit="1" customWidth="1"/>
    <col min="3571" max="3571" width="2" style="77" customWidth="1"/>
    <col min="3572" max="3573" width="9.140625" style="77"/>
    <col min="3574" max="3574" width="11.7109375" style="77" customWidth="1"/>
    <col min="3575" max="3784" width="9.140625" style="77"/>
    <col min="3785" max="3785" width="26.42578125" style="77" customWidth="1"/>
    <col min="3786" max="3786" width="32.140625" style="77" customWidth="1"/>
    <col min="3787" max="3787" width="30.140625" style="77" customWidth="1"/>
    <col min="3788" max="3788" width="36.5703125" style="77" customWidth="1"/>
    <col min="3789" max="3789" width="9.140625" style="77"/>
    <col min="3790" max="3790" width="7.7109375" style="77" customWidth="1"/>
    <col min="3791" max="3791" width="6.7109375" style="77" customWidth="1"/>
    <col min="3792" max="3792" width="8" style="77" customWidth="1"/>
    <col min="3793" max="3794" width="7.7109375" style="77" customWidth="1"/>
    <col min="3795" max="3795" width="7.5703125" style="77" customWidth="1"/>
    <col min="3796" max="3796" width="11" style="77" customWidth="1"/>
    <col min="3797" max="3797" width="10.140625" style="77" customWidth="1"/>
    <col min="3798" max="3798" width="9.140625" style="77"/>
    <col min="3799" max="3799" width="13" style="77" customWidth="1"/>
    <col min="3800" max="3800" width="8.5703125" style="77" customWidth="1"/>
    <col min="3801" max="3801" width="14.5703125" style="77" customWidth="1"/>
    <col min="3802" max="3802" width="9.140625" style="77"/>
    <col min="3803" max="3804" width="12" style="77" customWidth="1"/>
    <col min="3805" max="3806" width="9.85546875" style="77" customWidth="1"/>
    <col min="3807" max="3807" width="11.7109375" style="77" customWidth="1"/>
    <col min="3808" max="3808" width="12.5703125" style="77" customWidth="1"/>
    <col min="3809" max="3809" width="10.85546875" style="77" customWidth="1"/>
    <col min="3810" max="3810" width="9.140625" style="77"/>
    <col min="3811" max="3811" width="10.85546875" style="77" customWidth="1"/>
    <col min="3812" max="3812" width="11.7109375" style="77" customWidth="1"/>
    <col min="3813" max="3813" width="10.85546875" style="77" customWidth="1"/>
    <col min="3814" max="3814" width="11.7109375" style="77" customWidth="1"/>
    <col min="3815" max="3815" width="12.7109375" style="77" customWidth="1"/>
    <col min="3816" max="3816" width="15.5703125" style="77" customWidth="1"/>
    <col min="3817" max="3817" width="14.28515625" style="77" customWidth="1"/>
    <col min="3818" max="3818" width="13.85546875" style="77" customWidth="1"/>
    <col min="3819" max="3820" width="11.85546875" style="77" customWidth="1"/>
    <col min="3821" max="3821" width="13.85546875" style="77" customWidth="1"/>
    <col min="3822" max="3824" width="9.140625" style="77"/>
    <col min="3825" max="3825" width="3.140625" style="77" customWidth="1"/>
    <col min="3826" max="3826" width="12" style="77" bestFit="1" customWidth="1"/>
    <col min="3827" max="3827" width="2" style="77" customWidth="1"/>
    <col min="3828" max="3829" width="9.140625" style="77"/>
    <col min="3830" max="3830" width="11.7109375" style="77" customWidth="1"/>
    <col min="3831" max="4040" width="9.140625" style="77"/>
    <col min="4041" max="4041" width="26.42578125" style="77" customWidth="1"/>
    <col min="4042" max="4042" width="32.140625" style="77" customWidth="1"/>
    <col min="4043" max="4043" width="30.140625" style="77" customWidth="1"/>
    <col min="4044" max="4044" width="36.5703125" style="77" customWidth="1"/>
    <col min="4045" max="4045" width="9.140625" style="77"/>
    <col min="4046" max="4046" width="7.7109375" style="77" customWidth="1"/>
    <col min="4047" max="4047" width="6.7109375" style="77" customWidth="1"/>
    <col min="4048" max="4048" width="8" style="77" customWidth="1"/>
    <col min="4049" max="4050" width="7.7109375" style="77" customWidth="1"/>
    <col min="4051" max="4051" width="7.5703125" style="77" customWidth="1"/>
    <col min="4052" max="4052" width="11" style="77" customWidth="1"/>
    <col min="4053" max="4053" width="10.140625" style="77" customWidth="1"/>
    <col min="4054" max="4054" width="9.140625" style="77"/>
    <col min="4055" max="4055" width="13" style="77" customWidth="1"/>
    <col min="4056" max="4056" width="8.5703125" style="77" customWidth="1"/>
    <col min="4057" max="4057" width="14.5703125" style="77" customWidth="1"/>
    <col min="4058" max="4058" width="9.140625" style="77"/>
    <col min="4059" max="4060" width="12" style="77" customWidth="1"/>
    <col min="4061" max="4062" width="9.85546875" style="77" customWidth="1"/>
    <col min="4063" max="4063" width="11.7109375" style="77" customWidth="1"/>
    <col min="4064" max="4064" width="12.5703125" style="77" customWidth="1"/>
    <col min="4065" max="4065" width="10.85546875" style="77" customWidth="1"/>
    <col min="4066" max="4066" width="9.140625" style="77"/>
    <col min="4067" max="4067" width="10.85546875" style="77" customWidth="1"/>
    <col min="4068" max="4068" width="11.7109375" style="77" customWidth="1"/>
    <col min="4069" max="4069" width="10.85546875" style="77" customWidth="1"/>
    <col min="4070" max="4070" width="11.7109375" style="77" customWidth="1"/>
    <col min="4071" max="4071" width="12.7109375" style="77" customWidth="1"/>
    <col min="4072" max="4072" width="15.5703125" style="77" customWidth="1"/>
    <col min="4073" max="4073" width="14.28515625" style="77" customWidth="1"/>
    <col min="4074" max="4074" width="13.85546875" style="77" customWidth="1"/>
    <col min="4075" max="4076" width="11.85546875" style="77" customWidth="1"/>
    <col min="4077" max="4077" width="13.85546875" style="77" customWidth="1"/>
    <col min="4078" max="4080" width="9.140625" style="77"/>
    <col min="4081" max="4081" width="3.140625" style="77" customWidth="1"/>
    <col min="4082" max="4082" width="12" style="77" bestFit="1" customWidth="1"/>
    <col min="4083" max="4083" width="2" style="77" customWidth="1"/>
    <col min="4084" max="4085" width="9.140625" style="77"/>
    <col min="4086" max="4086" width="11.7109375" style="77" customWidth="1"/>
    <col min="4087" max="4296" width="9.140625" style="77"/>
    <col min="4297" max="4297" width="26.42578125" style="77" customWidth="1"/>
    <col min="4298" max="4298" width="32.140625" style="77" customWidth="1"/>
    <col min="4299" max="4299" width="30.140625" style="77" customWidth="1"/>
    <col min="4300" max="4300" width="36.5703125" style="77" customWidth="1"/>
    <col min="4301" max="4301" width="9.140625" style="77"/>
    <col min="4302" max="4302" width="7.7109375" style="77" customWidth="1"/>
    <col min="4303" max="4303" width="6.7109375" style="77" customWidth="1"/>
    <col min="4304" max="4304" width="8" style="77" customWidth="1"/>
    <col min="4305" max="4306" width="7.7109375" style="77" customWidth="1"/>
    <col min="4307" max="4307" width="7.5703125" style="77" customWidth="1"/>
    <col min="4308" max="4308" width="11" style="77" customWidth="1"/>
    <col min="4309" max="4309" width="10.140625" style="77" customWidth="1"/>
    <col min="4310" max="4310" width="9.140625" style="77"/>
    <col min="4311" max="4311" width="13" style="77" customWidth="1"/>
    <col min="4312" max="4312" width="8.5703125" style="77" customWidth="1"/>
    <col min="4313" max="4313" width="14.5703125" style="77" customWidth="1"/>
    <col min="4314" max="4314" width="9.140625" style="77"/>
    <col min="4315" max="4316" width="12" style="77" customWidth="1"/>
    <col min="4317" max="4318" width="9.85546875" style="77" customWidth="1"/>
    <col min="4319" max="4319" width="11.7109375" style="77" customWidth="1"/>
    <col min="4320" max="4320" width="12.5703125" style="77" customWidth="1"/>
    <col min="4321" max="4321" width="10.85546875" style="77" customWidth="1"/>
    <col min="4322" max="4322" width="9.140625" style="77"/>
    <col min="4323" max="4323" width="10.85546875" style="77" customWidth="1"/>
    <col min="4324" max="4324" width="11.7109375" style="77" customWidth="1"/>
    <col min="4325" max="4325" width="10.85546875" style="77" customWidth="1"/>
    <col min="4326" max="4326" width="11.7109375" style="77" customWidth="1"/>
    <col min="4327" max="4327" width="12.7109375" style="77" customWidth="1"/>
    <col min="4328" max="4328" width="15.5703125" style="77" customWidth="1"/>
    <col min="4329" max="4329" width="14.28515625" style="77" customWidth="1"/>
    <col min="4330" max="4330" width="13.85546875" style="77" customWidth="1"/>
    <col min="4331" max="4332" width="11.85546875" style="77" customWidth="1"/>
    <col min="4333" max="4333" width="13.85546875" style="77" customWidth="1"/>
    <col min="4334" max="4336" width="9.140625" style="77"/>
    <col min="4337" max="4337" width="3.140625" style="77" customWidth="1"/>
    <col min="4338" max="4338" width="12" style="77" bestFit="1" customWidth="1"/>
    <col min="4339" max="4339" width="2" style="77" customWidth="1"/>
    <col min="4340" max="4341" width="9.140625" style="77"/>
    <col min="4342" max="4342" width="11.7109375" style="77" customWidth="1"/>
    <col min="4343" max="4552" width="9.140625" style="77"/>
    <col min="4553" max="4553" width="26.42578125" style="77" customWidth="1"/>
    <col min="4554" max="4554" width="32.140625" style="77" customWidth="1"/>
    <col min="4555" max="4555" width="30.140625" style="77" customWidth="1"/>
    <col min="4556" max="4556" width="36.5703125" style="77" customWidth="1"/>
    <col min="4557" max="4557" width="9.140625" style="77"/>
    <col min="4558" max="4558" width="7.7109375" style="77" customWidth="1"/>
    <col min="4559" max="4559" width="6.7109375" style="77" customWidth="1"/>
    <col min="4560" max="4560" width="8" style="77" customWidth="1"/>
    <col min="4561" max="4562" width="7.7109375" style="77" customWidth="1"/>
    <col min="4563" max="4563" width="7.5703125" style="77" customWidth="1"/>
    <col min="4564" max="4564" width="11" style="77" customWidth="1"/>
    <col min="4565" max="4565" width="10.140625" style="77" customWidth="1"/>
    <col min="4566" max="4566" width="9.140625" style="77"/>
    <col min="4567" max="4567" width="13" style="77" customWidth="1"/>
    <col min="4568" max="4568" width="8.5703125" style="77" customWidth="1"/>
    <col min="4569" max="4569" width="14.5703125" style="77" customWidth="1"/>
    <col min="4570" max="4570" width="9.140625" style="77"/>
    <col min="4571" max="4572" width="12" style="77" customWidth="1"/>
    <col min="4573" max="4574" width="9.85546875" style="77" customWidth="1"/>
    <col min="4575" max="4575" width="11.7109375" style="77" customWidth="1"/>
    <col min="4576" max="4576" width="12.5703125" style="77" customWidth="1"/>
    <col min="4577" max="4577" width="10.85546875" style="77" customWidth="1"/>
    <col min="4578" max="4578" width="9.140625" style="77"/>
    <col min="4579" max="4579" width="10.85546875" style="77" customWidth="1"/>
    <col min="4580" max="4580" width="11.7109375" style="77" customWidth="1"/>
    <col min="4581" max="4581" width="10.85546875" style="77" customWidth="1"/>
    <col min="4582" max="4582" width="11.7109375" style="77" customWidth="1"/>
    <col min="4583" max="4583" width="12.7109375" style="77" customWidth="1"/>
    <col min="4584" max="4584" width="15.5703125" style="77" customWidth="1"/>
    <col min="4585" max="4585" width="14.28515625" style="77" customWidth="1"/>
    <col min="4586" max="4586" width="13.85546875" style="77" customWidth="1"/>
    <col min="4587" max="4588" width="11.85546875" style="77" customWidth="1"/>
    <col min="4589" max="4589" width="13.85546875" style="77" customWidth="1"/>
    <col min="4590" max="4592" width="9.140625" style="77"/>
    <col min="4593" max="4593" width="3.140625" style="77" customWidth="1"/>
    <col min="4594" max="4594" width="12" style="77" bestFit="1" customWidth="1"/>
    <col min="4595" max="4595" width="2" style="77" customWidth="1"/>
    <col min="4596" max="4597" width="9.140625" style="77"/>
    <col min="4598" max="4598" width="11.7109375" style="77" customWidth="1"/>
    <col min="4599" max="4808" width="9.140625" style="77"/>
    <col min="4809" max="4809" width="26.42578125" style="77" customWidth="1"/>
    <col min="4810" max="4810" width="32.140625" style="77" customWidth="1"/>
    <col min="4811" max="4811" width="30.140625" style="77" customWidth="1"/>
    <col min="4812" max="4812" width="36.5703125" style="77" customWidth="1"/>
    <col min="4813" max="4813" width="9.140625" style="77"/>
    <col min="4814" max="4814" width="7.7109375" style="77" customWidth="1"/>
    <col min="4815" max="4815" width="6.7109375" style="77" customWidth="1"/>
    <col min="4816" max="4816" width="8" style="77" customWidth="1"/>
    <col min="4817" max="4818" width="7.7109375" style="77" customWidth="1"/>
    <col min="4819" max="4819" width="7.5703125" style="77" customWidth="1"/>
    <col min="4820" max="4820" width="11" style="77" customWidth="1"/>
    <col min="4821" max="4821" width="10.140625" style="77" customWidth="1"/>
    <col min="4822" max="4822" width="9.140625" style="77"/>
    <col min="4823" max="4823" width="13" style="77" customWidth="1"/>
    <col min="4824" max="4824" width="8.5703125" style="77" customWidth="1"/>
    <col min="4825" max="4825" width="14.5703125" style="77" customWidth="1"/>
    <col min="4826" max="4826" width="9.140625" style="77"/>
    <col min="4827" max="4828" width="12" style="77" customWidth="1"/>
    <col min="4829" max="4830" width="9.85546875" style="77" customWidth="1"/>
    <col min="4831" max="4831" width="11.7109375" style="77" customWidth="1"/>
    <col min="4832" max="4832" width="12.5703125" style="77" customWidth="1"/>
    <col min="4833" max="4833" width="10.85546875" style="77" customWidth="1"/>
    <col min="4834" max="4834" width="9.140625" style="77"/>
    <col min="4835" max="4835" width="10.85546875" style="77" customWidth="1"/>
    <col min="4836" max="4836" width="11.7109375" style="77" customWidth="1"/>
    <col min="4837" max="4837" width="10.85546875" style="77" customWidth="1"/>
    <col min="4838" max="4838" width="11.7109375" style="77" customWidth="1"/>
    <col min="4839" max="4839" width="12.7109375" style="77" customWidth="1"/>
    <col min="4840" max="4840" width="15.5703125" style="77" customWidth="1"/>
    <col min="4841" max="4841" width="14.28515625" style="77" customWidth="1"/>
    <col min="4842" max="4842" width="13.85546875" style="77" customWidth="1"/>
    <col min="4843" max="4844" width="11.85546875" style="77" customWidth="1"/>
    <col min="4845" max="4845" width="13.85546875" style="77" customWidth="1"/>
    <col min="4846" max="4848" width="9.140625" style="77"/>
    <col min="4849" max="4849" width="3.140625" style="77" customWidth="1"/>
    <col min="4850" max="4850" width="12" style="77" bestFit="1" customWidth="1"/>
    <col min="4851" max="4851" width="2" style="77" customWidth="1"/>
    <col min="4852" max="4853" width="9.140625" style="77"/>
    <col min="4854" max="4854" width="11.7109375" style="77" customWidth="1"/>
    <col min="4855" max="5064" width="9.140625" style="77"/>
    <col min="5065" max="5065" width="26.42578125" style="77" customWidth="1"/>
    <col min="5066" max="5066" width="32.140625" style="77" customWidth="1"/>
    <col min="5067" max="5067" width="30.140625" style="77" customWidth="1"/>
    <col min="5068" max="5068" width="36.5703125" style="77" customWidth="1"/>
    <col min="5069" max="5069" width="9.140625" style="77"/>
    <col min="5070" max="5070" width="7.7109375" style="77" customWidth="1"/>
    <col min="5071" max="5071" width="6.7109375" style="77" customWidth="1"/>
    <col min="5072" max="5072" width="8" style="77" customWidth="1"/>
    <col min="5073" max="5074" width="7.7109375" style="77" customWidth="1"/>
    <col min="5075" max="5075" width="7.5703125" style="77" customWidth="1"/>
    <col min="5076" max="5076" width="11" style="77" customWidth="1"/>
    <col min="5077" max="5077" width="10.140625" style="77" customWidth="1"/>
    <col min="5078" max="5078" width="9.140625" style="77"/>
    <col min="5079" max="5079" width="13" style="77" customWidth="1"/>
    <col min="5080" max="5080" width="8.5703125" style="77" customWidth="1"/>
    <col min="5081" max="5081" width="14.5703125" style="77" customWidth="1"/>
    <col min="5082" max="5082" width="9.140625" style="77"/>
    <col min="5083" max="5084" width="12" style="77" customWidth="1"/>
    <col min="5085" max="5086" width="9.85546875" style="77" customWidth="1"/>
    <col min="5087" max="5087" width="11.7109375" style="77" customWidth="1"/>
    <col min="5088" max="5088" width="12.5703125" style="77" customWidth="1"/>
    <col min="5089" max="5089" width="10.85546875" style="77" customWidth="1"/>
    <col min="5090" max="5090" width="9.140625" style="77"/>
    <col min="5091" max="5091" width="10.85546875" style="77" customWidth="1"/>
    <col min="5092" max="5092" width="11.7109375" style="77" customWidth="1"/>
    <col min="5093" max="5093" width="10.85546875" style="77" customWidth="1"/>
    <col min="5094" max="5094" width="11.7109375" style="77" customWidth="1"/>
    <col min="5095" max="5095" width="12.7109375" style="77" customWidth="1"/>
    <col min="5096" max="5096" width="15.5703125" style="77" customWidth="1"/>
    <col min="5097" max="5097" width="14.28515625" style="77" customWidth="1"/>
    <col min="5098" max="5098" width="13.85546875" style="77" customWidth="1"/>
    <col min="5099" max="5100" width="11.85546875" style="77" customWidth="1"/>
    <col min="5101" max="5101" width="13.85546875" style="77" customWidth="1"/>
    <col min="5102" max="5104" width="9.140625" style="77"/>
    <col min="5105" max="5105" width="3.140625" style="77" customWidth="1"/>
    <col min="5106" max="5106" width="12" style="77" bestFit="1" customWidth="1"/>
    <col min="5107" max="5107" width="2" style="77" customWidth="1"/>
    <col min="5108" max="5109" width="9.140625" style="77"/>
    <col min="5110" max="5110" width="11.7109375" style="77" customWidth="1"/>
    <col min="5111" max="5320" width="9.140625" style="77"/>
    <col min="5321" max="5321" width="26.42578125" style="77" customWidth="1"/>
    <col min="5322" max="5322" width="32.140625" style="77" customWidth="1"/>
    <col min="5323" max="5323" width="30.140625" style="77" customWidth="1"/>
    <col min="5324" max="5324" width="36.5703125" style="77" customWidth="1"/>
    <col min="5325" max="5325" width="9.140625" style="77"/>
    <col min="5326" max="5326" width="7.7109375" style="77" customWidth="1"/>
    <col min="5327" max="5327" width="6.7109375" style="77" customWidth="1"/>
    <col min="5328" max="5328" width="8" style="77" customWidth="1"/>
    <col min="5329" max="5330" width="7.7109375" style="77" customWidth="1"/>
    <col min="5331" max="5331" width="7.5703125" style="77" customWidth="1"/>
    <col min="5332" max="5332" width="11" style="77" customWidth="1"/>
    <col min="5333" max="5333" width="10.140625" style="77" customWidth="1"/>
    <col min="5334" max="5334" width="9.140625" style="77"/>
    <col min="5335" max="5335" width="13" style="77" customWidth="1"/>
    <col min="5336" max="5336" width="8.5703125" style="77" customWidth="1"/>
    <col min="5337" max="5337" width="14.5703125" style="77" customWidth="1"/>
    <col min="5338" max="5338" width="9.140625" style="77"/>
    <col min="5339" max="5340" width="12" style="77" customWidth="1"/>
    <col min="5341" max="5342" width="9.85546875" style="77" customWidth="1"/>
    <col min="5343" max="5343" width="11.7109375" style="77" customWidth="1"/>
    <col min="5344" max="5344" width="12.5703125" style="77" customWidth="1"/>
    <col min="5345" max="5345" width="10.85546875" style="77" customWidth="1"/>
    <col min="5346" max="5346" width="9.140625" style="77"/>
    <col min="5347" max="5347" width="10.85546875" style="77" customWidth="1"/>
    <col min="5348" max="5348" width="11.7109375" style="77" customWidth="1"/>
    <col min="5349" max="5349" width="10.85546875" style="77" customWidth="1"/>
    <col min="5350" max="5350" width="11.7109375" style="77" customWidth="1"/>
    <col min="5351" max="5351" width="12.7109375" style="77" customWidth="1"/>
    <col min="5352" max="5352" width="15.5703125" style="77" customWidth="1"/>
    <col min="5353" max="5353" width="14.28515625" style="77" customWidth="1"/>
    <col min="5354" max="5354" width="13.85546875" style="77" customWidth="1"/>
    <col min="5355" max="5356" width="11.85546875" style="77" customWidth="1"/>
    <col min="5357" max="5357" width="13.85546875" style="77" customWidth="1"/>
    <col min="5358" max="5360" width="9.140625" style="77"/>
    <col min="5361" max="5361" width="3.140625" style="77" customWidth="1"/>
    <col min="5362" max="5362" width="12" style="77" bestFit="1" customWidth="1"/>
    <col min="5363" max="5363" width="2" style="77" customWidth="1"/>
    <col min="5364" max="5365" width="9.140625" style="77"/>
    <col min="5366" max="5366" width="11.7109375" style="77" customWidth="1"/>
    <col min="5367" max="5576" width="9.140625" style="77"/>
    <col min="5577" max="5577" width="26.42578125" style="77" customWidth="1"/>
    <col min="5578" max="5578" width="32.140625" style="77" customWidth="1"/>
    <col min="5579" max="5579" width="30.140625" style="77" customWidth="1"/>
    <col min="5580" max="5580" width="36.5703125" style="77" customWidth="1"/>
    <col min="5581" max="5581" width="9.140625" style="77"/>
    <col min="5582" max="5582" width="7.7109375" style="77" customWidth="1"/>
    <col min="5583" max="5583" width="6.7109375" style="77" customWidth="1"/>
    <col min="5584" max="5584" width="8" style="77" customWidth="1"/>
    <col min="5585" max="5586" width="7.7109375" style="77" customWidth="1"/>
    <col min="5587" max="5587" width="7.5703125" style="77" customWidth="1"/>
    <col min="5588" max="5588" width="11" style="77" customWidth="1"/>
    <col min="5589" max="5589" width="10.140625" style="77" customWidth="1"/>
    <col min="5590" max="5590" width="9.140625" style="77"/>
    <col min="5591" max="5591" width="13" style="77" customWidth="1"/>
    <col min="5592" max="5592" width="8.5703125" style="77" customWidth="1"/>
    <col min="5593" max="5593" width="14.5703125" style="77" customWidth="1"/>
    <col min="5594" max="5594" width="9.140625" style="77"/>
    <col min="5595" max="5596" width="12" style="77" customWidth="1"/>
    <col min="5597" max="5598" width="9.85546875" style="77" customWidth="1"/>
    <col min="5599" max="5599" width="11.7109375" style="77" customWidth="1"/>
    <col min="5600" max="5600" width="12.5703125" style="77" customWidth="1"/>
    <col min="5601" max="5601" width="10.85546875" style="77" customWidth="1"/>
    <col min="5602" max="5602" width="9.140625" style="77"/>
    <col min="5603" max="5603" width="10.85546875" style="77" customWidth="1"/>
    <col min="5604" max="5604" width="11.7109375" style="77" customWidth="1"/>
    <col min="5605" max="5605" width="10.85546875" style="77" customWidth="1"/>
    <col min="5606" max="5606" width="11.7109375" style="77" customWidth="1"/>
    <col min="5607" max="5607" width="12.7109375" style="77" customWidth="1"/>
    <col min="5608" max="5608" width="15.5703125" style="77" customWidth="1"/>
    <col min="5609" max="5609" width="14.28515625" style="77" customWidth="1"/>
    <col min="5610" max="5610" width="13.85546875" style="77" customWidth="1"/>
    <col min="5611" max="5612" width="11.85546875" style="77" customWidth="1"/>
    <col min="5613" max="5613" width="13.85546875" style="77" customWidth="1"/>
    <col min="5614" max="5616" width="9.140625" style="77"/>
    <col min="5617" max="5617" width="3.140625" style="77" customWidth="1"/>
    <col min="5618" max="5618" width="12" style="77" bestFit="1" customWidth="1"/>
    <col min="5619" max="5619" width="2" style="77" customWidth="1"/>
    <col min="5620" max="5621" width="9.140625" style="77"/>
    <col min="5622" max="5622" width="11.7109375" style="77" customWidth="1"/>
    <col min="5623" max="5832" width="9.140625" style="77"/>
    <col min="5833" max="5833" width="26.42578125" style="77" customWidth="1"/>
    <col min="5834" max="5834" width="32.140625" style="77" customWidth="1"/>
    <col min="5835" max="5835" width="30.140625" style="77" customWidth="1"/>
    <col min="5836" max="5836" width="36.5703125" style="77" customWidth="1"/>
    <col min="5837" max="5837" width="9.140625" style="77"/>
    <col min="5838" max="5838" width="7.7109375" style="77" customWidth="1"/>
    <col min="5839" max="5839" width="6.7109375" style="77" customWidth="1"/>
    <col min="5840" max="5840" width="8" style="77" customWidth="1"/>
    <col min="5841" max="5842" width="7.7109375" style="77" customWidth="1"/>
    <col min="5843" max="5843" width="7.5703125" style="77" customWidth="1"/>
    <col min="5844" max="5844" width="11" style="77" customWidth="1"/>
    <col min="5845" max="5845" width="10.140625" style="77" customWidth="1"/>
    <col min="5846" max="5846" width="9.140625" style="77"/>
    <col min="5847" max="5847" width="13" style="77" customWidth="1"/>
    <col min="5848" max="5848" width="8.5703125" style="77" customWidth="1"/>
    <col min="5849" max="5849" width="14.5703125" style="77" customWidth="1"/>
    <col min="5850" max="5850" width="9.140625" style="77"/>
    <col min="5851" max="5852" width="12" style="77" customWidth="1"/>
    <col min="5853" max="5854" width="9.85546875" style="77" customWidth="1"/>
    <col min="5855" max="5855" width="11.7109375" style="77" customWidth="1"/>
    <col min="5856" max="5856" width="12.5703125" style="77" customWidth="1"/>
    <col min="5857" max="5857" width="10.85546875" style="77" customWidth="1"/>
    <col min="5858" max="5858" width="9.140625" style="77"/>
    <col min="5859" max="5859" width="10.85546875" style="77" customWidth="1"/>
    <col min="5860" max="5860" width="11.7109375" style="77" customWidth="1"/>
    <col min="5861" max="5861" width="10.85546875" style="77" customWidth="1"/>
    <col min="5862" max="5862" width="11.7109375" style="77" customWidth="1"/>
    <col min="5863" max="5863" width="12.7109375" style="77" customWidth="1"/>
    <col min="5864" max="5864" width="15.5703125" style="77" customWidth="1"/>
    <col min="5865" max="5865" width="14.28515625" style="77" customWidth="1"/>
    <col min="5866" max="5866" width="13.85546875" style="77" customWidth="1"/>
    <col min="5867" max="5868" width="11.85546875" style="77" customWidth="1"/>
    <col min="5869" max="5869" width="13.85546875" style="77" customWidth="1"/>
    <col min="5870" max="5872" width="9.140625" style="77"/>
    <col min="5873" max="5873" width="3.140625" style="77" customWidth="1"/>
    <col min="5874" max="5874" width="12" style="77" bestFit="1" customWidth="1"/>
    <col min="5875" max="5875" width="2" style="77" customWidth="1"/>
    <col min="5876" max="5877" width="9.140625" style="77"/>
    <col min="5878" max="5878" width="11.7109375" style="77" customWidth="1"/>
    <col min="5879" max="6088" width="9.140625" style="77"/>
    <col min="6089" max="6089" width="26.42578125" style="77" customWidth="1"/>
    <col min="6090" max="6090" width="32.140625" style="77" customWidth="1"/>
    <col min="6091" max="6091" width="30.140625" style="77" customWidth="1"/>
    <col min="6092" max="6092" width="36.5703125" style="77" customWidth="1"/>
    <col min="6093" max="6093" width="9.140625" style="77"/>
    <col min="6094" max="6094" width="7.7109375" style="77" customWidth="1"/>
    <col min="6095" max="6095" width="6.7109375" style="77" customWidth="1"/>
    <col min="6096" max="6096" width="8" style="77" customWidth="1"/>
    <col min="6097" max="6098" width="7.7109375" style="77" customWidth="1"/>
    <col min="6099" max="6099" width="7.5703125" style="77" customWidth="1"/>
    <col min="6100" max="6100" width="11" style="77" customWidth="1"/>
    <col min="6101" max="6101" width="10.140625" style="77" customWidth="1"/>
    <col min="6102" max="6102" width="9.140625" style="77"/>
    <col min="6103" max="6103" width="13" style="77" customWidth="1"/>
    <col min="6104" max="6104" width="8.5703125" style="77" customWidth="1"/>
    <col min="6105" max="6105" width="14.5703125" style="77" customWidth="1"/>
    <col min="6106" max="6106" width="9.140625" style="77"/>
    <col min="6107" max="6108" width="12" style="77" customWidth="1"/>
    <col min="6109" max="6110" width="9.85546875" style="77" customWidth="1"/>
    <col min="6111" max="6111" width="11.7109375" style="77" customWidth="1"/>
    <col min="6112" max="6112" width="12.5703125" style="77" customWidth="1"/>
    <col min="6113" max="6113" width="10.85546875" style="77" customWidth="1"/>
    <col min="6114" max="6114" width="9.140625" style="77"/>
    <col min="6115" max="6115" width="10.85546875" style="77" customWidth="1"/>
    <col min="6116" max="6116" width="11.7109375" style="77" customWidth="1"/>
    <col min="6117" max="6117" width="10.85546875" style="77" customWidth="1"/>
    <col min="6118" max="6118" width="11.7109375" style="77" customWidth="1"/>
    <col min="6119" max="6119" width="12.7109375" style="77" customWidth="1"/>
    <col min="6120" max="6120" width="15.5703125" style="77" customWidth="1"/>
    <col min="6121" max="6121" width="14.28515625" style="77" customWidth="1"/>
    <col min="6122" max="6122" width="13.85546875" style="77" customWidth="1"/>
    <col min="6123" max="6124" width="11.85546875" style="77" customWidth="1"/>
    <col min="6125" max="6125" width="13.85546875" style="77" customWidth="1"/>
    <col min="6126" max="6128" width="9.140625" style="77"/>
    <col min="6129" max="6129" width="3.140625" style="77" customWidth="1"/>
    <col min="6130" max="6130" width="12" style="77" bestFit="1" customWidth="1"/>
    <col min="6131" max="6131" width="2" style="77" customWidth="1"/>
    <col min="6132" max="6133" width="9.140625" style="77"/>
    <col min="6134" max="6134" width="11.7109375" style="77" customWidth="1"/>
    <col min="6135" max="6344" width="9.140625" style="77"/>
    <col min="6345" max="6345" width="26.42578125" style="77" customWidth="1"/>
    <col min="6346" max="6346" width="32.140625" style="77" customWidth="1"/>
    <col min="6347" max="6347" width="30.140625" style="77" customWidth="1"/>
    <col min="6348" max="6348" width="36.5703125" style="77" customWidth="1"/>
    <col min="6349" max="6349" width="9.140625" style="77"/>
    <col min="6350" max="6350" width="7.7109375" style="77" customWidth="1"/>
    <col min="6351" max="6351" width="6.7109375" style="77" customWidth="1"/>
    <col min="6352" max="6352" width="8" style="77" customWidth="1"/>
    <col min="6353" max="6354" width="7.7109375" style="77" customWidth="1"/>
    <col min="6355" max="6355" width="7.5703125" style="77" customWidth="1"/>
    <col min="6356" max="6356" width="11" style="77" customWidth="1"/>
    <col min="6357" max="6357" width="10.140625" style="77" customWidth="1"/>
    <col min="6358" max="6358" width="9.140625" style="77"/>
    <col min="6359" max="6359" width="13" style="77" customWidth="1"/>
    <col min="6360" max="6360" width="8.5703125" style="77" customWidth="1"/>
    <col min="6361" max="6361" width="14.5703125" style="77" customWidth="1"/>
    <col min="6362" max="6362" width="9.140625" style="77"/>
    <col min="6363" max="6364" width="12" style="77" customWidth="1"/>
    <col min="6365" max="6366" width="9.85546875" style="77" customWidth="1"/>
    <col min="6367" max="6367" width="11.7109375" style="77" customWidth="1"/>
    <col min="6368" max="6368" width="12.5703125" style="77" customWidth="1"/>
    <col min="6369" max="6369" width="10.85546875" style="77" customWidth="1"/>
    <col min="6370" max="6370" width="9.140625" style="77"/>
    <col min="6371" max="6371" width="10.85546875" style="77" customWidth="1"/>
    <col min="6372" max="6372" width="11.7109375" style="77" customWidth="1"/>
    <col min="6373" max="6373" width="10.85546875" style="77" customWidth="1"/>
    <col min="6374" max="6374" width="11.7109375" style="77" customWidth="1"/>
    <col min="6375" max="6375" width="12.7109375" style="77" customWidth="1"/>
    <col min="6376" max="6376" width="15.5703125" style="77" customWidth="1"/>
    <col min="6377" max="6377" width="14.28515625" style="77" customWidth="1"/>
    <col min="6378" max="6378" width="13.85546875" style="77" customWidth="1"/>
    <col min="6379" max="6380" width="11.85546875" style="77" customWidth="1"/>
    <col min="6381" max="6381" width="13.85546875" style="77" customWidth="1"/>
    <col min="6382" max="6384" width="9.140625" style="77"/>
    <col min="6385" max="6385" width="3.140625" style="77" customWidth="1"/>
    <col min="6386" max="6386" width="12" style="77" bestFit="1" customWidth="1"/>
    <col min="6387" max="6387" width="2" style="77" customWidth="1"/>
    <col min="6388" max="6389" width="9.140625" style="77"/>
    <col min="6390" max="6390" width="11.7109375" style="77" customWidth="1"/>
    <col min="6391" max="6600" width="9.140625" style="77"/>
    <col min="6601" max="6601" width="26.42578125" style="77" customWidth="1"/>
    <col min="6602" max="6602" width="32.140625" style="77" customWidth="1"/>
    <col min="6603" max="6603" width="30.140625" style="77" customWidth="1"/>
    <col min="6604" max="6604" width="36.5703125" style="77" customWidth="1"/>
    <col min="6605" max="6605" width="9.140625" style="77"/>
    <col min="6606" max="6606" width="7.7109375" style="77" customWidth="1"/>
    <col min="6607" max="6607" width="6.7109375" style="77" customWidth="1"/>
    <col min="6608" max="6608" width="8" style="77" customWidth="1"/>
    <col min="6609" max="6610" width="7.7109375" style="77" customWidth="1"/>
    <col min="6611" max="6611" width="7.5703125" style="77" customWidth="1"/>
    <col min="6612" max="6612" width="11" style="77" customWidth="1"/>
    <col min="6613" max="6613" width="10.140625" style="77" customWidth="1"/>
    <col min="6614" max="6614" width="9.140625" style="77"/>
    <col min="6615" max="6615" width="13" style="77" customWidth="1"/>
    <col min="6616" max="6616" width="8.5703125" style="77" customWidth="1"/>
    <col min="6617" max="6617" width="14.5703125" style="77" customWidth="1"/>
    <col min="6618" max="6618" width="9.140625" style="77"/>
    <col min="6619" max="6620" width="12" style="77" customWidth="1"/>
    <col min="6621" max="6622" width="9.85546875" style="77" customWidth="1"/>
    <col min="6623" max="6623" width="11.7109375" style="77" customWidth="1"/>
    <col min="6624" max="6624" width="12.5703125" style="77" customWidth="1"/>
    <col min="6625" max="6625" width="10.85546875" style="77" customWidth="1"/>
    <col min="6626" max="6626" width="9.140625" style="77"/>
    <col min="6627" max="6627" width="10.85546875" style="77" customWidth="1"/>
    <col min="6628" max="6628" width="11.7109375" style="77" customWidth="1"/>
    <col min="6629" max="6629" width="10.85546875" style="77" customWidth="1"/>
    <col min="6630" max="6630" width="11.7109375" style="77" customWidth="1"/>
    <col min="6631" max="6631" width="12.7109375" style="77" customWidth="1"/>
    <col min="6632" max="6632" width="15.5703125" style="77" customWidth="1"/>
    <col min="6633" max="6633" width="14.28515625" style="77" customWidth="1"/>
    <col min="6634" max="6634" width="13.85546875" style="77" customWidth="1"/>
    <col min="6635" max="6636" width="11.85546875" style="77" customWidth="1"/>
    <col min="6637" max="6637" width="13.85546875" style="77" customWidth="1"/>
    <col min="6638" max="6640" width="9.140625" style="77"/>
    <col min="6641" max="6641" width="3.140625" style="77" customWidth="1"/>
    <col min="6642" max="6642" width="12" style="77" bestFit="1" customWidth="1"/>
    <col min="6643" max="6643" width="2" style="77" customWidth="1"/>
    <col min="6644" max="6645" width="9.140625" style="77"/>
    <col min="6646" max="6646" width="11.7109375" style="77" customWidth="1"/>
    <col min="6647" max="6856" width="9.140625" style="77"/>
    <col min="6857" max="6857" width="26.42578125" style="77" customWidth="1"/>
    <col min="6858" max="6858" width="32.140625" style="77" customWidth="1"/>
    <col min="6859" max="6859" width="30.140625" style="77" customWidth="1"/>
    <col min="6860" max="6860" width="36.5703125" style="77" customWidth="1"/>
    <col min="6861" max="6861" width="9.140625" style="77"/>
    <col min="6862" max="6862" width="7.7109375" style="77" customWidth="1"/>
    <col min="6863" max="6863" width="6.7109375" style="77" customWidth="1"/>
    <col min="6864" max="6864" width="8" style="77" customWidth="1"/>
    <col min="6865" max="6866" width="7.7109375" style="77" customWidth="1"/>
    <col min="6867" max="6867" width="7.5703125" style="77" customWidth="1"/>
    <col min="6868" max="6868" width="11" style="77" customWidth="1"/>
    <col min="6869" max="6869" width="10.140625" style="77" customWidth="1"/>
    <col min="6870" max="6870" width="9.140625" style="77"/>
    <col min="6871" max="6871" width="13" style="77" customWidth="1"/>
    <col min="6872" max="6872" width="8.5703125" style="77" customWidth="1"/>
    <col min="6873" max="6873" width="14.5703125" style="77" customWidth="1"/>
    <col min="6874" max="6874" width="9.140625" style="77"/>
    <col min="6875" max="6876" width="12" style="77" customWidth="1"/>
    <col min="6877" max="6878" width="9.85546875" style="77" customWidth="1"/>
    <col min="6879" max="6879" width="11.7109375" style="77" customWidth="1"/>
    <col min="6880" max="6880" width="12.5703125" style="77" customWidth="1"/>
    <col min="6881" max="6881" width="10.85546875" style="77" customWidth="1"/>
    <col min="6882" max="6882" width="9.140625" style="77"/>
    <col min="6883" max="6883" width="10.85546875" style="77" customWidth="1"/>
    <col min="6884" max="6884" width="11.7109375" style="77" customWidth="1"/>
    <col min="6885" max="6885" width="10.85546875" style="77" customWidth="1"/>
    <col min="6886" max="6886" width="11.7109375" style="77" customWidth="1"/>
    <col min="6887" max="6887" width="12.7109375" style="77" customWidth="1"/>
    <col min="6888" max="6888" width="15.5703125" style="77" customWidth="1"/>
    <col min="6889" max="6889" width="14.28515625" style="77" customWidth="1"/>
    <col min="6890" max="6890" width="13.85546875" style="77" customWidth="1"/>
    <col min="6891" max="6892" width="11.85546875" style="77" customWidth="1"/>
    <col min="6893" max="6893" width="13.85546875" style="77" customWidth="1"/>
    <col min="6894" max="6896" width="9.140625" style="77"/>
    <col min="6897" max="6897" width="3.140625" style="77" customWidth="1"/>
    <col min="6898" max="6898" width="12" style="77" bestFit="1" customWidth="1"/>
    <col min="6899" max="6899" width="2" style="77" customWidth="1"/>
    <col min="6900" max="6901" width="9.140625" style="77"/>
    <col min="6902" max="6902" width="11.7109375" style="77" customWidth="1"/>
    <col min="6903" max="7112" width="9.140625" style="77"/>
    <col min="7113" max="7113" width="26.42578125" style="77" customWidth="1"/>
    <col min="7114" max="7114" width="32.140625" style="77" customWidth="1"/>
    <col min="7115" max="7115" width="30.140625" style="77" customWidth="1"/>
    <col min="7116" max="7116" width="36.5703125" style="77" customWidth="1"/>
    <col min="7117" max="7117" width="9.140625" style="77"/>
    <col min="7118" max="7118" width="7.7109375" style="77" customWidth="1"/>
    <col min="7119" max="7119" width="6.7109375" style="77" customWidth="1"/>
    <col min="7120" max="7120" width="8" style="77" customWidth="1"/>
    <col min="7121" max="7122" width="7.7109375" style="77" customWidth="1"/>
    <col min="7123" max="7123" width="7.5703125" style="77" customWidth="1"/>
    <col min="7124" max="7124" width="11" style="77" customWidth="1"/>
    <col min="7125" max="7125" width="10.140625" style="77" customWidth="1"/>
    <col min="7126" max="7126" width="9.140625" style="77"/>
    <col min="7127" max="7127" width="13" style="77" customWidth="1"/>
    <col min="7128" max="7128" width="8.5703125" style="77" customWidth="1"/>
    <col min="7129" max="7129" width="14.5703125" style="77" customWidth="1"/>
    <col min="7130" max="7130" width="9.140625" style="77"/>
    <col min="7131" max="7132" width="12" style="77" customWidth="1"/>
    <col min="7133" max="7134" width="9.85546875" style="77" customWidth="1"/>
    <col min="7135" max="7135" width="11.7109375" style="77" customWidth="1"/>
    <col min="7136" max="7136" width="12.5703125" style="77" customWidth="1"/>
    <col min="7137" max="7137" width="10.85546875" style="77" customWidth="1"/>
    <col min="7138" max="7138" width="9.140625" style="77"/>
    <col min="7139" max="7139" width="10.85546875" style="77" customWidth="1"/>
    <col min="7140" max="7140" width="11.7109375" style="77" customWidth="1"/>
    <col min="7141" max="7141" width="10.85546875" style="77" customWidth="1"/>
    <col min="7142" max="7142" width="11.7109375" style="77" customWidth="1"/>
    <col min="7143" max="7143" width="12.7109375" style="77" customWidth="1"/>
    <col min="7144" max="7144" width="15.5703125" style="77" customWidth="1"/>
    <col min="7145" max="7145" width="14.28515625" style="77" customWidth="1"/>
    <col min="7146" max="7146" width="13.85546875" style="77" customWidth="1"/>
    <col min="7147" max="7148" width="11.85546875" style="77" customWidth="1"/>
    <col min="7149" max="7149" width="13.85546875" style="77" customWidth="1"/>
    <col min="7150" max="7152" width="9.140625" style="77"/>
    <col min="7153" max="7153" width="3.140625" style="77" customWidth="1"/>
    <col min="7154" max="7154" width="12" style="77" bestFit="1" customWidth="1"/>
    <col min="7155" max="7155" width="2" style="77" customWidth="1"/>
    <col min="7156" max="7157" width="9.140625" style="77"/>
    <col min="7158" max="7158" width="11.7109375" style="77" customWidth="1"/>
    <col min="7159" max="7368" width="9.140625" style="77"/>
    <col min="7369" max="7369" width="26.42578125" style="77" customWidth="1"/>
    <col min="7370" max="7370" width="32.140625" style="77" customWidth="1"/>
    <col min="7371" max="7371" width="30.140625" style="77" customWidth="1"/>
    <col min="7372" max="7372" width="36.5703125" style="77" customWidth="1"/>
    <col min="7373" max="7373" width="9.140625" style="77"/>
    <col min="7374" max="7374" width="7.7109375" style="77" customWidth="1"/>
    <col min="7375" max="7375" width="6.7109375" style="77" customWidth="1"/>
    <col min="7376" max="7376" width="8" style="77" customWidth="1"/>
    <col min="7377" max="7378" width="7.7109375" style="77" customWidth="1"/>
    <col min="7379" max="7379" width="7.5703125" style="77" customWidth="1"/>
    <col min="7380" max="7380" width="11" style="77" customWidth="1"/>
    <col min="7381" max="7381" width="10.140625" style="77" customWidth="1"/>
    <col min="7382" max="7382" width="9.140625" style="77"/>
    <col min="7383" max="7383" width="13" style="77" customWidth="1"/>
    <col min="7384" max="7384" width="8.5703125" style="77" customWidth="1"/>
    <col min="7385" max="7385" width="14.5703125" style="77" customWidth="1"/>
    <col min="7386" max="7386" width="9.140625" style="77"/>
    <col min="7387" max="7388" width="12" style="77" customWidth="1"/>
    <col min="7389" max="7390" width="9.85546875" style="77" customWidth="1"/>
    <col min="7391" max="7391" width="11.7109375" style="77" customWidth="1"/>
    <col min="7392" max="7392" width="12.5703125" style="77" customWidth="1"/>
    <col min="7393" max="7393" width="10.85546875" style="77" customWidth="1"/>
    <col min="7394" max="7394" width="9.140625" style="77"/>
    <col min="7395" max="7395" width="10.85546875" style="77" customWidth="1"/>
    <col min="7396" max="7396" width="11.7109375" style="77" customWidth="1"/>
    <col min="7397" max="7397" width="10.85546875" style="77" customWidth="1"/>
    <col min="7398" max="7398" width="11.7109375" style="77" customWidth="1"/>
    <col min="7399" max="7399" width="12.7109375" style="77" customWidth="1"/>
    <col min="7400" max="7400" width="15.5703125" style="77" customWidth="1"/>
    <col min="7401" max="7401" width="14.28515625" style="77" customWidth="1"/>
    <col min="7402" max="7402" width="13.85546875" style="77" customWidth="1"/>
    <col min="7403" max="7404" width="11.85546875" style="77" customWidth="1"/>
    <col min="7405" max="7405" width="13.85546875" style="77" customWidth="1"/>
    <col min="7406" max="7408" width="9.140625" style="77"/>
    <col min="7409" max="7409" width="3.140625" style="77" customWidth="1"/>
    <col min="7410" max="7410" width="12" style="77" bestFit="1" customWidth="1"/>
    <col min="7411" max="7411" width="2" style="77" customWidth="1"/>
    <col min="7412" max="7413" width="9.140625" style="77"/>
    <col min="7414" max="7414" width="11.7109375" style="77" customWidth="1"/>
    <col min="7415" max="7624" width="9.140625" style="77"/>
    <col min="7625" max="7625" width="26.42578125" style="77" customWidth="1"/>
    <col min="7626" max="7626" width="32.140625" style="77" customWidth="1"/>
    <col min="7627" max="7627" width="30.140625" style="77" customWidth="1"/>
    <col min="7628" max="7628" width="36.5703125" style="77" customWidth="1"/>
    <col min="7629" max="7629" width="9.140625" style="77"/>
    <col min="7630" max="7630" width="7.7109375" style="77" customWidth="1"/>
    <col min="7631" max="7631" width="6.7109375" style="77" customWidth="1"/>
    <col min="7632" max="7632" width="8" style="77" customWidth="1"/>
    <col min="7633" max="7634" width="7.7109375" style="77" customWidth="1"/>
    <col min="7635" max="7635" width="7.5703125" style="77" customWidth="1"/>
    <col min="7636" max="7636" width="11" style="77" customWidth="1"/>
    <col min="7637" max="7637" width="10.140625" style="77" customWidth="1"/>
    <col min="7638" max="7638" width="9.140625" style="77"/>
    <col min="7639" max="7639" width="13" style="77" customWidth="1"/>
    <col min="7640" max="7640" width="8.5703125" style="77" customWidth="1"/>
    <col min="7641" max="7641" width="14.5703125" style="77" customWidth="1"/>
    <col min="7642" max="7642" width="9.140625" style="77"/>
    <col min="7643" max="7644" width="12" style="77" customWidth="1"/>
    <col min="7645" max="7646" width="9.85546875" style="77" customWidth="1"/>
    <col min="7647" max="7647" width="11.7109375" style="77" customWidth="1"/>
    <col min="7648" max="7648" width="12.5703125" style="77" customWidth="1"/>
    <col min="7649" max="7649" width="10.85546875" style="77" customWidth="1"/>
    <col min="7650" max="7650" width="9.140625" style="77"/>
    <col min="7651" max="7651" width="10.85546875" style="77" customWidth="1"/>
    <col min="7652" max="7652" width="11.7109375" style="77" customWidth="1"/>
    <col min="7653" max="7653" width="10.85546875" style="77" customWidth="1"/>
    <col min="7654" max="7654" width="11.7109375" style="77" customWidth="1"/>
    <col min="7655" max="7655" width="12.7109375" style="77" customWidth="1"/>
    <col min="7656" max="7656" width="15.5703125" style="77" customWidth="1"/>
    <col min="7657" max="7657" width="14.28515625" style="77" customWidth="1"/>
    <col min="7658" max="7658" width="13.85546875" style="77" customWidth="1"/>
    <col min="7659" max="7660" width="11.85546875" style="77" customWidth="1"/>
    <col min="7661" max="7661" width="13.85546875" style="77" customWidth="1"/>
    <col min="7662" max="7664" width="9.140625" style="77"/>
    <col min="7665" max="7665" width="3.140625" style="77" customWidth="1"/>
    <col min="7666" max="7666" width="12" style="77" bestFit="1" customWidth="1"/>
    <col min="7667" max="7667" width="2" style="77" customWidth="1"/>
    <col min="7668" max="7669" width="9.140625" style="77"/>
    <col min="7670" max="7670" width="11.7109375" style="77" customWidth="1"/>
    <col min="7671" max="7880" width="9.140625" style="77"/>
    <col min="7881" max="7881" width="26.42578125" style="77" customWidth="1"/>
    <col min="7882" max="7882" width="32.140625" style="77" customWidth="1"/>
    <col min="7883" max="7883" width="30.140625" style="77" customWidth="1"/>
    <col min="7884" max="7884" width="36.5703125" style="77" customWidth="1"/>
    <col min="7885" max="7885" width="9.140625" style="77"/>
    <col min="7886" max="7886" width="7.7109375" style="77" customWidth="1"/>
    <col min="7887" max="7887" width="6.7109375" style="77" customWidth="1"/>
    <col min="7888" max="7888" width="8" style="77" customWidth="1"/>
    <col min="7889" max="7890" width="7.7109375" style="77" customWidth="1"/>
    <col min="7891" max="7891" width="7.5703125" style="77" customWidth="1"/>
    <col min="7892" max="7892" width="11" style="77" customWidth="1"/>
    <col min="7893" max="7893" width="10.140625" style="77" customWidth="1"/>
    <col min="7894" max="7894" width="9.140625" style="77"/>
    <col min="7895" max="7895" width="13" style="77" customWidth="1"/>
    <col min="7896" max="7896" width="8.5703125" style="77" customWidth="1"/>
    <col min="7897" max="7897" width="14.5703125" style="77" customWidth="1"/>
    <col min="7898" max="7898" width="9.140625" style="77"/>
    <col min="7899" max="7900" width="12" style="77" customWidth="1"/>
    <col min="7901" max="7902" width="9.85546875" style="77" customWidth="1"/>
    <col min="7903" max="7903" width="11.7109375" style="77" customWidth="1"/>
    <col min="7904" max="7904" width="12.5703125" style="77" customWidth="1"/>
    <col min="7905" max="7905" width="10.85546875" style="77" customWidth="1"/>
    <col min="7906" max="7906" width="9.140625" style="77"/>
    <col min="7907" max="7907" width="10.85546875" style="77" customWidth="1"/>
    <col min="7908" max="7908" width="11.7109375" style="77" customWidth="1"/>
    <col min="7909" max="7909" width="10.85546875" style="77" customWidth="1"/>
    <col min="7910" max="7910" width="11.7109375" style="77" customWidth="1"/>
    <col min="7911" max="7911" width="12.7109375" style="77" customWidth="1"/>
    <col min="7912" max="7912" width="15.5703125" style="77" customWidth="1"/>
    <col min="7913" max="7913" width="14.28515625" style="77" customWidth="1"/>
    <col min="7914" max="7914" width="13.85546875" style="77" customWidth="1"/>
    <col min="7915" max="7916" width="11.85546875" style="77" customWidth="1"/>
    <col min="7917" max="7917" width="13.85546875" style="77" customWidth="1"/>
    <col min="7918" max="7920" width="9.140625" style="77"/>
    <col min="7921" max="7921" width="3.140625" style="77" customWidth="1"/>
    <col min="7922" max="7922" width="12" style="77" bestFit="1" customWidth="1"/>
    <col min="7923" max="7923" width="2" style="77" customWidth="1"/>
    <col min="7924" max="7925" width="9.140625" style="77"/>
    <col min="7926" max="7926" width="11.7109375" style="77" customWidth="1"/>
    <col min="7927" max="8136" width="9.140625" style="77"/>
    <col min="8137" max="8137" width="26.42578125" style="77" customWidth="1"/>
    <col min="8138" max="8138" width="32.140625" style="77" customWidth="1"/>
    <col min="8139" max="8139" width="30.140625" style="77" customWidth="1"/>
    <col min="8140" max="8140" width="36.5703125" style="77" customWidth="1"/>
    <col min="8141" max="8141" width="9.140625" style="77"/>
    <col min="8142" max="8142" width="7.7109375" style="77" customWidth="1"/>
    <col min="8143" max="8143" width="6.7109375" style="77" customWidth="1"/>
    <col min="8144" max="8144" width="8" style="77" customWidth="1"/>
    <col min="8145" max="8146" width="7.7109375" style="77" customWidth="1"/>
    <col min="8147" max="8147" width="7.5703125" style="77" customWidth="1"/>
    <col min="8148" max="8148" width="11" style="77" customWidth="1"/>
    <col min="8149" max="8149" width="10.140625" style="77" customWidth="1"/>
    <col min="8150" max="8150" width="9.140625" style="77"/>
    <col min="8151" max="8151" width="13" style="77" customWidth="1"/>
    <col min="8152" max="8152" width="8.5703125" style="77" customWidth="1"/>
    <col min="8153" max="8153" width="14.5703125" style="77" customWidth="1"/>
    <col min="8154" max="8154" width="9.140625" style="77"/>
    <col min="8155" max="8156" width="12" style="77" customWidth="1"/>
    <col min="8157" max="8158" width="9.85546875" style="77" customWidth="1"/>
    <col min="8159" max="8159" width="11.7109375" style="77" customWidth="1"/>
    <col min="8160" max="8160" width="12.5703125" style="77" customWidth="1"/>
    <col min="8161" max="8161" width="10.85546875" style="77" customWidth="1"/>
    <col min="8162" max="8162" width="9.140625" style="77"/>
    <col min="8163" max="8163" width="10.85546875" style="77" customWidth="1"/>
    <col min="8164" max="8164" width="11.7109375" style="77" customWidth="1"/>
    <col min="8165" max="8165" width="10.85546875" style="77" customWidth="1"/>
    <col min="8166" max="8166" width="11.7109375" style="77" customWidth="1"/>
    <col min="8167" max="8167" width="12.7109375" style="77" customWidth="1"/>
    <col min="8168" max="8168" width="15.5703125" style="77" customWidth="1"/>
    <col min="8169" max="8169" width="14.28515625" style="77" customWidth="1"/>
    <col min="8170" max="8170" width="13.85546875" style="77" customWidth="1"/>
    <col min="8171" max="8172" width="11.85546875" style="77" customWidth="1"/>
    <col min="8173" max="8173" width="13.85546875" style="77" customWidth="1"/>
    <col min="8174" max="8176" width="9.140625" style="77"/>
    <col min="8177" max="8177" width="3.140625" style="77" customWidth="1"/>
    <col min="8178" max="8178" width="12" style="77" bestFit="1" customWidth="1"/>
    <col min="8179" max="8179" width="2" style="77" customWidth="1"/>
    <col min="8180" max="8181" width="9.140625" style="77"/>
    <col min="8182" max="8182" width="11.7109375" style="77" customWidth="1"/>
    <col min="8183" max="8392" width="9.140625" style="77"/>
    <col min="8393" max="8393" width="26.42578125" style="77" customWidth="1"/>
    <col min="8394" max="8394" width="32.140625" style="77" customWidth="1"/>
    <col min="8395" max="8395" width="30.140625" style="77" customWidth="1"/>
    <col min="8396" max="8396" width="36.5703125" style="77" customWidth="1"/>
    <col min="8397" max="8397" width="9.140625" style="77"/>
    <col min="8398" max="8398" width="7.7109375" style="77" customWidth="1"/>
    <col min="8399" max="8399" width="6.7109375" style="77" customWidth="1"/>
    <col min="8400" max="8400" width="8" style="77" customWidth="1"/>
    <col min="8401" max="8402" width="7.7109375" style="77" customWidth="1"/>
    <col min="8403" max="8403" width="7.5703125" style="77" customWidth="1"/>
    <col min="8404" max="8404" width="11" style="77" customWidth="1"/>
    <col min="8405" max="8405" width="10.140625" style="77" customWidth="1"/>
    <col min="8406" max="8406" width="9.140625" style="77"/>
    <col min="8407" max="8407" width="13" style="77" customWidth="1"/>
    <col min="8408" max="8408" width="8.5703125" style="77" customWidth="1"/>
    <col min="8409" max="8409" width="14.5703125" style="77" customWidth="1"/>
    <col min="8410" max="8410" width="9.140625" style="77"/>
    <col min="8411" max="8412" width="12" style="77" customWidth="1"/>
    <col min="8413" max="8414" width="9.85546875" style="77" customWidth="1"/>
    <col min="8415" max="8415" width="11.7109375" style="77" customWidth="1"/>
    <col min="8416" max="8416" width="12.5703125" style="77" customWidth="1"/>
    <col min="8417" max="8417" width="10.85546875" style="77" customWidth="1"/>
    <col min="8418" max="8418" width="9.140625" style="77"/>
    <col min="8419" max="8419" width="10.85546875" style="77" customWidth="1"/>
    <col min="8420" max="8420" width="11.7109375" style="77" customWidth="1"/>
    <col min="8421" max="8421" width="10.85546875" style="77" customWidth="1"/>
    <col min="8422" max="8422" width="11.7109375" style="77" customWidth="1"/>
    <col min="8423" max="8423" width="12.7109375" style="77" customWidth="1"/>
    <col min="8424" max="8424" width="15.5703125" style="77" customWidth="1"/>
    <col min="8425" max="8425" width="14.28515625" style="77" customWidth="1"/>
    <col min="8426" max="8426" width="13.85546875" style="77" customWidth="1"/>
    <col min="8427" max="8428" width="11.85546875" style="77" customWidth="1"/>
    <col min="8429" max="8429" width="13.85546875" style="77" customWidth="1"/>
    <col min="8430" max="8432" width="9.140625" style="77"/>
    <col min="8433" max="8433" width="3.140625" style="77" customWidth="1"/>
    <col min="8434" max="8434" width="12" style="77" bestFit="1" customWidth="1"/>
    <col min="8435" max="8435" width="2" style="77" customWidth="1"/>
    <col min="8436" max="8437" width="9.140625" style="77"/>
    <col min="8438" max="8438" width="11.7109375" style="77" customWidth="1"/>
    <col min="8439" max="8648" width="9.140625" style="77"/>
    <col min="8649" max="8649" width="26.42578125" style="77" customWidth="1"/>
    <col min="8650" max="8650" width="32.140625" style="77" customWidth="1"/>
    <col min="8651" max="8651" width="30.140625" style="77" customWidth="1"/>
    <col min="8652" max="8652" width="36.5703125" style="77" customWidth="1"/>
    <col min="8653" max="8653" width="9.140625" style="77"/>
    <col min="8654" max="8654" width="7.7109375" style="77" customWidth="1"/>
    <col min="8655" max="8655" width="6.7109375" style="77" customWidth="1"/>
    <col min="8656" max="8656" width="8" style="77" customWidth="1"/>
    <col min="8657" max="8658" width="7.7109375" style="77" customWidth="1"/>
    <col min="8659" max="8659" width="7.5703125" style="77" customWidth="1"/>
    <col min="8660" max="8660" width="11" style="77" customWidth="1"/>
    <col min="8661" max="8661" width="10.140625" style="77" customWidth="1"/>
    <col min="8662" max="8662" width="9.140625" style="77"/>
    <col min="8663" max="8663" width="13" style="77" customWidth="1"/>
    <col min="8664" max="8664" width="8.5703125" style="77" customWidth="1"/>
    <col min="8665" max="8665" width="14.5703125" style="77" customWidth="1"/>
    <col min="8666" max="8666" width="9.140625" style="77"/>
    <col min="8667" max="8668" width="12" style="77" customWidth="1"/>
    <col min="8669" max="8670" width="9.85546875" style="77" customWidth="1"/>
    <col min="8671" max="8671" width="11.7109375" style="77" customWidth="1"/>
    <col min="8672" max="8672" width="12.5703125" style="77" customWidth="1"/>
    <col min="8673" max="8673" width="10.85546875" style="77" customWidth="1"/>
    <col min="8674" max="8674" width="9.140625" style="77"/>
    <col min="8675" max="8675" width="10.85546875" style="77" customWidth="1"/>
    <col min="8676" max="8676" width="11.7109375" style="77" customWidth="1"/>
    <col min="8677" max="8677" width="10.85546875" style="77" customWidth="1"/>
    <col min="8678" max="8678" width="11.7109375" style="77" customWidth="1"/>
    <col min="8679" max="8679" width="12.7109375" style="77" customWidth="1"/>
    <col min="8680" max="8680" width="15.5703125" style="77" customWidth="1"/>
    <col min="8681" max="8681" width="14.28515625" style="77" customWidth="1"/>
    <col min="8682" max="8682" width="13.85546875" style="77" customWidth="1"/>
    <col min="8683" max="8684" width="11.85546875" style="77" customWidth="1"/>
    <col min="8685" max="8685" width="13.85546875" style="77" customWidth="1"/>
    <col min="8686" max="8688" width="9.140625" style="77"/>
    <col min="8689" max="8689" width="3.140625" style="77" customWidth="1"/>
    <col min="8690" max="8690" width="12" style="77" bestFit="1" customWidth="1"/>
    <col min="8691" max="8691" width="2" style="77" customWidth="1"/>
    <col min="8692" max="8693" width="9.140625" style="77"/>
    <col min="8694" max="8694" width="11.7109375" style="77" customWidth="1"/>
    <col min="8695" max="8904" width="9.140625" style="77"/>
    <col min="8905" max="8905" width="26.42578125" style="77" customWidth="1"/>
    <col min="8906" max="8906" width="32.140625" style="77" customWidth="1"/>
    <col min="8907" max="8907" width="30.140625" style="77" customWidth="1"/>
    <col min="8908" max="8908" width="36.5703125" style="77" customWidth="1"/>
    <col min="8909" max="8909" width="9.140625" style="77"/>
    <col min="8910" max="8910" width="7.7109375" style="77" customWidth="1"/>
    <col min="8911" max="8911" width="6.7109375" style="77" customWidth="1"/>
    <col min="8912" max="8912" width="8" style="77" customWidth="1"/>
    <col min="8913" max="8914" width="7.7109375" style="77" customWidth="1"/>
    <col min="8915" max="8915" width="7.5703125" style="77" customWidth="1"/>
    <col min="8916" max="8916" width="11" style="77" customWidth="1"/>
    <col min="8917" max="8917" width="10.140625" style="77" customWidth="1"/>
    <col min="8918" max="8918" width="9.140625" style="77"/>
    <col min="8919" max="8919" width="13" style="77" customWidth="1"/>
    <col min="8920" max="8920" width="8.5703125" style="77" customWidth="1"/>
    <col min="8921" max="8921" width="14.5703125" style="77" customWidth="1"/>
    <col min="8922" max="8922" width="9.140625" style="77"/>
    <col min="8923" max="8924" width="12" style="77" customWidth="1"/>
    <col min="8925" max="8926" width="9.85546875" style="77" customWidth="1"/>
    <col min="8927" max="8927" width="11.7109375" style="77" customWidth="1"/>
    <col min="8928" max="8928" width="12.5703125" style="77" customWidth="1"/>
    <col min="8929" max="8929" width="10.85546875" style="77" customWidth="1"/>
    <col min="8930" max="8930" width="9.140625" style="77"/>
    <col min="8931" max="8931" width="10.85546875" style="77" customWidth="1"/>
    <col min="8932" max="8932" width="11.7109375" style="77" customWidth="1"/>
    <col min="8933" max="8933" width="10.85546875" style="77" customWidth="1"/>
    <col min="8934" max="8934" width="11.7109375" style="77" customWidth="1"/>
    <col min="8935" max="8935" width="12.7109375" style="77" customWidth="1"/>
    <col min="8936" max="8936" width="15.5703125" style="77" customWidth="1"/>
    <col min="8937" max="8937" width="14.28515625" style="77" customWidth="1"/>
    <col min="8938" max="8938" width="13.85546875" style="77" customWidth="1"/>
    <col min="8939" max="8940" width="11.85546875" style="77" customWidth="1"/>
    <col min="8941" max="8941" width="13.85546875" style="77" customWidth="1"/>
    <col min="8942" max="8944" width="9.140625" style="77"/>
    <col min="8945" max="8945" width="3.140625" style="77" customWidth="1"/>
    <col min="8946" max="8946" width="12" style="77" bestFit="1" customWidth="1"/>
    <col min="8947" max="8947" width="2" style="77" customWidth="1"/>
    <col min="8948" max="8949" width="9.140625" style="77"/>
    <col min="8950" max="8950" width="11.7109375" style="77" customWidth="1"/>
    <col min="8951" max="9160" width="9.140625" style="77"/>
    <col min="9161" max="9161" width="26.42578125" style="77" customWidth="1"/>
    <col min="9162" max="9162" width="32.140625" style="77" customWidth="1"/>
    <col min="9163" max="9163" width="30.140625" style="77" customWidth="1"/>
    <col min="9164" max="9164" width="36.5703125" style="77" customWidth="1"/>
    <col min="9165" max="9165" width="9.140625" style="77"/>
    <col min="9166" max="9166" width="7.7109375" style="77" customWidth="1"/>
    <col min="9167" max="9167" width="6.7109375" style="77" customWidth="1"/>
    <col min="9168" max="9168" width="8" style="77" customWidth="1"/>
    <col min="9169" max="9170" width="7.7109375" style="77" customWidth="1"/>
    <col min="9171" max="9171" width="7.5703125" style="77" customWidth="1"/>
    <col min="9172" max="9172" width="11" style="77" customWidth="1"/>
    <col min="9173" max="9173" width="10.140625" style="77" customWidth="1"/>
    <col min="9174" max="9174" width="9.140625" style="77"/>
    <col min="9175" max="9175" width="13" style="77" customWidth="1"/>
    <col min="9176" max="9176" width="8.5703125" style="77" customWidth="1"/>
    <col min="9177" max="9177" width="14.5703125" style="77" customWidth="1"/>
    <col min="9178" max="9178" width="9.140625" style="77"/>
    <col min="9179" max="9180" width="12" style="77" customWidth="1"/>
    <col min="9181" max="9182" width="9.85546875" style="77" customWidth="1"/>
    <col min="9183" max="9183" width="11.7109375" style="77" customWidth="1"/>
    <col min="9184" max="9184" width="12.5703125" style="77" customWidth="1"/>
    <col min="9185" max="9185" width="10.85546875" style="77" customWidth="1"/>
    <col min="9186" max="9186" width="9.140625" style="77"/>
    <col min="9187" max="9187" width="10.85546875" style="77" customWidth="1"/>
    <col min="9188" max="9188" width="11.7109375" style="77" customWidth="1"/>
    <col min="9189" max="9189" width="10.85546875" style="77" customWidth="1"/>
    <col min="9190" max="9190" width="11.7109375" style="77" customWidth="1"/>
    <col min="9191" max="9191" width="12.7109375" style="77" customWidth="1"/>
    <col min="9192" max="9192" width="15.5703125" style="77" customWidth="1"/>
    <col min="9193" max="9193" width="14.28515625" style="77" customWidth="1"/>
    <col min="9194" max="9194" width="13.85546875" style="77" customWidth="1"/>
    <col min="9195" max="9196" width="11.85546875" style="77" customWidth="1"/>
    <col min="9197" max="9197" width="13.85546875" style="77" customWidth="1"/>
    <col min="9198" max="9200" width="9.140625" style="77"/>
    <col min="9201" max="9201" width="3.140625" style="77" customWidth="1"/>
    <col min="9202" max="9202" width="12" style="77" bestFit="1" customWidth="1"/>
    <col min="9203" max="9203" width="2" style="77" customWidth="1"/>
    <col min="9204" max="9205" width="9.140625" style="77"/>
    <col min="9206" max="9206" width="11.7109375" style="77" customWidth="1"/>
    <col min="9207" max="9416" width="9.140625" style="77"/>
    <col min="9417" max="9417" width="26.42578125" style="77" customWidth="1"/>
    <col min="9418" max="9418" width="32.140625" style="77" customWidth="1"/>
    <col min="9419" max="9419" width="30.140625" style="77" customWidth="1"/>
    <col min="9420" max="9420" width="36.5703125" style="77" customWidth="1"/>
    <col min="9421" max="9421" width="9.140625" style="77"/>
    <col min="9422" max="9422" width="7.7109375" style="77" customWidth="1"/>
    <col min="9423" max="9423" width="6.7109375" style="77" customWidth="1"/>
    <col min="9424" max="9424" width="8" style="77" customWidth="1"/>
    <col min="9425" max="9426" width="7.7109375" style="77" customWidth="1"/>
    <col min="9427" max="9427" width="7.5703125" style="77" customWidth="1"/>
    <col min="9428" max="9428" width="11" style="77" customWidth="1"/>
    <col min="9429" max="9429" width="10.140625" style="77" customWidth="1"/>
    <col min="9430" max="9430" width="9.140625" style="77"/>
    <col min="9431" max="9431" width="13" style="77" customWidth="1"/>
    <col min="9432" max="9432" width="8.5703125" style="77" customWidth="1"/>
    <col min="9433" max="9433" width="14.5703125" style="77" customWidth="1"/>
    <col min="9434" max="9434" width="9.140625" style="77"/>
    <col min="9435" max="9436" width="12" style="77" customWidth="1"/>
    <col min="9437" max="9438" width="9.85546875" style="77" customWidth="1"/>
    <col min="9439" max="9439" width="11.7109375" style="77" customWidth="1"/>
    <col min="9440" max="9440" width="12.5703125" style="77" customWidth="1"/>
    <col min="9441" max="9441" width="10.85546875" style="77" customWidth="1"/>
    <col min="9442" max="9442" width="9.140625" style="77"/>
    <col min="9443" max="9443" width="10.85546875" style="77" customWidth="1"/>
    <col min="9444" max="9444" width="11.7109375" style="77" customWidth="1"/>
    <col min="9445" max="9445" width="10.85546875" style="77" customWidth="1"/>
    <col min="9446" max="9446" width="11.7109375" style="77" customWidth="1"/>
    <col min="9447" max="9447" width="12.7109375" style="77" customWidth="1"/>
    <col min="9448" max="9448" width="15.5703125" style="77" customWidth="1"/>
    <col min="9449" max="9449" width="14.28515625" style="77" customWidth="1"/>
    <col min="9450" max="9450" width="13.85546875" style="77" customWidth="1"/>
    <col min="9451" max="9452" width="11.85546875" style="77" customWidth="1"/>
    <col min="9453" max="9453" width="13.85546875" style="77" customWidth="1"/>
    <col min="9454" max="9456" width="9.140625" style="77"/>
    <col min="9457" max="9457" width="3.140625" style="77" customWidth="1"/>
    <col min="9458" max="9458" width="12" style="77" bestFit="1" customWidth="1"/>
    <col min="9459" max="9459" width="2" style="77" customWidth="1"/>
    <col min="9460" max="9461" width="9.140625" style="77"/>
    <col min="9462" max="9462" width="11.7109375" style="77" customWidth="1"/>
    <col min="9463" max="9672" width="9.140625" style="77"/>
    <col min="9673" max="9673" width="26.42578125" style="77" customWidth="1"/>
    <col min="9674" max="9674" width="32.140625" style="77" customWidth="1"/>
    <col min="9675" max="9675" width="30.140625" style="77" customWidth="1"/>
    <col min="9676" max="9676" width="36.5703125" style="77" customWidth="1"/>
    <col min="9677" max="9677" width="9.140625" style="77"/>
    <col min="9678" max="9678" width="7.7109375" style="77" customWidth="1"/>
    <col min="9679" max="9679" width="6.7109375" style="77" customWidth="1"/>
    <col min="9680" max="9680" width="8" style="77" customWidth="1"/>
    <col min="9681" max="9682" width="7.7109375" style="77" customWidth="1"/>
    <col min="9683" max="9683" width="7.5703125" style="77" customWidth="1"/>
    <col min="9684" max="9684" width="11" style="77" customWidth="1"/>
    <col min="9685" max="9685" width="10.140625" style="77" customWidth="1"/>
    <col min="9686" max="9686" width="9.140625" style="77"/>
    <col min="9687" max="9687" width="13" style="77" customWidth="1"/>
    <col min="9688" max="9688" width="8.5703125" style="77" customWidth="1"/>
    <col min="9689" max="9689" width="14.5703125" style="77" customWidth="1"/>
    <col min="9690" max="9690" width="9.140625" style="77"/>
    <col min="9691" max="9692" width="12" style="77" customWidth="1"/>
    <col min="9693" max="9694" width="9.85546875" style="77" customWidth="1"/>
    <col min="9695" max="9695" width="11.7109375" style="77" customWidth="1"/>
    <col min="9696" max="9696" width="12.5703125" style="77" customWidth="1"/>
    <col min="9697" max="9697" width="10.85546875" style="77" customWidth="1"/>
    <col min="9698" max="9698" width="9.140625" style="77"/>
    <col min="9699" max="9699" width="10.85546875" style="77" customWidth="1"/>
    <col min="9700" max="9700" width="11.7109375" style="77" customWidth="1"/>
    <col min="9701" max="9701" width="10.85546875" style="77" customWidth="1"/>
    <col min="9702" max="9702" width="11.7109375" style="77" customWidth="1"/>
    <col min="9703" max="9703" width="12.7109375" style="77" customWidth="1"/>
    <col min="9704" max="9704" width="15.5703125" style="77" customWidth="1"/>
    <col min="9705" max="9705" width="14.28515625" style="77" customWidth="1"/>
    <col min="9706" max="9706" width="13.85546875" style="77" customWidth="1"/>
    <col min="9707" max="9708" width="11.85546875" style="77" customWidth="1"/>
    <col min="9709" max="9709" width="13.85546875" style="77" customWidth="1"/>
    <col min="9710" max="9712" width="9.140625" style="77"/>
    <col min="9713" max="9713" width="3.140625" style="77" customWidth="1"/>
    <col min="9714" max="9714" width="12" style="77" bestFit="1" customWidth="1"/>
    <col min="9715" max="9715" width="2" style="77" customWidth="1"/>
    <col min="9716" max="9717" width="9.140625" style="77"/>
    <col min="9718" max="9718" width="11.7109375" style="77" customWidth="1"/>
    <col min="9719" max="9928" width="9.140625" style="77"/>
    <col min="9929" max="9929" width="26.42578125" style="77" customWidth="1"/>
    <col min="9930" max="9930" width="32.140625" style="77" customWidth="1"/>
    <col min="9931" max="9931" width="30.140625" style="77" customWidth="1"/>
    <col min="9932" max="9932" width="36.5703125" style="77" customWidth="1"/>
    <col min="9933" max="9933" width="9.140625" style="77"/>
    <col min="9934" max="9934" width="7.7109375" style="77" customWidth="1"/>
    <col min="9935" max="9935" width="6.7109375" style="77" customWidth="1"/>
    <col min="9936" max="9936" width="8" style="77" customWidth="1"/>
    <col min="9937" max="9938" width="7.7109375" style="77" customWidth="1"/>
    <col min="9939" max="9939" width="7.5703125" style="77" customWidth="1"/>
    <col min="9940" max="9940" width="11" style="77" customWidth="1"/>
    <col min="9941" max="9941" width="10.140625" style="77" customWidth="1"/>
    <col min="9942" max="9942" width="9.140625" style="77"/>
    <col min="9943" max="9943" width="13" style="77" customWidth="1"/>
    <col min="9944" max="9944" width="8.5703125" style="77" customWidth="1"/>
    <col min="9945" max="9945" width="14.5703125" style="77" customWidth="1"/>
    <col min="9946" max="9946" width="9.140625" style="77"/>
    <col min="9947" max="9948" width="12" style="77" customWidth="1"/>
    <col min="9949" max="9950" width="9.85546875" style="77" customWidth="1"/>
    <col min="9951" max="9951" width="11.7109375" style="77" customWidth="1"/>
    <col min="9952" max="9952" width="12.5703125" style="77" customWidth="1"/>
    <col min="9953" max="9953" width="10.85546875" style="77" customWidth="1"/>
    <col min="9954" max="9954" width="9.140625" style="77"/>
    <col min="9955" max="9955" width="10.85546875" style="77" customWidth="1"/>
    <col min="9956" max="9956" width="11.7109375" style="77" customWidth="1"/>
    <col min="9957" max="9957" width="10.85546875" style="77" customWidth="1"/>
    <col min="9958" max="9958" width="11.7109375" style="77" customWidth="1"/>
    <col min="9959" max="9959" width="12.7109375" style="77" customWidth="1"/>
    <col min="9960" max="9960" width="15.5703125" style="77" customWidth="1"/>
    <col min="9961" max="9961" width="14.28515625" style="77" customWidth="1"/>
    <col min="9962" max="9962" width="13.85546875" style="77" customWidth="1"/>
    <col min="9963" max="9964" width="11.85546875" style="77" customWidth="1"/>
    <col min="9965" max="9965" width="13.85546875" style="77" customWidth="1"/>
    <col min="9966" max="9968" width="9.140625" style="77"/>
    <col min="9969" max="9969" width="3.140625" style="77" customWidth="1"/>
    <col min="9970" max="9970" width="12" style="77" bestFit="1" customWidth="1"/>
    <col min="9971" max="9971" width="2" style="77" customWidth="1"/>
    <col min="9972" max="9973" width="9.140625" style="77"/>
    <col min="9974" max="9974" width="11.7109375" style="77" customWidth="1"/>
    <col min="9975" max="10184" width="9.140625" style="77"/>
    <col min="10185" max="10185" width="26.42578125" style="77" customWidth="1"/>
    <col min="10186" max="10186" width="32.140625" style="77" customWidth="1"/>
    <col min="10187" max="10187" width="30.140625" style="77" customWidth="1"/>
    <col min="10188" max="10188" width="36.5703125" style="77" customWidth="1"/>
    <col min="10189" max="10189" width="9.140625" style="77"/>
    <col min="10190" max="10190" width="7.7109375" style="77" customWidth="1"/>
    <col min="10191" max="10191" width="6.7109375" style="77" customWidth="1"/>
    <col min="10192" max="10192" width="8" style="77" customWidth="1"/>
    <col min="10193" max="10194" width="7.7109375" style="77" customWidth="1"/>
    <col min="10195" max="10195" width="7.5703125" style="77" customWidth="1"/>
    <col min="10196" max="10196" width="11" style="77" customWidth="1"/>
    <col min="10197" max="10197" width="10.140625" style="77" customWidth="1"/>
    <col min="10198" max="10198" width="9.140625" style="77"/>
    <col min="10199" max="10199" width="13" style="77" customWidth="1"/>
    <col min="10200" max="10200" width="8.5703125" style="77" customWidth="1"/>
    <col min="10201" max="10201" width="14.5703125" style="77" customWidth="1"/>
    <col min="10202" max="10202" width="9.140625" style="77"/>
    <col min="10203" max="10204" width="12" style="77" customWidth="1"/>
    <col min="10205" max="10206" width="9.85546875" style="77" customWidth="1"/>
    <col min="10207" max="10207" width="11.7109375" style="77" customWidth="1"/>
    <col min="10208" max="10208" width="12.5703125" style="77" customWidth="1"/>
    <col min="10209" max="10209" width="10.85546875" style="77" customWidth="1"/>
    <col min="10210" max="10210" width="9.140625" style="77"/>
    <col min="10211" max="10211" width="10.85546875" style="77" customWidth="1"/>
    <col min="10212" max="10212" width="11.7109375" style="77" customWidth="1"/>
    <col min="10213" max="10213" width="10.85546875" style="77" customWidth="1"/>
    <col min="10214" max="10214" width="11.7109375" style="77" customWidth="1"/>
    <col min="10215" max="10215" width="12.7109375" style="77" customWidth="1"/>
    <col min="10216" max="10216" width="15.5703125" style="77" customWidth="1"/>
    <col min="10217" max="10217" width="14.28515625" style="77" customWidth="1"/>
    <col min="10218" max="10218" width="13.85546875" style="77" customWidth="1"/>
    <col min="10219" max="10220" width="11.85546875" style="77" customWidth="1"/>
    <col min="10221" max="10221" width="13.85546875" style="77" customWidth="1"/>
    <col min="10222" max="10224" width="9.140625" style="77"/>
    <col min="10225" max="10225" width="3.140625" style="77" customWidth="1"/>
    <col min="10226" max="10226" width="12" style="77" bestFit="1" customWidth="1"/>
    <col min="10227" max="10227" width="2" style="77" customWidth="1"/>
    <col min="10228" max="10229" width="9.140625" style="77"/>
    <col min="10230" max="10230" width="11.7109375" style="77" customWidth="1"/>
    <col min="10231" max="10440" width="9.140625" style="77"/>
    <col min="10441" max="10441" width="26.42578125" style="77" customWidth="1"/>
    <col min="10442" max="10442" width="32.140625" style="77" customWidth="1"/>
    <col min="10443" max="10443" width="30.140625" style="77" customWidth="1"/>
    <col min="10444" max="10444" width="36.5703125" style="77" customWidth="1"/>
    <col min="10445" max="10445" width="9.140625" style="77"/>
    <col min="10446" max="10446" width="7.7109375" style="77" customWidth="1"/>
    <col min="10447" max="10447" width="6.7109375" style="77" customWidth="1"/>
    <col min="10448" max="10448" width="8" style="77" customWidth="1"/>
    <col min="10449" max="10450" width="7.7109375" style="77" customWidth="1"/>
    <col min="10451" max="10451" width="7.5703125" style="77" customWidth="1"/>
    <col min="10452" max="10452" width="11" style="77" customWidth="1"/>
    <col min="10453" max="10453" width="10.140625" style="77" customWidth="1"/>
    <col min="10454" max="10454" width="9.140625" style="77"/>
    <col min="10455" max="10455" width="13" style="77" customWidth="1"/>
    <col min="10456" max="10456" width="8.5703125" style="77" customWidth="1"/>
    <col min="10457" max="10457" width="14.5703125" style="77" customWidth="1"/>
    <col min="10458" max="10458" width="9.140625" style="77"/>
    <col min="10459" max="10460" width="12" style="77" customWidth="1"/>
    <col min="10461" max="10462" width="9.85546875" style="77" customWidth="1"/>
    <col min="10463" max="10463" width="11.7109375" style="77" customWidth="1"/>
    <col min="10464" max="10464" width="12.5703125" style="77" customWidth="1"/>
    <col min="10465" max="10465" width="10.85546875" style="77" customWidth="1"/>
    <col min="10466" max="10466" width="9.140625" style="77"/>
    <col min="10467" max="10467" width="10.85546875" style="77" customWidth="1"/>
    <col min="10468" max="10468" width="11.7109375" style="77" customWidth="1"/>
    <col min="10469" max="10469" width="10.85546875" style="77" customWidth="1"/>
    <col min="10470" max="10470" width="11.7109375" style="77" customWidth="1"/>
    <col min="10471" max="10471" width="12.7109375" style="77" customWidth="1"/>
    <col min="10472" max="10472" width="15.5703125" style="77" customWidth="1"/>
    <col min="10473" max="10473" width="14.28515625" style="77" customWidth="1"/>
    <col min="10474" max="10474" width="13.85546875" style="77" customWidth="1"/>
    <col min="10475" max="10476" width="11.85546875" style="77" customWidth="1"/>
    <col min="10477" max="10477" width="13.85546875" style="77" customWidth="1"/>
    <col min="10478" max="10480" width="9.140625" style="77"/>
    <col min="10481" max="10481" width="3.140625" style="77" customWidth="1"/>
    <col min="10482" max="10482" width="12" style="77" bestFit="1" customWidth="1"/>
    <col min="10483" max="10483" width="2" style="77" customWidth="1"/>
    <col min="10484" max="10485" width="9.140625" style="77"/>
    <col min="10486" max="10486" width="11.7109375" style="77" customWidth="1"/>
    <col min="10487" max="10696" width="9.140625" style="77"/>
    <col min="10697" max="10697" width="26.42578125" style="77" customWidth="1"/>
    <col min="10698" max="10698" width="32.140625" style="77" customWidth="1"/>
    <col min="10699" max="10699" width="30.140625" style="77" customWidth="1"/>
    <col min="10700" max="10700" width="36.5703125" style="77" customWidth="1"/>
    <col min="10701" max="10701" width="9.140625" style="77"/>
    <col min="10702" max="10702" width="7.7109375" style="77" customWidth="1"/>
    <col min="10703" max="10703" width="6.7109375" style="77" customWidth="1"/>
    <col min="10704" max="10704" width="8" style="77" customWidth="1"/>
    <col min="10705" max="10706" width="7.7109375" style="77" customWidth="1"/>
    <col min="10707" max="10707" width="7.5703125" style="77" customWidth="1"/>
    <col min="10708" max="10708" width="11" style="77" customWidth="1"/>
    <col min="10709" max="10709" width="10.140625" style="77" customWidth="1"/>
    <col min="10710" max="10710" width="9.140625" style="77"/>
    <col min="10711" max="10711" width="13" style="77" customWidth="1"/>
    <col min="10712" max="10712" width="8.5703125" style="77" customWidth="1"/>
    <col min="10713" max="10713" width="14.5703125" style="77" customWidth="1"/>
    <col min="10714" max="10714" width="9.140625" style="77"/>
    <col min="10715" max="10716" width="12" style="77" customWidth="1"/>
    <col min="10717" max="10718" width="9.85546875" style="77" customWidth="1"/>
    <col min="10719" max="10719" width="11.7109375" style="77" customWidth="1"/>
    <col min="10720" max="10720" width="12.5703125" style="77" customWidth="1"/>
    <col min="10721" max="10721" width="10.85546875" style="77" customWidth="1"/>
    <col min="10722" max="10722" width="9.140625" style="77"/>
    <col min="10723" max="10723" width="10.85546875" style="77" customWidth="1"/>
    <col min="10724" max="10724" width="11.7109375" style="77" customWidth="1"/>
    <col min="10725" max="10725" width="10.85546875" style="77" customWidth="1"/>
    <col min="10726" max="10726" width="11.7109375" style="77" customWidth="1"/>
    <col min="10727" max="10727" width="12.7109375" style="77" customWidth="1"/>
    <col min="10728" max="10728" width="15.5703125" style="77" customWidth="1"/>
    <col min="10729" max="10729" width="14.28515625" style="77" customWidth="1"/>
    <col min="10730" max="10730" width="13.85546875" style="77" customWidth="1"/>
    <col min="10731" max="10732" width="11.85546875" style="77" customWidth="1"/>
    <col min="10733" max="10733" width="13.85546875" style="77" customWidth="1"/>
    <col min="10734" max="10736" width="9.140625" style="77"/>
    <col min="10737" max="10737" width="3.140625" style="77" customWidth="1"/>
    <col min="10738" max="10738" width="12" style="77" bestFit="1" customWidth="1"/>
    <col min="10739" max="10739" width="2" style="77" customWidth="1"/>
    <col min="10740" max="10741" width="9.140625" style="77"/>
    <col min="10742" max="10742" width="11.7109375" style="77" customWidth="1"/>
    <col min="10743" max="10952" width="9.140625" style="77"/>
    <col min="10953" max="10953" width="26.42578125" style="77" customWidth="1"/>
    <col min="10954" max="10954" width="32.140625" style="77" customWidth="1"/>
    <col min="10955" max="10955" width="30.140625" style="77" customWidth="1"/>
    <col min="10956" max="10956" width="36.5703125" style="77" customWidth="1"/>
    <col min="10957" max="10957" width="9.140625" style="77"/>
    <col min="10958" max="10958" width="7.7109375" style="77" customWidth="1"/>
    <col min="10959" max="10959" width="6.7109375" style="77" customWidth="1"/>
    <col min="10960" max="10960" width="8" style="77" customWidth="1"/>
    <col min="10961" max="10962" width="7.7109375" style="77" customWidth="1"/>
    <col min="10963" max="10963" width="7.5703125" style="77" customWidth="1"/>
    <col min="10964" max="10964" width="11" style="77" customWidth="1"/>
    <col min="10965" max="10965" width="10.140625" style="77" customWidth="1"/>
    <col min="10966" max="10966" width="9.140625" style="77"/>
    <col min="10967" max="10967" width="13" style="77" customWidth="1"/>
    <col min="10968" max="10968" width="8.5703125" style="77" customWidth="1"/>
    <col min="10969" max="10969" width="14.5703125" style="77" customWidth="1"/>
    <col min="10970" max="10970" width="9.140625" style="77"/>
    <col min="10971" max="10972" width="12" style="77" customWidth="1"/>
    <col min="10973" max="10974" width="9.85546875" style="77" customWidth="1"/>
    <col min="10975" max="10975" width="11.7109375" style="77" customWidth="1"/>
    <col min="10976" max="10976" width="12.5703125" style="77" customWidth="1"/>
    <col min="10977" max="10977" width="10.85546875" style="77" customWidth="1"/>
    <col min="10978" max="10978" width="9.140625" style="77"/>
    <col min="10979" max="10979" width="10.85546875" style="77" customWidth="1"/>
    <col min="10980" max="10980" width="11.7109375" style="77" customWidth="1"/>
    <col min="10981" max="10981" width="10.85546875" style="77" customWidth="1"/>
    <col min="10982" max="10982" width="11.7109375" style="77" customWidth="1"/>
    <col min="10983" max="10983" width="12.7109375" style="77" customWidth="1"/>
    <col min="10984" max="10984" width="15.5703125" style="77" customWidth="1"/>
    <col min="10985" max="10985" width="14.28515625" style="77" customWidth="1"/>
    <col min="10986" max="10986" width="13.85546875" style="77" customWidth="1"/>
    <col min="10987" max="10988" width="11.85546875" style="77" customWidth="1"/>
    <col min="10989" max="10989" width="13.85546875" style="77" customWidth="1"/>
    <col min="10990" max="10992" width="9.140625" style="77"/>
    <col min="10993" max="10993" width="3.140625" style="77" customWidth="1"/>
    <col min="10994" max="10994" width="12" style="77" bestFit="1" customWidth="1"/>
    <col min="10995" max="10995" width="2" style="77" customWidth="1"/>
    <col min="10996" max="10997" width="9.140625" style="77"/>
    <col min="10998" max="10998" width="11.7109375" style="77" customWidth="1"/>
    <col min="10999" max="11208" width="9.140625" style="77"/>
    <col min="11209" max="11209" width="26.42578125" style="77" customWidth="1"/>
    <col min="11210" max="11210" width="32.140625" style="77" customWidth="1"/>
    <col min="11211" max="11211" width="30.140625" style="77" customWidth="1"/>
    <col min="11212" max="11212" width="36.5703125" style="77" customWidth="1"/>
    <col min="11213" max="11213" width="9.140625" style="77"/>
    <col min="11214" max="11214" width="7.7109375" style="77" customWidth="1"/>
    <col min="11215" max="11215" width="6.7109375" style="77" customWidth="1"/>
    <col min="11216" max="11216" width="8" style="77" customWidth="1"/>
    <col min="11217" max="11218" width="7.7109375" style="77" customWidth="1"/>
    <col min="11219" max="11219" width="7.5703125" style="77" customWidth="1"/>
    <col min="11220" max="11220" width="11" style="77" customWidth="1"/>
    <col min="11221" max="11221" width="10.140625" style="77" customWidth="1"/>
    <col min="11222" max="11222" width="9.140625" style="77"/>
    <col min="11223" max="11223" width="13" style="77" customWidth="1"/>
    <col min="11224" max="11224" width="8.5703125" style="77" customWidth="1"/>
    <col min="11225" max="11225" width="14.5703125" style="77" customWidth="1"/>
    <col min="11226" max="11226" width="9.140625" style="77"/>
    <col min="11227" max="11228" width="12" style="77" customWidth="1"/>
    <col min="11229" max="11230" width="9.85546875" style="77" customWidth="1"/>
    <col min="11231" max="11231" width="11.7109375" style="77" customWidth="1"/>
    <col min="11232" max="11232" width="12.5703125" style="77" customWidth="1"/>
    <col min="11233" max="11233" width="10.85546875" style="77" customWidth="1"/>
    <col min="11234" max="11234" width="9.140625" style="77"/>
    <col min="11235" max="11235" width="10.85546875" style="77" customWidth="1"/>
    <col min="11236" max="11236" width="11.7109375" style="77" customWidth="1"/>
    <col min="11237" max="11237" width="10.85546875" style="77" customWidth="1"/>
    <col min="11238" max="11238" width="11.7109375" style="77" customWidth="1"/>
    <col min="11239" max="11239" width="12.7109375" style="77" customWidth="1"/>
    <col min="11240" max="11240" width="15.5703125" style="77" customWidth="1"/>
    <col min="11241" max="11241" width="14.28515625" style="77" customWidth="1"/>
    <col min="11242" max="11242" width="13.85546875" style="77" customWidth="1"/>
    <col min="11243" max="11244" width="11.85546875" style="77" customWidth="1"/>
    <col min="11245" max="11245" width="13.85546875" style="77" customWidth="1"/>
    <col min="11246" max="11248" width="9.140625" style="77"/>
    <col min="11249" max="11249" width="3.140625" style="77" customWidth="1"/>
    <col min="11250" max="11250" width="12" style="77" bestFit="1" customWidth="1"/>
    <col min="11251" max="11251" width="2" style="77" customWidth="1"/>
    <col min="11252" max="11253" width="9.140625" style="77"/>
    <col min="11254" max="11254" width="11.7109375" style="77" customWidth="1"/>
    <col min="11255" max="11464" width="9.140625" style="77"/>
    <col min="11465" max="11465" width="26.42578125" style="77" customWidth="1"/>
    <col min="11466" max="11466" width="32.140625" style="77" customWidth="1"/>
    <col min="11467" max="11467" width="30.140625" style="77" customWidth="1"/>
    <col min="11468" max="11468" width="36.5703125" style="77" customWidth="1"/>
    <col min="11469" max="11469" width="9.140625" style="77"/>
    <col min="11470" max="11470" width="7.7109375" style="77" customWidth="1"/>
    <col min="11471" max="11471" width="6.7109375" style="77" customWidth="1"/>
    <col min="11472" max="11472" width="8" style="77" customWidth="1"/>
    <col min="11473" max="11474" width="7.7109375" style="77" customWidth="1"/>
    <col min="11475" max="11475" width="7.5703125" style="77" customWidth="1"/>
    <col min="11476" max="11476" width="11" style="77" customWidth="1"/>
    <col min="11477" max="11477" width="10.140625" style="77" customWidth="1"/>
    <col min="11478" max="11478" width="9.140625" style="77"/>
    <col min="11479" max="11479" width="13" style="77" customWidth="1"/>
    <col min="11480" max="11480" width="8.5703125" style="77" customWidth="1"/>
    <col min="11481" max="11481" width="14.5703125" style="77" customWidth="1"/>
    <col min="11482" max="11482" width="9.140625" style="77"/>
    <col min="11483" max="11484" width="12" style="77" customWidth="1"/>
    <col min="11485" max="11486" width="9.85546875" style="77" customWidth="1"/>
    <col min="11487" max="11487" width="11.7109375" style="77" customWidth="1"/>
    <col min="11488" max="11488" width="12.5703125" style="77" customWidth="1"/>
    <col min="11489" max="11489" width="10.85546875" style="77" customWidth="1"/>
    <col min="11490" max="11490" width="9.140625" style="77"/>
    <col min="11491" max="11491" width="10.85546875" style="77" customWidth="1"/>
    <col min="11492" max="11492" width="11.7109375" style="77" customWidth="1"/>
    <col min="11493" max="11493" width="10.85546875" style="77" customWidth="1"/>
    <col min="11494" max="11494" width="11.7109375" style="77" customWidth="1"/>
    <col min="11495" max="11495" width="12.7109375" style="77" customWidth="1"/>
    <col min="11496" max="11496" width="15.5703125" style="77" customWidth="1"/>
    <col min="11497" max="11497" width="14.28515625" style="77" customWidth="1"/>
    <col min="11498" max="11498" width="13.85546875" style="77" customWidth="1"/>
    <col min="11499" max="11500" width="11.85546875" style="77" customWidth="1"/>
    <col min="11501" max="11501" width="13.85546875" style="77" customWidth="1"/>
    <col min="11502" max="11504" width="9.140625" style="77"/>
    <col min="11505" max="11505" width="3.140625" style="77" customWidth="1"/>
    <col min="11506" max="11506" width="12" style="77" bestFit="1" customWidth="1"/>
    <col min="11507" max="11507" width="2" style="77" customWidth="1"/>
    <col min="11508" max="11509" width="9.140625" style="77"/>
    <col min="11510" max="11510" width="11.7109375" style="77" customWidth="1"/>
    <col min="11511" max="11720" width="9.140625" style="77"/>
    <col min="11721" max="11721" width="26.42578125" style="77" customWidth="1"/>
    <col min="11722" max="11722" width="32.140625" style="77" customWidth="1"/>
    <col min="11723" max="11723" width="30.140625" style="77" customWidth="1"/>
    <col min="11724" max="11724" width="36.5703125" style="77" customWidth="1"/>
    <col min="11725" max="11725" width="9.140625" style="77"/>
    <col min="11726" max="11726" width="7.7109375" style="77" customWidth="1"/>
    <col min="11727" max="11727" width="6.7109375" style="77" customWidth="1"/>
    <col min="11728" max="11728" width="8" style="77" customWidth="1"/>
    <col min="11729" max="11730" width="7.7109375" style="77" customWidth="1"/>
    <col min="11731" max="11731" width="7.5703125" style="77" customWidth="1"/>
    <col min="11732" max="11732" width="11" style="77" customWidth="1"/>
    <col min="11733" max="11733" width="10.140625" style="77" customWidth="1"/>
    <col min="11734" max="11734" width="9.140625" style="77"/>
    <col min="11735" max="11735" width="13" style="77" customWidth="1"/>
    <col min="11736" max="11736" width="8.5703125" style="77" customWidth="1"/>
    <col min="11737" max="11737" width="14.5703125" style="77" customWidth="1"/>
    <col min="11738" max="11738" width="9.140625" style="77"/>
    <col min="11739" max="11740" width="12" style="77" customWidth="1"/>
    <col min="11741" max="11742" width="9.85546875" style="77" customWidth="1"/>
    <col min="11743" max="11743" width="11.7109375" style="77" customWidth="1"/>
    <col min="11744" max="11744" width="12.5703125" style="77" customWidth="1"/>
    <col min="11745" max="11745" width="10.85546875" style="77" customWidth="1"/>
    <col min="11746" max="11746" width="9.140625" style="77"/>
    <col min="11747" max="11747" width="10.85546875" style="77" customWidth="1"/>
    <col min="11748" max="11748" width="11.7109375" style="77" customWidth="1"/>
    <col min="11749" max="11749" width="10.85546875" style="77" customWidth="1"/>
    <col min="11750" max="11750" width="11.7109375" style="77" customWidth="1"/>
    <col min="11751" max="11751" width="12.7109375" style="77" customWidth="1"/>
    <col min="11752" max="11752" width="15.5703125" style="77" customWidth="1"/>
    <col min="11753" max="11753" width="14.28515625" style="77" customWidth="1"/>
    <col min="11754" max="11754" width="13.85546875" style="77" customWidth="1"/>
    <col min="11755" max="11756" width="11.85546875" style="77" customWidth="1"/>
    <col min="11757" max="11757" width="13.85546875" style="77" customWidth="1"/>
    <col min="11758" max="11760" width="9.140625" style="77"/>
    <col min="11761" max="11761" width="3.140625" style="77" customWidth="1"/>
    <col min="11762" max="11762" width="12" style="77" bestFit="1" customWidth="1"/>
    <col min="11763" max="11763" width="2" style="77" customWidth="1"/>
    <col min="11764" max="11765" width="9.140625" style="77"/>
    <col min="11766" max="11766" width="11.7109375" style="77" customWidth="1"/>
    <col min="11767" max="11976" width="9.140625" style="77"/>
    <col min="11977" max="11977" width="26.42578125" style="77" customWidth="1"/>
    <col min="11978" max="11978" width="32.140625" style="77" customWidth="1"/>
    <col min="11979" max="11979" width="30.140625" style="77" customWidth="1"/>
    <col min="11980" max="11980" width="36.5703125" style="77" customWidth="1"/>
    <col min="11981" max="11981" width="9.140625" style="77"/>
    <col min="11982" max="11982" width="7.7109375" style="77" customWidth="1"/>
    <col min="11983" max="11983" width="6.7109375" style="77" customWidth="1"/>
    <col min="11984" max="11984" width="8" style="77" customWidth="1"/>
    <col min="11985" max="11986" width="7.7109375" style="77" customWidth="1"/>
    <col min="11987" max="11987" width="7.5703125" style="77" customWidth="1"/>
    <col min="11988" max="11988" width="11" style="77" customWidth="1"/>
    <col min="11989" max="11989" width="10.140625" style="77" customWidth="1"/>
    <col min="11990" max="11990" width="9.140625" style="77"/>
    <col min="11991" max="11991" width="13" style="77" customWidth="1"/>
    <col min="11992" max="11992" width="8.5703125" style="77" customWidth="1"/>
    <col min="11993" max="11993" width="14.5703125" style="77" customWidth="1"/>
    <col min="11994" max="11994" width="9.140625" style="77"/>
    <col min="11995" max="11996" width="12" style="77" customWidth="1"/>
    <col min="11997" max="11998" width="9.85546875" style="77" customWidth="1"/>
    <col min="11999" max="11999" width="11.7109375" style="77" customWidth="1"/>
    <col min="12000" max="12000" width="12.5703125" style="77" customWidth="1"/>
    <col min="12001" max="12001" width="10.85546875" style="77" customWidth="1"/>
    <col min="12002" max="12002" width="9.140625" style="77"/>
    <col min="12003" max="12003" width="10.85546875" style="77" customWidth="1"/>
    <col min="12004" max="12004" width="11.7109375" style="77" customWidth="1"/>
    <col min="12005" max="12005" width="10.85546875" style="77" customWidth="1"/>
    <col min="12006" max="12006" width="11.7109375" style="77" customWidth="1"/>
    <col min="12007" max="12007" width="12.7109375" style="77" customWidth="1"/>
    <col min="12008" max="12008" width="15.5703125" style="77" customWidth="1"/>
    <col min="12009" max="12009" width="14.28515625" style="77" customWidth="1"/>
    <col min="12010" max="12010" width="13.85546875" style="77" customWidth="1"/>
    <col min="12011" max="12012" width="11.85546875" style="77" customWidth="1"/>
    <col min="12013" max="12013" width="13.85546875" style="77" customWidth="1"/>
    <col min="12014" max="12016" width="9.140625" style="77"/>
    <col min="12017" max="12017" width="3.140625" style="77" customWidth="1"/>
    <col min="12018" max="12018" width="12" style="77" bestFit="1" customWidth="1"/>
    <col min="12019" max="12019" width="2" style="77" customWidth="1"/>
    <col min="12020" max="12021" width="9.140625" style="77"/>
    <col min="12022" max="12022" width="11.7109375" style="77" customWidth="1"/>
    <col min="12023" max="12232" width="9.140625" style="77"/>
    <col min="12233" max="12233" width="26.42578125" style="77" customWidth="1"/>
    <col min="12234" max="12234" width="32.140625" style="77" customWidth="1"/>
    <col min="12235" max="12235" width="30.140625" style="77" customWidth="1"/>
    <col min="12236" max="12236" width="36.5703125" style="77" customWidth="1"/>
    <col min="12237" max="12237" width="9.140625" style="77"/>
    <col min="12238" max="12238" width="7.7109375" style="77" customWidth="1"/>
    <col min="12239" max="12239" width="6.7109375" style="77" customWidth="1"/>
    <col min="12240" max="12240" width="8" style="77" customWidth="1"/>
    <col min="12241" max="12242" width="7.7109375" style="77" customWidth="1"/>
    <col min="12243" max="12243" width="7.5703125" style="77" customWidth="1"/>
    <col min="12244" max="12244" width="11" style="77" customWidth="1"/>
    <col min="12245" max="12245" width="10.140625" style="77" customWidth="1"/>
    <col min="12246" max="12246" width="9.140625" style="77"/>
    <col min="12247" max="12247" width="13" style="77" customWidth="1"/>
    <col min="12248" max="12248" width="8.5703125" style="77" customWidth="1"/>
    <col min="12249" max="12249" width="14.5703125" style="77" customWidth="1"/>
    <col min="12250" max="12250" width="9.140625" style="77"/>
    <col min="12251" max="12252" width="12" style="77" customWidth="1"/>
    <col min="12253" max="12254" width="9.85546875" style="77" customWidth="1"/>
    <col min="12255" max="12255" width="11.7109375" style="77" customWidth="1"/>
    <col min="12256" max="12256" width="12.5703125" style="77" customWidth="1"/>
    <col min="12257" max="12257" width="10.85546875" style="77" customWidth="1"/>
    <col min="12258" max="12258" width="9.140625" style="77"/>
    <col min="12259" max="12259" width="10.85546875" style="77" customWidth="1"/>
    <col min="12260" max="12260" width="11.7109375" style="77" customWidth="1"/>
    <col min="12261" max="12261" width="10.85546875" style="77" customWidth="1"/>
    <col min="12262" max="12262" width="11.7109375" style="77" customWidth="1"/>
    <col min="12263" max="12263" width="12.7109375" style="77" customWidth="1"/>
    <col min="12264" max="12264" width="15.5703125" style="77" customWidth="1"/>
    <col min="12265" max="12265" width="14.28515625" style="77" customWidth="1"/>
    <col min="12266" max="12266" width="13.85546875" style="77" customWidth="1"/>
    <col min="12267" max="12268" width="11.85546875" style="77" customWidth="1"/>
    <col min="12269" max="12269" width="13.85546875" style="77" customWidth="1"/>
    <col min="12270" max="12272" width="9.140625" style="77"/>
    <col min="12273" max="12273" width="3.140625" style="77" customWidth="1"/>
    <col min="12274" max="12274" width="12" style="77" bestFit="1" customWidth="1"/>
    <col min="12275" max="12275" width="2" style="77" customWidth="1"/>
    <col min="12276" max="12277" width="9.140625" style="77"/>
    <col min="12278" max="12278" width="11.7109375" style="77" customWidth="1"/>
    <col min="12279" max="12488" width="9.140625" style="77"/>
    <col min="12489" max="12489" width="26.42578125" style="77" customWidth="1"/>
    <col min="12490" max="12490" width="32.140625" style="77" customWidth="1"/>
    <col min="12491" max="12491" width="30.140625" style="77" customWidth="1"/>
    <col min="12492" max="12492" width="36.5703125" style="77" customWidth="1"/>
    <col min="12493" max="12493" width="9.140625" style="77"/>
    <col min="12494" max="12494" width="7.7109375" style="77" customWidth="1"/>
    <col min="12495" max="12495" width="6.7109375" style="77" customWidth="1"/>
    <col min="12496" max="12496" width="8" style="77" customWidth="1"/>
    <col min="12497" max="12498" width="7.7109375" style="77" customWidth="1"/>
    <col min="12499" max="12499" width="7.5703125" style="77" customWidth="1"/>
    <col min="12500" max="12500" width="11" style="77" customWidth="1"/>
    <col min="12501" max="12501" width="10.140625" style="77" customWidth="1"/>
    <col min="12502" max="12502" width="9.140625" style="77"/>
    <col min="12503" max="12503" width="13" style="77" customWidth="1"/>
    <col min="12504" max="12504" width="8.5703125" style="77" customWidth="1"/>
    <col min="12505" max="12505" width="14.5703125" style="77" customWidth="1"/>
    <col min="12506" max="12506" width="9.140625" style="77"/>
    <col min="12507" max="12508" width="12" style="77" customWidth="1"/>
    <col min="12509" max="12510" width="9.85546875" style="77" customWidth="1"/>
    <col min="12511" max="12511" width="11.7109375" style="77" customWidth="1"/>
    <col min="12512" max="12512" width="12.5703125" style="77" customWidth="1"/>
    <col min="12513" max="12513" width="10.85546875" style="77" customWidth="1"/>
    <col min="12514" max="12514" width="9.140625" style="77"/>
    <col min="12515" max="12515" width="10.85546875" style="77" customWidth="1"/>
    <col min="12516" max="12516" width="11.7109375" style="77" customWidth="1"/>
    <col min="12517" max="12517" width="10.85546875" style="77" customWidth="1"/>
    <col min="12518" max="12518" width="11.7109375" style="77" customWidth="1"/>
    <col min="12519" max="12519" width="12.7109375" style="77" customWidth="1"/>
    <col min="12520" max="12520" width="15.5703125" style="77" customWidth="1"/>
    <col min="12521" max="12521" width="14.28515625" style="77" customWidth="1"/>
    <col min="12522" max="12522" width="13.85546875" style="77" customWidth="1"/>
    <col min="12523" max="12524" width="11.85546875" style="77" customWidth="1"/>
    <col min="12525" max="12525" width="13.85546875" style="77" customWidth="1"/>
    <col min="12526" max="12528" width="9.140625" style="77"/>
    <col min="12529" max="12529" width="3.140625" style="77" customWidth="1"/>
    <col min="12530" max="12530" width="12" style="77" bestFit="1" customWidth="1"/>
    <col min="12531" max="12531" width="2" style="77" customWidth="1"/>
    <col min="12532" max="12533" width="9.140625" style="77"/>
    <col min="12534" max="12534" width="11.7109375" style="77" customWidth="1"/>
    <col min="12535" max="12744" width="9.140625" style="77"/>
    <col min="12745" max="12745" width="26.42578125" style="77" customWidth="1"/>
    <col min="12746" max="12746" width="32.140625" style="77" customWidth="1"/>
    <col min="12747" max="12747" width="30.140625" style="77" customWidth="1"/>
    <col min="12748" max="12748" width="36.5703125" style="77" customWidth="1"/>
    <col min="12749" max="12749" width="9.140625" style="77"/>
    <col min="12750" max="12750" width="7.7109375" style="77" customWidth="1"/>
    <col min="12751" max="12751" width="6.7109375" style="77" customWidth="1"/>
    <col min="12752" max="12752" width="8" style="77" customWidth="1"/>
    <col min="12753" max="12754" width="7.7109375" style="77" customWidth="1"/>
    <col min="12755" max="12755" width="7.5703125" style="77" customWidth="1"/>
    <col min="12756" max="12756" width="11" style="77" customWidth="1"/>
    <col min="12757" max="12757" width="10.140625" style="77" customWidth="1"/>
    <col min="12758" max="12758" width="9.140625" style="77"/>
    <col min="12759" max="12759" width="13" style="77" customWidth="1"/>
    <col min="12760" max="12760" width="8.5703125" style="77" customWidth="1"/>
    <col min="12761" max="12761" width="14.5703125" style="77" customWidth="1"/>
    <col min="12762" max="12762" width="9.140625" style="77"/>
    <col min="12763" max="12764" width="12" style="77" customWidth="1"/>
    <col min="12765" max="12766" width="9.85546875" style="77" customWidth="1"/>
    <col min="12767" max="12767" width="11.7109375" style="77" customWidth="1"/>
    <col min="12768" max="12768" width="12.5703125" style="77" customWidth="1"/>
    <col min="12769" max="12769" width="10.85546875" style="77" customWidth="1"/>
    <col min="12770" max="12770" width="9.140625" style="77"/>
    <col min="12771" max="12771" width="10.85546875" style="77" customWidth="1"/>
    <col min="12772" max="12772" width="11.7109375" style="77" customWidth="1"/>
    <col min="12773" max="12773" width="10.85546875" style="77" customWidth="1"/>
    <col min="12774" max="12774" width="11.7109375" style="77" customWidth="1"/>
    <col min="12775" max="12775" width="12.7109375" style="77" customWidth="1"/>
    <col min="12776" max="12776" width="15.5703125" style="77" customWidth="1"/>
    <col min="12777" max="12777" width="14.28515625" style="77" customWidth="1"/>
    <col min="12778" max="12778" width="13.85546875" style="77" customWidth="1"/>
    <col min="12779" max="12780" width="11.85546875" style="77" customWidth="1"/>
    <col min="12781" max="12781" width="13.85546875" style="77" customWidth="1"/>
    <col min="12782" max="12784" width="9.140625" style="77"/>
    <col min="12785" max="12785" width="3.140625" style="77" customWidth="1"/>
    <col min="12786" max="12786" width="12" style="77" bestFit="1" customWidth="1"/>
    <col min="12787" max="12787" width="2" style="77" customWidth="1"/>
    <col min="12788" max="12789" width="9.140625" style="77"/>
    <col min="12790" max="12790" width="11.7109375" style="77" customWidth="1"/>
    <col min="12791" max="13000" width="9.140625" style="77"/>
    <col min="13001" max="13001" width="26.42578125" style="77" customWidth="1"/>
    <col min="13002" max="13002" width="32.140625" style="77" customWidth="1"/>
    <col min="13003" max="13003" width="30.140625" style="77" customWidth="1"/>
    <col min="13004" max="13004" width="36.5703125" style="77" customWidth="1"/>
    <col min="13005" max="13005" width="9.140625" style="77"/>
    <col min="13006" max="13006" width="7.7109375" style="77" customWidth="1"/>
    <col min="13007" max="13007" width="6.7109375" style="77" customWidth="1"/>
    <col min="13008" max="13008" width="8" style="77" customWidth="1"/>
    <col min="13009" max="13010" width="7.7109375" style="77" customWidth="1"/>
    <col min="13011" max="13011" width="7.5703125" style="77" customWidth="1"/>
    <col min="13012" max="13012" width="11" style="77" customWidth="1"/>
    <col min="13013" max="13013" width="10.140625" style="77" customWidth="1"/>
    <col min="13014" max="13014" width="9.140625" style="77"/>
    <col min="13015" max="13015" width="13" style="77" customWidth="1"/>
    <col min="13016" max="13016" width="8.5703125" style="77" customWidth="1"/>
    <col min="13017" max="13017" width="14.5703125" style="77" customWidth="1"/>
    <col min="13018" max="13018" width="9.140625" style="77"/>
    <col min="13019" max="13020" width="12" style="77" customWidth="1"/>
    <col min="13021" max="13022" width="9.85546875" style="77" customWidth="1"/>
    <col min="13023" max="13023" width="11.7109375" style="77" customWidth="1"/>
    <col min="13024" max="13024" width="12.5703125" style="77" customWidth="1"/>
    <col min="13025" max="13025" width="10.85546875" style="77" customWidth="1"/>
    <col min="13026" max="13026" width="9.140625" style="77"/>
    <col min="13027" max="13027" width="10.85546875" style="77" customWidth="1"/>
    <col min="13028" max="13028" width="11.7109375" style="77" customWidth="1"/>
    <col min="13029" max="13029" width="10.85546875" style="77" customWidth="1"/>
    <col min="13030" max="13030" width="11.7109375" style="77" customWidth="1"/>
    <col min="13031" max="13031" width="12.7109375" style="77" customWidth="1"/>
    <col min="13032" max="13032" width="15.5703125" style="77" customWidth="1"/>
    <col min="13033" max="13033" width="14.28515625" style="77" customWidth="1"/>
    <col min="13034" max="13034" width="13.85546875" style="77" customWidth="1"/>
    <col min="13035" max="13036" width="11.85546875" style="77" customWidth="1"/>
    <col min="13037" max="13037" width="13.85546875" style="77" customWidth="1"/>
    <col min="13038" max="13040" width="9.140625" style="77"/>
    <col min="13041" max="13041" width="3.140625" style="77" customWidth="1"/>
    <col min="13042" max="13042" width="12" style="77" bestFit="1" customWidth="1"/>
    <col min="13043" max="13043" width="2" style="77" customWidth="1"/>
    <col min="13044" max="13045" width="9.140625" style="77"/>
    <col min="13046" max="13046" width="11.7109375" style="77" customWidth="1"/>
    <col min="13047" max="13256" width="9.140625" style="77"/>
    <col min="13257" max="13257" width="26.42578125" style="77" customWidth="1"/>
    <col min="13258" max="13258" width="32.140625" style="77" customWidth="1"/>
    <col min="13259" max="13259" width="30.140625" style="77" customWidth="1"/>
    <col min="13260" max="13260" width="36.5703125" style="77" customWidth="1"/>
    <col min="13261" max="13261" width="9.140625" style="77"/>
    <col min="13262" max="13262" width="7.7109375" style="77" customWidth="1"/>
    <col min="13263" max="13263" width="6.7109375" style="77" customWidth="1"/>
    <col min="13264" max="13264" width="8" style="77" customWidth="1"/>
    <col min="13265" max="13266" width="7.7109375" style="77" customWidth="1"/>
    <col min="13267" max="13267" width="7.5703125" style="77" customWidth="1"/>
    <col min="13268" max="13268" width="11" style="77" customWidth="1"/>
    <col min="13269" max="13269" width="10.140625" style="77" customWidth="1"/>
    <col min="13270" max="13270" width="9.140625" style="77"/>
    <col min="13271" max="13271" width="13" style="77" customWidth="1"/>
    <col min="13272" max="13272" width="8.5703125" style="77" customWidth="1"/>
    <col min="13273" max="13273" width="14.5703125" style="77" customWidth="1"/>
    <col min="13274" max="13274" width="9.140625" style="77"/>
    <col min="13275" max="13276" width="12" style="77" customWidth="1"/>
    <col min="13277" max="13278" width="9.85546875" style="77" customWidth="1"/>
    <col min="13279" max="13279" width="11.7109375" style="77" customWidth="1"/>
    <col min="13280" max="13280" width="12.5703125" style="77" customWidth="1"/>
    <col min="13281" max="13281" width="10.85546875" style="77" customWidth="1"/>
    <col min="13282" max="13282" width="9.140625" style="77"/>
    <col min="13283" max="13283" width="10.85546875" style="77" customWidth="1"/>
    <col min="13284" max="13284" width="11.7109375" style="77" customWidth="1"/>
    <col min="13285" max="13285" width="10.85546875" style="77" customWidth="1"/>
    <col min="13286" max="13286" width="11.7109375" style="77" customWidth="1"/>
    <col min="13287" max="13287" width="12.7109375" style="77" customWidth="1"/>
    <col min="13288" max="13288" width="15.5703125" style="77" customWidth="1"/>
    <col min="13289" max="13289" width="14.28515625" style="77" customWidth="1"/>
    <col min="13290" max="13290" width="13.85546875" style="77" customWidth="1"/>
    <col min="13291" max="13292" width="11.85546875" style="77" customWidth="1"/>
    <col min="13293" max="13293" width="13.85546875" style="77" customWidth="1"/>
    <col min="13294" max="13296" width="9.140625" style="77"/>
    <col min="13297" max="13297" width="3.140625" style="77" customWidth="1"/>
    <col min="13298" max="13298" width="12" style="77" bestFit="1" customWidth="1"/>
    <col min="13299" max="13299" width="2" style="77" customWidth="1"/>
    <col min="13300" max="13301" width="9.140625" style="77"/>
    <col min="13302" max="13302" width="11.7109375" style="77" customWidth="1"/>
    <col min="13303" max="13512" width="9.140625" style="77"/>
    <col min="13513" max="13513" width="26.42578125" style="77" customWidth="1"/>
    <col min="13514" max="13514" width="32.140625" style="77" customWidth="1"/>
    <col min="13515" max="13515" width="30.140625" style="77" customWidth="1"/>
    <col min="13516" max="13516" width="36.5703125" style="77" customWidth="1"/>
    <col min="13517" max="13517" width="9.140625" style="77"/>
    <col min="13518" max="13518" width="7.7109375" style="77" customWidth="1"/>
    <col min="13519" max="13519" width="6.7109375" style="77" customWidth="1"/>
    <col min="13520" max="13520" width="8" style="77" customWidth="1"/>
    <col min="13521" max="13522" width="7.7109375" style="77" customWidth="1"/>
    <col min="13523" max="13523" width="7.5703125" style="77" customWidth="1"/>
    <col min="13524" max="13524" width="11" style="77" customWidth="1"/>
    <col min="13525" max="13525" width="10.140625" style="77" customWidth="1"/>
    <col min="13526" max="13526" width="9.140625" style="77"/>
    <col min="13527" max="13527" width="13" style="77" customWidth="1"/>
    <col min="13528" max="13528" width="8.5703125" style="77" customWidth="1"/>
    <col min="13529" max="13529" width="14.5703125" style="77" customWidth="1"/>
    <col min="13530" max="13530" width="9.140625" style="77"/>
    <col min="13531" max="13532" width="12" style="77" customWidth="1"/>
    <col min="13533" max="13534" width="9.85546875" style="77" customWidth="1"/>
    <col min="13535" max="13535" width="11.7109375" style="77" customWidth="1"/>
    <col min="13536" max="13536" width="12.5703125" style="77" customWidth="1"/>
    <col min="13537" max="13537" width="10.85546875" style="77" customWidth="1"/>
    <col min="13538" max="13538" width="9.140625" style="77"/>
    <col min="13539" max="13539" width="10.85546875" style="77" customWidth="1"/>
    <col min="13540" max="13540" width="11.7109375" style="77" customWidth="1"/>
    <col min="13541" max="13541" width="10.85546875" style="77" customWidth="1"/>
    <col min="13542" max="13542" width="11.7109375" style="77" customWidth="1"/>
    <col min="13543" max="13543" width="12.7109375" style="77" customWidth="1"/>
    <col min="13544" max="13544" width="15.5703125" style="77" customWidth="1"/>
    <col min="13545" max="13545" width="14.28515625" style="77" customWidth="1"/>
    <col min="13546" max="13546" width="13.85546875" style="77" customWidth="1"/>
    <col min="13547" max="13548" width="11.85546875" style="77" customWidth="1"/>
    <col min="13549" max="13549" width="13.85546875" style="77" customWidth="1"/>
    <col min="13550" max="13552" width="9.140625" style="77"/>
    <col min="13553" max="13553" width="3.140625" style="77" customWidth="1"/>
    <col min="13554" max="13554" width="12" style="77" bestFit="1" customWidth="1"/>
    <col min="13555" max="13555" width="2" style="77" customWidth="1"/>
    <col min="13556" max="13557" width="9.140625" style="77"/>
    <col min="13558" max="13558" width="11.7109375" style="77" customWidth="1"/>
    <col min="13559" max="13768" width="9.140625" style="77"/>
    <col min="13769" max="13769" width="26.42578125" style="77" customWidth="1"/>
    <col min="13770" max="13770" width="32.140625" style="77" customWidth="1"/>
    <col min="13771" max="13771" width="30.140625" style="77" customWidth="1"/>
    <col min="13772" max="13772" width="36.5703125" style="77" customWidth="1"/>
    <col min="13773" max="13773" width="9.140625" style="77"/>
    <col min="13774" max="13774" width="7.7109375" style="77" customWidth="1"/>
    <col min="13775" max="13775" width="6.7109375" style="77" customWidth="1"/>
    <col min="13776" max="13776" width="8" style="77" customWidth="1"/>
    <col min="13777" max="13778" width="7.7109375" style="77" customWidth="1"/>
    <col min="13779" max="13779" width="7.5703125" style="77" customWidth="1"/>
    <col min="13780" max="13780" width="11" style="77" customWidth="1"/>
    <col min="13781" max="13781" width="10.140625" style="77" customWidth="1"/>
    <col min="13782" max="13782" width="9.140625" style="77"/>
    <col min="13783" max="13783" width="13" style="77" customWidth="1"/>
    <col min="13784" max="13784" width="8.5703125" style="77" customWidth="1"/>
    <col min="13785" max="13785" width="14.5703125" style="77" customWidth="1"/>
    <col min="13786" max="13786" width="9.140625" style="77"/>
    <col min="13787" max="13788" width="12" style="77" customWidth="1"/>
    <col min="13789" max="13790" width="9.85546875" style="77" customWidth="1"/>
    <col min="13791" max="13791" width="11.7109375" style="77" customWidth="1"/>
    <col min="13792" max="13792" width="12.5703125" style="77" customWidth="1"/>
    <col min="13793" max="13793" width="10.85546875" style="77" customWidth="1"/>
    <col min="13794" max="13794" width="9.140625" style="77"/>
    <col min="13795" max="13795" width="10.85546875" style="77" customWidth="1"/>
    <col min="13796" max="13796" width="11.7109375" style="77" customWidth="1"/>
    <col min="13797" max="13797" width="10.85546875" style="77" customWidth="1"/>
    <col min="13798" max="13798" width="11.7109375" style="77" customWidth="1"/>
    <col min="13799" max="13799" width="12.7109375" style="77" customWidth="1"/>
    <col min="13800" max="13800" width="15.5703125" style="77" customWidth="1"/>
    <col min="13801" max="13801" width="14.28515625" style="77" customWidth="1"/>
    <col min="13802" max="13802" width="13.85546875" style="77" customWidth="1"/>
    <col min="13803" max="13804" width="11.85546875" style="77" customWidth="1"/>
    <col min="13805" max="13805" width="13.85546875" style="77" customWidth="1"/>
    <col min="13806" max="13808" width="9.140625" style="77"/>
    <col min="13809" max="13809" width="3.140625" style="77" customWidth="1"/>
    <col min="13810" max="13810" width="12" style="77" bestFit="1" customWidth="1"/>
    <col min="13811" max="13811" width="2" style="77" customWidth="1"/>
    <col min="13812" max="13813" width="9.140625" style="77"/>
    <col min="13814" max="13814" width="11.7109375" style="77" customWidth="1"/>
    <col min="13815" max="14024" width="9.140625" style="77"/>
    <col min="14025" max="14025" width="26.42578125" style="77" customWidth="1"/>
    <col min="14026" max="14026" width="32.140625" style="77" customWidth="1"/>
    <col min="14027" max="14027" width="30.140625" style="77" customWidth="1"/>
    <col min="14028" max="14028" width="36.5703125" style="77" customWidth="1"/>
    <col min="14029" max="14029" width="9.140625" style="77"/>
    <col min="14030" max="14030" width="7.7109375" style="77" customWidth="1"/>
    <col min="14031" max="14031" width="6.7109375" style="77" customWidth="1"/>
    <col min="14032" max="14032" width="8" style="77" customWidth="1"/>
    <col min="14033" max="14034" width="7.7109375" style="77" customWidth="1"/>
    <col min="14035" max="14035" width="7.5703125" style="77" customWidth="1"/>
    <col min="14036" max="14036" width="11" style="77" customWidth="1"/>
    <col min="14037" max="14037" width="10.140625" style="77" customWidth="1"/>
    <col min="14038" max="14038" width="9.140625" style="77"/>
    <col min="14039" max="14039" width="13" style="77" customWidth="1"/>
    <col min="14040" max="14040" width="8.5703125" style="77" customWidth="1"/>
    <col min="14041" max="14041" width="14.5703125" style="77" customWidth="1"/>
    <col min="14042" max="14042" width="9.140625" style="77"/>
    <col min="14043" max="14044" width="12" style="77" customWidth="1"/>
    <col min="14045" max="14046" width="9.85546875" style="77" customWidth="1"/>
    <col min="14047" max="14047" width="11.7109375" style="77" customWidth="1"/>
    <col min="14048" max="14048" width="12.5703125" style="77" customWidth="1"/>
    <col min="14049" max="14049" width="10.85546875" style="77" customWidth="1"/>
    <col min="14050" max="14050" width="9.140625" style="77"/>
    <col min="14051" max="14051" width="10.85546875" style="77" customWidth="1"/>
    <col min="14052" max="14052" width="11.7109375" style="77" customWidth="1"/>
    <col min="14053" max="14053" width="10.85546875" style="77" customWidth="1"/>
    <col min="14054" max="14054" width="11.7109375" style="77" customWidth="1"/>
    <col min="14055" max="14055" width="12.7109375" style="77" customWidth="1"/>
    <col min="14056" max="14056" width="15.5703125" style="77" customWidth="1"/>
    <col min="14057" max="14057" width="14.28515625" style="77" customWidth="1"/>
    <col min="14058" max="14058" width="13.85546875" style="77" customWidth="1"/>
    <col min="14059" max="14060" width="11.85546875" style="77" customWidth="1"/>
    <col min="14061" max="14061" width="13.85546875" style="77" customWidth="1"/>
    <col min="14062" max="14064" width="9.140625" style="77"/>
    <col min="14065" max="14065" width="3.140625" style="77" customWidth="1"/>
    <col min="14066" max="14066" width="12" style="77" bestFit="1" customWidth="1"/>
    <col min="14067" max="14067" width="2" style="77" customWidth="1"/>
    <col min="14068" max="14069" width="9.140625" style="77"/>
    <col min="14070" max="14070" width="11.7109375" style="77" customWidth="1"/>
    <col min="14071" max="14280" width="9.140625" style="77"/>
    <col min="14281" max="14281" width="26.42578125" style="77" customWidth="1"/>
    <col min="14282" max="14282" width="32.140625" style="77" customWidth="1"/>
    <col min="14283" max="14283" width="30.140625" style="77" customWidth="1"/>
    <col min="14284" max="14284" width="36.5703125" style="77" customWidth="1"/>
    <col min="14285" max="14285" width="9.140625" style="77"/>
    <col min="14286" max="14286" width="7.7109375" style="77" customWidth="1"/>
    <col min="14287" max="14287" width="6.7109375" style="77" customWidth="1"/>
    <col min="14288" max="14288" width="8" style="77" customWidth="1"/>
    <col min="14289" max="14290" width="7.7109375" style="77" customWidth="1"/>
    <col min="14291" max="14291" width="7.5703125" style="77" customWidth="1"/>
    <col min="14292" max="14292" width="11" style="77" customWidth="1"/>
    <col min="14293" max="14293" width="10.140625" style="77" customWidth="1"/>
    <col min="14294" max="14294" width="9.140625" style="77"/>
    <col min="14295" max="14295" width="13" style="77" customWidth="1"/>
    <col min="14296" max="14296" width="8.5703125" style="77" customWidth="1"/>
    <col min="14297" max="14297" width="14.5703125" style="77" customWidth="1"/>
    <col min="14298" max="14298" width="9.140625" style="77"/>
    <col min="14299" max="14300" width="12" style="77" customWidth="1"/>
    <col min="14301" max="14302" width="9.85546875" style="77" customWidth="1"/>
    <col min="14303" max="14303" width="11.7109375" style="77" customWidth="1"/>
    <col min="14304" max="14304" width="12.5703125" style="77" customWidth="1"/>
    <col min="14305" max="14305" width="10.85546875" style="77" customWidth="1"/>
    <col min="14306" max="14306" width="9.140625" style="77"/>
    <col min="14307" max="14307" width="10.85546875" style="77" customWidth="1"/>
    <col min="14308" max="14308" width="11.7109375" style="77" customWidth="1"/>
    <col min="14309" max="14309" width="10.85546875" style="77" customWidth="1"/>
    <col min="14310" max="14310" width="11.7109375" style="77" customWidth="1"/>
    <col min="14311" max="14311" width="12.7109375" style="77" customWidth="1"/>
    <col min="14312" max="14312" width="15.5703125" style="77" customWidth="1"/>
    <col min="14313" max="14313" width="14.28515625" style="77" customWidth="1"/>
    <col min="14314" max="14314" width="13.85546875" style="77" customWidth="1"/>
    <col min="14315" max="14316" width="11.85546875" style="77" customWidth="1"/>
    <col min="14317" max="14317" width="13.85546875" style="77" customWidth="1"/>
    <col min="14318" max="14320" width="9.140625" style="77"/>
    <col min="14321" max="14321" width="3.140625" style="77" customWidth="1"/>
    <col min="14322" max="14322" width="12" style="77" bestFit="1" customWidth="1"/>
    <col min="14323" max="14323" width="2" style="77" customWidth="1"/>
    <col min="14324" max="14325" width="9.140625" style="77"/>
    <col min="14326" max="14326" width="11.7109375" style="77" customWidth="1"/>
    <col min="14327" max="14536" width="9.140625" style="77"/>
    <col min="14537" max="14537" width="26.42578125" style="77" customWidth="1"/>
    <col min="14538" max="14538" width="32.140625" style="77" customWidth="1"/>
    <col min="14539" max="14539" width="30.140625" style="77" customWidth="1"/>
    <col min="14540" max="14540" width="36.5703125" style="77" customWidth="1"/>
    <col min="14541" max="14541" width="9.140625" style="77"/>
    <col min="14542" max="14542" width="7.7109375" style="77" customWidth="1"/>
    <col min="14543" max="14543" width="6.7109375" style="77" customWidth="1"/>
    <col min="14544" max="14544" width="8" style="77" customWidth="1"/>
    <col min="14545" max="14546" width="7.7109375" style="77" customWidth="1"/>
    <col min="14547" max="14547" width="7.5703125" style="77" customWidth="1"/>
    <col min="14548" max="14548" width="11" style="77" customWidth="1"/>
    <col min="14549" max="14549" width="10.140625" style="77" customWidth="1"/>
    <col min="14550" max="14550" width="9.140625" style="77"/>
    <col min="14551" max="14551" width="13" style="77" customWidth="1"/>
    <col min="14552" max="14552" width="8.5703125" style="77" customWidth="1"/>
    <col min="14553" max="14553" width="14.5703125" style="77" customWidth="1"/>
    <col min="14554" max="14554" width="9.140625" style="77"/>
    <col min="14555" max="14556" width="12" style="77" customWidth="1"/>
    <col min="14557" max="14558" width="9.85546875" style="77" customWidth="1"/>
    <col min="14559" max="14559" width="11.7109375" style="77" customWidth="1"/>
    <col min="14560" max="14560" width="12.5703125" style="77" customWidth="1"/>
    <col min="14561" max="14561" width="10.85546875" style="77" customWidth="1"/>
    <col min="14562" max="14562" width="9.140625" style="77"/>
    <col min="14563" max="14563" width="10.85546875" style="77" customWidth="1"/>
    <col min="14564" max="14564" width="11.7109375" style="77" customWidth="1"/>
    <col min="14565" max="14565" width="10.85546875" style="77" customWidth="1"/>
    <col min="14566" max="14566" width="11.7109375" style="77" customWidth="1"/>
    <col min="14567" max="14567" width="12.7109375" style="77" customWidth="1"/>
    <col min="14568" max="14568" width="15.5703125" style="77" customWidth="1"/>
    <col min="14569" max="14569" width="14.28515625" style="77" customWidth="1"/>
    <col min="14570" max="14570" width="13.85546875" style="77" customWidth="1"/>
    <col min="14571" max="14572" width="11.85546875" style="77" customWidth="1"/>
    <col min="14573" max="14573" width="13.85546875" style="77" customWidth="1"/>
    <col min="14574" max="14576" width="9.140625" style="77"/>
    <col min="14577" max="14577" width="3.140625" style="77" customWidth="1"/>
    <col min="14578" max="14578" width="12" style="77" bestFit="1" customWidth="1"/>
    <col min="14579" max="14579" width="2" style="77" customWidth="1"/>
    <col min="14580" max="14581" width="9.140625" style="77"/>
    <col min="14582" max="14582" width="11.7109375" style="77" customWidth="1"/>
    <col min="14583" max="14792" width="9.140625" style="77"/>
    <col min="14793" max="14793" width="26.42578125" style="77" customWidth="1"/>
    <col min="14794" max="14794" width="32.140625" style="77" customWidth="1"/>
    <col min="14795" max="14795" width="30.140625" style="77" customWidth="1"/>
    <col min="14796" max="14796" width="36.5703125" style="77" customWidth="1"/>
    <col min="14797" max="14797" width="9.140625" style="77"/>
    <col min="14798" max="14798" width="7.7109375" style="77" customWidth="1"/>
    <col min="14799" max="14799" width="6.7109375" style="77" customWidth="1"/>
    <col min="14800" max="14800" width="8" style="77" customWidth="1"/>
    <col min="14801" max="14802" width="7.7109375" style="77" customWidth="1"/>
    <col min="14803" max="14803" width="7.5703125" style="77" customWidth="1"/>
    <col min="14804" max="14804" width="11" style="77" customWidth="1"/>
    <col min="14805" max="14805" width="10.140625" style="77" customWidth="1"/>
    <col min="14806" max="14806" width="9.140625" style="77"/>
    <col min="14807" max="14807" width="13" style="77" customWidth="1"/>
    <col min="14808" max="14808" width="8.5703125" style="77" customWidth="1"/>
    <col min="14809" max="14809" width="14.5703125" style="77" customWidth="1"/>
    <col min="14810" max="14810" width="9.140625" style="77"/>
    <col min="14811" max="14812" width="12" style="77" customWidth="1"/>
    <col min="14813" max="14814" width="9.85546875" style="77" customWidth="1"/>
    <col min="14815" max="14815" width="11.7109375" style="77" customWidth="1"/>
    <col min="14816" max="14816" width="12.5703125" style="77" customWidth="1"/>
    <col min="14817" max="14817" width="10.85546875" style="77" customWidth="1"/>
    <col min="14818" max="14818" width="9.140625" style="77"/>
    <col min="14819" max="14819" width="10.85546875" style="77" customWidth="1"/>
    <col min="14820" max="14820" width="11.7109375" style="77" customWidth="1"/>
    <col min="14821" max="14821" width="10.85546875" style="77" customWidth="1"/>
    <col min="14822" max="14822" width="11.7109375" style="77" customWidth="1"/>
    <col min="14823" max="14823" width="12.7109375" style="77" customWidth="1"/>
    <col min="14824" max="14824" width="15.5703125" style="77" customWidth="1"/>
    <col min="14825" max="14825" width="14.28515625" style="77" customWidth="1"/>
    <col min="14826" max="14826" width="13.85546875" style="77" customWidth="1"/>
    <col min="14827" max="14828" width="11.85546875" style="77" customWidth="1"/>
    <col min="14829" max="14829" width="13.85546875" style="77" customWidth="1"/>
    <col min="14830" max="14832" width="9.140625" style="77"/>
    <col min="14833" max="14833" width="3.140625" style="77" customWidth="1"/>
    <col min="14834" max="14834" width="12" style="77" bestFit="1" customWidth="1"/>
    <col min="14835" max="14835" width="2" style="77" customWidth="1"/>
    <col min="14836" max="14837" width="9.140625" style="77"/>
    <col min="14838" max="14838" width="11.7109375" style="77" customWidth="1"/>
    <col min="14839" max="15048" width="9.140625" style="77"/>
    <col min="15049" max="15049" width="26.42578125" style="77" customWidth="1"/>
    <col min="15050" max="15050" width="32.140625" style="77" customWidth="1"/>
    <col min="15051" max="15051" width="30.140625" style="77" customWidth="1"/>
    <col min="15052" max="15052" width="36.5703125" style="77" customWidth="1"/>
    <col min="15053" max="15053" width="9.140625" style="77"/>
    <col min="15054" max="15054" width="7.7109375" style="77" customWidth="1"/>
    <col min="15055" max="15055" width="6.7109375" style="77" customWidth="1"/>
    <col min="15056" max="15056" width="8" style="77" customWidth="1"/>
    <col min="15057" max="15058" width="7.7109375" style="77" customWidth="1"/>
    <col min="15059" max="15059" width="7.5703125" style="77" customWidth="1"/>
    <col min="15060" max="15060" width="11" style="77" customWidth="1"/>
    <col min="15061" max="15061" width="10.140625" style="77" customWidth="1"/>
    <col min="15062" max="15062" width="9.140625" style="77"/>
    <col min="15063" max="15063" width="13" style="77" customWidth="1"/>
    <col min="15064" max="15064" width="8.5703125" style="77" customWidth="1"/>
    <col min="15065" max="15065" width="14.5703125" style="77" customWidth="1"/>
    <col min="15066" max="15066" width="9.140625" style="77"/>
    <col min="15067" max="15068" width="12" style="77" customWidth="1"/>
    <col min="15069" max="15070" width="9.85546875" style="77" customWidth="1"/>
    <col min="15071" max="15071" width="11.7109375" style="77" customWidth="1"/>
    <col min="15072" max="15072" width="12.5703125" style="77" customWidth="1"/>
    <col min="15073" max="15073" width="10.85546875" style="77" customWidth="1"/>
    <col min="15074" max="15074" width="9.140625" style="77"/>
    <col min="15075" max="15075" width="10.85546875" style="77" customWidth="1"/>
    <col min="15076" max="15076" width="11.7109375" style="77" customWidth="1"/>
    <col min="15077" max="15077" width="10.85546875" style="77" customWidth="1"/>
    <col min="15078" max="15078" width="11.7109375" style="77" customWidth="1"/>
    <col min="15079" max="15079" width="12.7109375" style="77" customWidth="1"/>
    <col min="15080" max="15080" width="15.5703125" style="77" customWidth="1"/>
    <col min="15081" max="15081" width="14.28515625" style="77" customWidth="1"/>
    <col min="15082" max="15082" width="13.85546875" style="77" customWidth="1"/>
    <col min="15083" max="15084" width="11.85546875" style="77" customWidth="1"/>
    <col min="15085" max="15085" width="13.85546875" style="77" customWidth="1"/>
    <col min="15086" max="15088" width="9.140625" style="77"/>
    <col min="15089" max="15089" width="3.140625" style="77" customWidth="1"/>
    <col min="15090" max="15090" width="12" style="77" bestFit="1" customWidth="1"/>
    <col min="15091" max="15091" width="2" style="77" customWidth="1"/>
    <col min="15092" max="15093" width="9.140625" style="77"/>
    <col min="15094" max="15094" width="11.7109375" style="77" customWidth="1"/>
    <col min="15095" max="15304" width="9.140625" style="77"/>
    <col min="15305" max="15305" width="26.42578125" style="77" customWidth="1"/>
    <col min="15306" max="15306" width="32.140625" style="77" customWidth="1"/>
    <col min="15307" max="15307" width="30.140625" style="77" customWidth="1"/>
    <col min="15308" max="15308" width="36.5703125" style="77" customWidth="1"/>
    <col min="15309" max="15309" width="9.140625" style="77"/>
    <col min="15310" max="15310" width="7.7109375" style="77" customWidth="1"/>
    <col min="15311" max="15311" width="6.7109375" style="77" customWidth="1"/>
    <col min="15312" max="15312" width="8" style="77" customWidth="1"/>
    <col min="15313" max="15314" width="7.7109375" style="77" customWidth="1"/>
    <col min="15315" max="15315" width="7.5703125" style="77" customWidth="1"/>
    <col min="15316" max="15316" width="11" style="77" customWidth="1"/>
    <col min="15317" max="15317" width="10.140625" style="77" customWidth="1"/>
    <col min="15318" max="15318" width="9.140625" style="77"/>
    <col min="15319" max="15319" width="13" style="77" customWidth="1"/>
    <col min="15320" max="15320" width="8.5703125" style="77" customWidth="1"/>
    <col min="15321" max="15321" width="14.5703125" style="77" customWidth="1"/>
    <col min="15322" max="15322" width="9.140625" style="77"/>
    <col min="15323" max="15324" width="12" style="77" customWidth="1"/>
    <col min="15325" max="15326" width="9.85546875" style="77" customWidth="1"/>
    <col min="15327" max="15327" width="11.7109375" style="77" customWidth="1"/>
    <col min="15328" max="15328" width="12.5703125" style="77" customWidth="1"/>
    <col min="15329" max="15329" width="10.85546875" style="77" customWidth="1"/>
    <col min="15330" max="15330" width="9.140625" style="77"/>
    <col min="15331" max="15331" width="10.85546875" style="77" customWidth="1"/>
    <col min="15332" max="15332" width="11.7109375" style="77" customWidth="1"/>
    <col min="15333" max="15333" width="10.85546875" style="77" customWidth="1"/>
    <col min="15334" max="15334" width="11.7109375" style="77" customWidth="1"/>
    <col min="15335" max="15335" width="12.7109375" style="77" customWidth="1"/>
    <col min="15336" max="15336" width="15.5703125" style="77" customWidth="1"/>
    <col min="15337" max="15337" width="14.28515625" style="77" customWidth="1"/>
    <col min="15338" max="15338" width="13.85546875" style="77" customWidth="1"/>
    <col min="15339" max="15340" width="11.85546875" style="77" customWidth="1"/>
    <col min="15341" max="15341" width="13.85546875" style="77" customWidth="1"/>
    <col min="15342" max="15344" width="9.140625" style="77"/>
    <col min="15345" max="15345" width="3.140625" style="77" customWidth="1"/>
    <col min="15346" max="15346" width="12" style="77" bestFit="1" customWidth="1"/>
    <col min="15347" max="15347" width="2" style="77" customWidth="1"/>
    <col min="15348" max="15349" width="9.140625" style="77"/>
    <col min="15350" max="15350" width="11.7109375" style="77" customWidth="1"/>
    <col min="15351" max="15560" width="9.140625" style="77"/>
    <col min="15561" max="15561" width="26.42578125" style="77" customWidth="1"/>
    <col min="15562" max="15562" width="32.140625" style="77" customWidth="1"/>
    <col min="15563" max="15563" width="30.140625" style="77" customWidth="1"/>
    <col min="15564" max="15564" width="36.5703125" style="77" customWidth="1"/>
    <col min="15565" max="15565" width="9.140625" style="77"/>
    <col min="15566" max="15566" width="7.7109375" style="77" customWidth="1"/>
    <col min="15567" max="15567" width="6.7109375" style="77" customWidth="1"/>
    <col min="15568" max="15568" width="8" style="77" customWidth="1"/>
    <col min="15569" max="15570" width="7.7109375" style="77" customWidth="1"/>
    <col min="15571" max="15571" width="7.5703125" style="77" customWidth="1"/>
    <col min="15572" max="15572" width="11" style="77" customWidth="1"/>
    <col min="15573" max="15573" width="10.140625" style="77" customWidth="1"/>
    <col min="15574" max="15574" width="9.140625" style="77"/>
    <col min="15575" max="15575" width="13" style="77" customWidth="1"/>
    <col min="15576" max="15576" width="8.5703125" style="77" customWidth="1"/>
    <col min="15577" max="15577" width="14.5703125" style="77" customWidth="1"/>
    <col min="15578" max="15578" width="9.140625" style="77"/>
    <col min="15579" max="15580" width="12" style="77" customWidth="1"/>
    <col min="15581" max="15582" width="9.85546875" style="77" customWidth="1"/>
    <col min="15583" max="15583" width="11.7109375" style="77" customWidth="1"/>
    <col min="15584" max="15584" width="12.5703125" style="77" customWidth="1"/>
    <col min="15585" max="15585" width="10.85546875" style="77" customWidth="1"/>
    <col min="15586" max="15586" width="9.140625" style="77"/>
    <col min="15587" max="15587" width="10.85546875" style="77" customWidth="1"/>
    <col min="15588" max="15588" width="11.7109375" style="77" customWidth="1"/>
    <col min="15589" max="15589" width="10.85546875" style="77" customWidth="1"/>
    <col min="15590" max="15590" width="11.7109375" style="77" customWidth="1"/>
    <col min="15591" max="15591" width="12.7109375" style="77" customWidth="1"/>
    <col min="15592" max="15592" width="15.5703125" style="77" customWidth="1"/>
    <col min="15593" max="15593" width="14.28515625" style="77" customWidth="1"/>
    <col min="15594" max="15594" width="13.85546875" style="77" customWidth="1"/>
    <col min="15595" max="15596" width="11.85546875" style="77" customWidth="1"/>
    <col min="15597" max="15597" width="13.85546875" style="77" customWidth="1"/>
    <col min="15598" max="15600" width="9.140625" style="77"/>
    <col min="15601" max="15601" width="3.140625" style="77" customWidth="1"/>
    <col min="15602" max="15602" width="12" style="77" bestFit="1" customWidth="1"/>
    <col min="15603" max="15603" width="2" style="77" customWidth="1"/>
    <col min="15604" max="15605" width="9.140625" style="77"/>
    <col min="15606" max="15606" width="11.7109375" style="77" customWidth="1"/>
    <col min="15607" max="15816" width="9.140625" style="77"/>
    <col min="15817" max="15817" width="26.42578125" style="77" customWidth="1"/>
    <col min="15818" max="15818" width="32.140625" style="77" customWidth="1"/>
    <col min="15819" max="15819" width="30.140625" style="77" customWidth="1"/>
    <col min="15820" max="15820" width="36.5703125" style="77" customWidth="1"/>
    <col min="15821" max="15821" width="9.140625" style="77"/>
    <col min="15822" max="15822" width="7.7109375" style="77" customWidth="1"/>
    <col min="15823" max="15823" width="6.7109375" style="77" customWidth="1"/>
    <col min="15824" max="15824" width="8" style="77" customWidth="1"/>
    <col min="15825" max="15826" width="7.7109375" style="77" customWidth="1"/>
    <col min="15827" max="15827" width="7.5703125" style="77" customWidth="1"/>
    <col min="15828" max="15828" width="11" style="77" customWidth="1"/>
    <col min="15829" max="15829" width="10.140625" style="77" customWidth="1"/>
    <col min="15830" max="15830" width="9.140625" style="77"/>
    <col min="15831" max="15831" width="13" style="77" customWidth="1"/>
    <col min="15832" max="15832" width="8.5703125" style="77" customWidth="1"/>
    <col min="15833" max="15833" width="14.5703125" style="77" customWidth="1"/>
    <col min="15834" max="15834" width="9.140625" style="77"/>
    <col min="15835" max="15836" width="12" style="77" customWidth="1"/>
    <col min="15837" max="15838" width="9.85546875" style="77" customWidth="1"/>
    <col min="15839" max="15839" width="11.7109375" style="77" customWidth="1"/>
    <col min="15840" max="15840" width="12.5703125" style="77" customWidth="1"/>
    <col min="15841" max="15841" width="10.85546875" style="77" customWidth="1"/>
    <col min="15842" max="15842" width="9.140625" style="77"/>
    <col min="15843" max="15843" width="10.85546875" style="77" customWidth="1"/>
    <col min="15844" max="15844" width="11.7109375" style="77" customWidth="1"/>
    <col min="15845" max="15845" width="10.85546875" style="77" customWidth="1"/>
    <col min="15846" max="15846" width="11.7109375" style="77" customWidth="1"/>
    <col min="15847" max="15847" width="12.7109375" style="77" customWidth="1"/>
    <col min="15848" max="15848" width="15.5703125" style="77" customWidth="1"/>
    <col min="15849" max="15849" width="14.28515625" style="77" customWidth="1"/>
    <col min="15850" max="15850" width="13.85546875" style="77" customWidth="1"/>
    <col min="15851" max="15852" width="11.85546875" style="77" customWidth="1"/>
    <col min="15853" max="15853" width="13.85546875" style="77" customWidth="1"/>
    <col min="15854" max="15856" width="9.140625" style="77"/>
    <col min="15857" max="15857" width="3.140625" style="77" customWidth="1"/>
    <col min="15858" max="15858" width="12" style="77" bestFit="1" customWidth="1"/>
    <col min="15859" max="15859" width="2" style="77" customWidth="1"/>
    <col min="15860" max="15861" width="9.140625" style="77"/>
    <col min="15862" max="15862" width="11.7109375" style="77" customWidth="1"/>
    <col min="15863" max="16072" width="9.140625" style="77"/>
    <col min="16073" max="16073" width="26.42578125" style="77" customWidth="1"/>
    <col min="16074" max="16074" width="32.140625" style="77" customWidth="1"/>
    <col min="16075" max="16075" width="30.140625" style="77" customWidth="1"/>
    <col min="16076" max="16076" width="36.5703125" style="77" customWidth="1"/>
    <col min="16077" max="16077" width="9.140625" style="77"/>
    <col min="16078" max="16078" width="7.7109375" style="77" customWidth="1"/>
    <col min="16079" max="16079" width="6.7109375" style="77" customWidth="1"/>
    <col min="16080" max="16080" width="8" style="77" customWidth="1"/>
    <col min="16081" max="16082" width="7.7109375" style="77" customWidth="1"/>
    <col min="16083" max="16083" width="7.5703125" style="77" customWidth="1"/>
    <col min="16084" max="16084" width="11" style="77" customWidth="1"/>
    <col min="16085" max="16085" width="10.140625" style="77" customWidth="1"/>
    <col min="16086" max="16086" width="9.140625" style="77"/>
    <col min="16087" max="16087" width="13" style="77" customWidth="1"/>
    <col min="16088" max="16088" width="8.5703125" style="77" customWidth="1"/>
    <col min="16089" max="16089" width="14.5703125" style="77" customWidth="1"/>
    <col min="16090" max="16090" width="9.140625" style="77"/>
    <col min="16091" max="16092" width="12" style="77" customWidth="1"/>
    <col min="16093" max="16094" width="9.85546875" style="77" customWidth="1"/>
    <col min="16095" max="16095" width="11.7109375" style="77" customWidth="1"/>
    <col min="16096" max="16096" width="12.5703125" style="77" customWidth="1"/>
    <col min="16097" max="16097" width="10.85546875" style="77" customWidth="1"/>
    <col min="16098" max="16098" width="9.140625" style="77"/>
    <col min="16099" max="16099" width="10.85546875" style="77" customWidth="1"/>
    <col min="16100" max="16100" width="11.7109375" style="77" customWidth="1"/>
    <col min="16101" max="16101" width="10.85546875" style="77" customWidth="1"/>
    <col min="16102" max="16102" width="11.7109375" style="77" customWidth="1"/>
    <col min="16103" max="16103" width="12.7109375" style="77" customWidth="1"/>
    <col min="16104" max="16104" width="15.5703125" style="77" customWidth="1"/>
    <col min="16105" max="16105" width="14.28515625" style="77" customWidth="1"/>
    <col min="16106" max="16106" width="13.85546875" style="77" customWidth="1"/>
    <col min="16107" max="16108" width="11.85546875" style="77" customWidth="1"/>
    <col min="16109" max="16109" width="13.85546875" style="77" customWidth="1"/>
    <col min="16110" max="16112" width="9.140625" style="77"/>
    <col min="16113" max="16113" width="3.140625" style="77" customWidth="1"/>
    <col min="16114" max="16114" width="12" style="77" bestFit="1" customWidth="1"/>
    <col min="16115" max="16115" width="2" style="77" customWidth="1"/>
    <col min="16116" max="16117" width="9.140625" style="77"/>
    <col min="16118" max="16118" width="11.7109375" style="77" customWidth="1"/>
    <col min="16119" max="16384" width="9.140625" style="77"/>
  </cols>
  <sheetData>
    <row r="1" spans="1:218" s="133" customFormat="1" ht="31.5" customHeight="1" thickBot="1" x14ac:dyDescent="0.35">
      <c r="A1" s="4" t="s">
        <v>837</v>
      </c>
      <c r="B1" s="4"/>
      <c r="C1" s="4"/>
      <c r="D1" s="4"/>
      <c r="E1" s="4"/>
      <c r="F1" s="4"/>
      <c r="G1" s="4"/>
      <c r="H1" s="4"/>
      <c r="I1" s="4"/>
      <c r="J1" s="4"/>
      <c r="K1" s="4"/>
      <c r="L1" s="162"/>
      <c r="V1" s="139"/>
      <c r="AH1" s="149"/>
      <c r="AK1" s="149"/>
      <c r="AL1" s="149"/>
      <c r="AM1" s="149"/>
      <c r="FS1" s="134"/>
      <c r="HJ1" s="149"/>
    </row>
    <row r="2" spans="1:218" s="133" customFormat="1" ht="22.5" customHeight="1" x14ac:dyDescent="0.25">
      <c r="A2" s="161" t="s">
        <v>18</v>
      </c>
      <c r="B2" s="160" t="s">
        <v>890</v>
      </c>
      <c r="C2" s="159" t="s">
        <v>19</v>
      </c>
      <c r="D2" s="160" t="s">
        <v>510</v>
      </c>
      <c r="E2" s="269" t="s">
        <v>23</v>
      </c>
      <c r="F2" s="269"/>
      <c r="G2" s="269"/>
      <c r="H2" s="270" t="s">
        <v>36</v>
      </c>
      <c r="I2" s="270"/>
      <c r="J2" s="269" t="s">
        <v>24</v>
      </c>
      <c r="K2" s="269"/>
      <c r="L2" s="271" t="s">
        <v>512</v>
      </c>
      <c r="M2" s="272"/>
      <c r="O2" s="151" t="s">
        <v>772</v>
      </c>
      <c r="P2" s="140"/>
      <c r="V2" s="139"/>
      <c r="Z2" s="135"/>
      <c r="AA2" s="135"/>
      <c r="AB2" s="150"/>
      <c r="AH2" s="149"/>
      <c r="AK2" s="149"/>
      <c r="AL2" s="149"/>
      <c r="AM2" s="149"/>
      <c r="DC2" s="158" t="s">
        <v>836</v>
      </c>
      <c r="DD2" s="158" t="s">
        <v>835</v>
      </c>
      <c r="DE2" s="158" t="s">
        <v>834</v>
      </c>
      <c r="DF2" s="158" t="s">
        <v>833</v>
      </c>
      <c r="DG2" s="158" t="s">
        <v>832</v>
      </c>
      <c r="DH2" s="158" t="s">
        <v>831</v>
      </c>
      <c r="DI2" s="158" t="s">
        <v>830</v>
      </c>
      <c r="DJ2" s="158" t="s">
        <v>829</v>
      </c>
      <c r="DK2" s="158" t="s">
        <v>828</v>
      </c>
      <c r="DL2" s="158" t="s">
        <v>827</v>
      </c>
      <c r="DM2" s="158" t="s">
        <v>826</v>
      </c>
      <c r="DN2" s="158" t="s">
        <v>510</v>
      </c>
      <c r="DO2" s="158" t="s">
        <v>825</v>
      </c>
      <c r="DP2" s="158" t="s">
        <v>824</v>
      </c>
      <c r="DQ2" s="158" t="s">
        <v>823</v>
      </c>
      <c r="DR2" s="134" t="s">
        <v>822</v>
      </c>
      <c r="DS2" s="134" t="s">
        <v>821</v>
      </c>
      <c r="DT2" s="134" t="s">
        <v>820</v>
      </c>
      <c r="DU2" s="134" t="s">
        <v>819</v>
      </c>
      <c r="DV2" s="134" t="s">
        <v>818</v>
      </c>
      <c r="DW2" s="134" t="s">
        <v>817</v>
      </c>
      <c r="DX2" s="134" t="s">
        <v>816</v>
      </c>
      <c r="DY2" s="134" t="s">
        <v>815</v>
      </c>
      <c r="DZ2" s="134" t="s">
        <v>814</v>
      </c>
      <c r="EA2" s="134" t="s">
        <v>813</v>
      </c>
      <c r="EB2" s="134" t="s">
        <v>812</v>
      </c>
      <c r="EC2" s="134" t="s">
        <v>95</v>
      </c>
      <c r="ED2" s="134" t="s">
        <v>811</v>
      </c>
      <c r="EE2" s="134" t="s">
        <v>810</v>
      </c>
      <c r="EF2" s="134" t="s">
        <v>809</v>
      </c>
      <c r="EG2" s="134" t="s">
        <v>808</v>
      </c>
      <c r="EH2" s="134" t="s">
        <v>807</v>
      </c>
      <c r="EI2" s="134" t="s">
        <v>806</v>
      </c>
      <c r="EJ2" s="134" t="s">
        <v>805</v>
      </c>
      <c r="EK2" s="134" t="s">
        <v>96</v>
      </c>
      <c r="EL2" s="134" t="s">
        <v>804</v>
      </c>
      <c r="EM2" s="134" t="s">
        <v>803</v>
      </c>
      <c r="EN2" s="134" t="s">
        <v>802</v>
      </c>
      <c r="EO2" s="134" t="s">
        <v>801</v>
      </c>
      <c r="EP2" s="134" t="s">
        <v>800</v>
      </c>
      <c r="EQ2" s="134" t="s">
        <v>799</v>
      </c>
      <c r="ER2" s="134" t="s">
        <v>798</v>
      </c>
      <c r="ES2" s="134" t="s">
        <v>797</v>
      </c>
      <c r="ET2" s="134" t="s">
        <v>796</v>
      </c>
      <c r="EU2" s="134" t="s">
        <v>795</v>
      </c>
      <c r="EV2" s="134" t="s">
        <v>97</v>
      </c>
      <c r="EW2" s="134" t="s">
        <v>794</v>
      </c>
      <c r="EX2" s="134" t="s">
        <v>793</v>
      </c>
      <c r="EY2" s="134" t="s">
        <v>792</v>
      </c>
      <c r="EZ2" s="134" t="s">
        <v>791</v>
      </c>
      <c r="FA2" s="134" t="s">
        <v>753</v>
      </c>
      <c r="FB2" s="134" t="s">
        <v>790</v>
      </c>
      <c r="FC2" s="134" t="s">
        <v>789</v>
      </c>
      <c r="FD2" s="134" t="s">
        <v>788</v>
      </c>
      <c r="FE2" s="134" t="s">
        <v>787</v>
      </c>
      <c r="FF2" s="134" t="s">
        <v>786</v>
      </c>
      <c r="FG2" s="134" t="s">
        <v>785</v>
      </c>
      <c r="FH2" s="134" t="s">
        <v>740</v>
      </c>
      <c r="FI2" s="134" t="s">
        <v>784</v>
      </c>
      <c r="FJ2" s="134" t="s">
        <v>783</v>
      </c>
      <c r="FK2" s="134" t="s">
        <v>782</v>
      </c>
      <c r="FL2" s="134" t="s">
        <v>781</v>
      </c>
      <c r="FM2" s="134" t="s">
        <v>780</v>
      </c>
      <c r="FN2" s="134" t="s">
        <v>779</v>
      </c>
      <c r="FO2" s="134" t="s">
        <v>581</v>
      </c>
      <c r="FP2" s="134" t="s">
        <v>778</v>
      </c>
      <c r="FQ2" s="134" t="s">
        <v>777</v>
      </c>
      <c r="FR2" s="134" t="s">
        <v>776</v>
      </c>
    </row>
    <row r="3" spans="1:218" s="133" customFormat="1" ht="22.5" customHeight="1" x14ac:dyDescent="0.25">
      <c r="A3" s="154" t="s">
        <v>3</v>
      </c>
      <c r="B3" s="153" t="s">
        <v>296</v>
      </c>
      <c r="C3" s="152" t="s">
        <v>22</v>
      </c>
      <c r="D3" s="157" t="str">
        <f>B2&amp;" "&amp;B3&amp;" 80gsm Microfiber Cooling"&amp;"Sheet Set"</f>
        <v>TJX Serta 80gsm Microfiber CoolingSheet Set</v>
      </c>
      <c r="E3" s="260" t="s">
        <v>34</v>
      </c>
      <c r="F3" s="260"/>
      <c r="G3" s="260"/>
      <c r="H3" s="261" t="s">
        <v>49</v>
      </c>
      <c r="I3" s="261"/>
      <c r="J3" s="260" t="s">
        <v>35</v>
      </c>
      <c r="K3" s="260"/>
      <c r="L3" s="263" t="s">
        <v>775</v>
      </c>
      <c r="M3" s="264"/>
      <c r="O3" s="151" t="s">
        <v>725</v>
      </c>
      <c r="V3" s="139"/>
      <c r="Z3" s="135"/>
      <c r="AA3" s="135"/>
      <c r="AB3" s="150"/>
      <c r="AH3" s="149"/>
      <c r="AK3" s="149"/>
      <c r="AL3" s="149"/>
      <c r="AM3" s="149"/>
      <c r="DC3" s="133" t="s">
        <v>774</v>
      </c>
      <c r="DD3" s="133" t="s">
        <v>773</v>
      </c>
      <c r="DE3" s="133" t="s">
        <v>772</v>
      </c>
      <c r="DF3" s="133" t="s">
        <v>772</v>
      </c>
      <c r="DG3" s="133" t="s">
        <v>773</v>
      </c>
      <c r="DH3" s="133" t="s">
        <v>772</v>
      </c>
      <c r="DI3" s="133" t="s">
        <v>774</v>
      </c>
      <c r="DJ3" s="133" t="s">
        <v>773</v>
      </c>
      <c r="DK3" s="133" t="s">
        <v>773</v>
      </c>
      <c r="DL3" s="133" t="s">
        <v>772</v>
      </c>
      <c r="DM3" s="133" t="s">
        <v>773</v>
      </c>
      <c r="DN3" s="133" t="s">
        <v>772</v>
      </c>
      <c r="DO3" s="133" t="s">
        <v>773</v>
      </c>
      <c r="DP3" s="133" t="s">
        <v>773</v>
      </c>
      <c r="DQ3" s="133" t="s">
        <v>772</v>
      </c>
      <c r="DR3" s="134" t="s">
        <v>771</v>
      </c>
      <c r="DS3" s="134" t="s">
        <v>692</v>
      </c>
      <c r="DT3" s="134" t="s">
        <v>770</v>
      </c>
      <c r="DU3" s="134" t="s">
        <v>769</v>
      </c>
      <c r="DV3" s="134" t="s">
        <v>565</v>
      </c>
      <c r="DW3" s="134" t="s">
        <v>566</v>
      </c>
      <c r="DX3" s="134" t="s">
        <v>768</v>
      </c>
      <c r="DY3" s="134" t="s">
        <v>567</v>
      </c>
      <c r="DZ3" s="134" t="s">
        <v>767</v>
      </c>
      <c r="EA3" s="134" t="s">
        <v>766</v>
      </c>
      <c r="EB3" s="134" t="s">
        <v>765</v>
      </c>
      <c r="EC3" s="134" t="s">
        <v>764</v>
      </c>
      <c r="ED3" s="134" t="s">
        <v>763</v>
      </c>
      <c r="EE3" s="134" t="s">
        <v>762</v>
      </c>
      <c r="EF3" s="134" t="s">
        <v>761</v>
      </c>
      <c r="EG3" s="134" t="s">
        <v>760</v>
      </c>
      <c r="EH3" s="134" t="s">
        <v>412</v>
      </c>
      <c r="EI3" s="134" t="s">
        <v>759</v>
      </c>
      <c r="EJ3" s="134" t="s">
        <v>758</v>
      </c>
      <c r="EK3" s="134" t="s">
        <v>757</v>
      </c>
      <c r="EL3" s="134" t="s">
        <v>756</v>
      </c>
      <c r="EM3" s="134" t="s">
        <v>414</v>
      </c>
      <c r="EN3" s="134" t="s">
        <v>755</v>
      </c>
      <c r="EO3" s="134" t="s">
        <v>754</v>
      </c>
      <c r="EP3" s="134" t="s">
        <v>753</v>
      </c>
      <c r="EQ3" s="134" t="s">
        <v>752</v>
      </c>
      <c r="ER3" s="134" t="s">
        <v>751</v>
      </c>
      <c r="ES3" s="134" t="s">
        <v>750</v>
      </c>
      <c r="ET3" s="134" t="s">
        <v>749</v>
      </c>
      <c r="EU3" s="134" t="s">
        <v>748</v>
      </c>
      <c r="EV3" s="134" t="s">
        <v>747</v>
      </c>
      <c r="EW3" s="134" t="s">
        <v>746</v>
      </c>
      <c r="EX3" s="134" t="s">
        <v>745</v>
      </c>
      <c r="EY3" s="134" t="s">
        <v>744</v>
      </c>
      <c r="EZ3" s="134" t="s">
        <v>743</v>
      </c>
      <c r="FA3" s="134" t="s">
        <v>742</v>
      </c>
      <c r="FB3" s="133" t="s">
        <v>741</v>
      </c>
      <c r="FC3" s="134" t="s">
        <v>740</v>
      </c>
      <c r="FD3" s="134" t="s">
        <v>739</v>
      </c>
      <c r="FE3" s="134" t="s">
        <v>738</v>
      </c>
      <c r="FF3" s="134" t="s">
        <v>568</v>
      </c>
      <c r="FG3" s="134" t="s">
        <v>737</v>
      </c>
      <c r="FH3" s="134" t="s">
        <v>736</v>
      </c>
      <c r="FI3" s="134" t="s">
        <v>735</v>
      </c>
      <c r="FJ3" s="134" t="s">
        <v>734</v>
      </c>
      <c r="FK3" s="134" t="s">
        <v>733</v>
      </c>
      <c r="FL3" s="134" t="s">
        <v>732</v>
      </c>
      <c r="FM3" s="134" t="s">
        <v>731</v>
      </c>
      <c r="FN3" s="134" t="s">
        <v>730</v>
      </c>
      <c r="FO3" s="134" t="s">
        <v>570</v>
      </c>
      <c r="FP3" s="134" t="s">
        <v>729</v>
      </c>
    </row>
    <row r="4" spans="1:218" s="133" customFormat="1" ht="22.5" customHeight="1" x14ac:dyDescent="0.25">
      <c r="A4" s="154" t="s">
        <v>20</v>
      </c>
      <c r="B4" s="156" t="s">
        <v>728</v>
      </c>
      <c r="C4" s="152" t="s">
        <v>64</v>
      </c>
      <c r="D4" s="153" t="s">
        <v>772</v>
      </c>
      <c r="E4" s="260" t="s">
        <v>43</v>
      </c>
      <c r="F4" s="260"/>
      <c r="G4" s="260"/>
      <c r="H4" s="261" t="s">
        <v>56</v>
      </c>
      <c r="I4" s="261"/>
      <c r="J4" s="260" t="s">
        <v>44</v>
      </c>
      <c r="K4" s="260"/>
      <c r="L4" s="261" t="s">
        <v>99</v>
      </c>
      <c r="M4" s="262"/>
      <c r="O4" s="151" t="s">
        <v>694</v>
      </c>
      <c r="P4" s="155"/>
      <c r="V4" s="139"/>
      <c r="Z4" s="138"/>
      <c r="AA4" s="138"/>
      <c r="AB4" s="137"/>
      <c r="AC4" s="137"/>
      <c r="AD4" s="137"/>
      <c r="AH4" s="149"/>
      <c r="AK4" s="149"/>
      <c r="AL4" s="149"/>
      <c r="AM4" s="149"/>
      <c r="DC4" s="133" t="s">
        <v>727</v>
      </c>
      <c r="DD4" s="133" t="s">
        <v>726</v>
      </c>
      <c r="DE4" s="133" t="s">
        <v>725</v>
      </c>
      <c r="DF4" s="133" t="s">
        <v>725</v>
      </c>
      <c r="DG4" s="133" t="s">
        <v>726</v>
      </c>
      <c r="DH4" s="133" t="s">
        <v>725</v>
      </c>
      <c r="DI4" s="133" t="s">
        <v>727</v>
      </c>
      <c r="DJ4" s="133" t="s">
        <v>726</v>
      </c>
      <c r="DK4" s="133" t="s">
        <v>726</v>
      </c>
      <c r="DL4" s="133" t="s">
        <v>725</v>
      </c>
      <c r="DM4" s="133" t="s">
        <v>726</v>
      </c>
      <c r="DN4" s="133" t="s">
        <v>725</v>
      </c>
      <c r="DO4" s="133" t="s">
        <v>726</v>
      </c>
      <c r="DP4" s="133" t="s">
        <v>726</v>
      </c>
      <c r="DQ4" s="133" t="s">
        <v>725</v>
      </c>
      <c r="DR4" s="134" t="s">
        <v>36</v>
      </c>
      <c r="DS4" s="134" t="s">
        <v>37</v>
      </c>
      <c r="DU4" s="133" t="s">
        <v>343</v>
      </c>
      <c r="DV4" s="133" t="s">
        <v>159</v>
      </c>
      <c r="DW4" s="133" t="s">
        <v>724</v>
      </c>
      <c r="DX4" s="133" t="s">
        <v>171</v>
      </c>
      <c r="DY4" s="134" t="s">
        <v>723</v>
      </c>
      <c r="DZ4" s="133" t="s">
        <v>722</v>
      </c>
      <c r="EA4" s="133" t="s">
        <v>170</v>
      </c>
      <c r="EB4" s="133" t="s">
        <v>198</v>
      </c>
      <c r="EC4" s="133" t="s">
        <v>721</v>
      </c>
      <c r="ED4" s="133" t="s">
        <v>720</v>
      </c>
      <c r="EE4" s="133" t="s">
        <v>719</v>
      </c>
      <c r="EF4" s="133" t="s">
        <v>718</v>
      </c>
      <c r="EG4" s="133" t="s">
        <v>717</v>
      </c>
      <c r="EH4" s="133" t="s">
        <v>716</v>
      </c>
      <c r="EI4" s="133" t="s">
        <v>715</v>
      </c>
      <c r="EJ4" s="133" t="s">
        <v>714</v>
      </c>
      <c r="EK4" s="133" t="s">
        <v>713</v>
      </c>
      <c r="EL4" s="133" t="s">
        <v>712</v>
      </c>
      <c r="EM4" s="133" t="s">
        <v>711</v>
      </c>
      <c r="EN4" s="133" t="s">
        <v>227</v>
      </c>
      <c r="EO4" s="133" t="s">
        <v>509</v>
      </c>
      <c r="EP4" s="133" t="s">
        <v>710</v>
      </c>
      <c r="EQ4" s="133" t="s">
        <v>709</v>
      </c>
      <c r="ER4" s="133" t="s">
        <v>708</v>
      </c>
      <c r="ES4" s="133" t="s">
        <v>263</v>
      </c>
      <c r="ET4" s="133" t="s">
        <v>114</v>
      </c>
      <c r="EU4" s="133" t="s">
        <v>707</v>
      </c>
      <c r="EV4" s="133" t="s">
        <v>271</v>
      </c>
      <c r="EW4" s="133" t="s">
        <v>706</v>
      </c>
      <c r="EX4" s="133" t="s">
        <v>705</v>
      </c>
      <c r="EY4" s="133" t="s">
        <v>704</v>
      </c>
      <c r="EZ4" s="133" t="s">
        <v>703</v>
      </c>
      <c r="FA4" s="133" t="s">
        <v>702</v>
      </c>
      <c r="FB4" s="133" t="s">
        <v>701</v>
      </c>
      <c r="FC4" s="133" t="s">
        <v>700</v>
      </c>
      <c r="FD4" s="133" t="s">
        <v>296</v>
      </c>
      <c r="FE4" s="133" t="s">
        <v>699</v>
      </c>
      <c r="FF4" s="133" t="s">
        <v>698</v>
      </c>
      <c r="FG4" s="133" t="s">
        <v>697</v>
      </c>
      <c r="FH4" s="133" t="s">
        <v>311</v>
      </c>
      <c r="FI4" s="133" t="s">
        <v>340</v>
      </c>
    </row>
    <row r="5" spans="1:218" s="133" customFormat="1" ht="22.5" customHeight="1" x14ac:dyDescent="0.25">
      <c r="A5" s="154" t="s">
        <v>62</v>
      </c>
      <c r="B5" s="153"/>
      <c r="C5" s="152" t="s">
        <v>63</v>
      </c>
      <c r="D5" s="185">
        <f>AI69</f>
        <v>259419.16</v>
      </c>
      <c r="E5" s="260" t="s">
        <v>46</v>
      </c>
      <c r="F5" s="260"/>
      <c r="G5" s="260"/>
      <c r="H5" s="261" t="s">
        <v>95</v>
      </c>
      <c r="I5" s="261"/>
      <c r="J5" s="260" t="s">
        <v>47</v>
      </c>
      <c r="K5" s="260"/>
      <c r="L5" s="263" t="s">
        <v>1</v>
      </c>
      <c r="M5" s="264"/>
      <c r="O5" s="151" t="s">
        <v>688</v>
      </c>
      <c r="P5" s="47"/>
      <c r="V5" s="139"/>
      <c r="Z5" s="135"/>
      <c r="AA5" s="135"/>
      <c r="AB5" s="150"/>
      <c r="AH5" s="149"/>
      <c r="AK5" s="149"/>
      <c r="AL5" s="149"/>
      <c r="AM5" s="149"/>
      <c r="DC5" s="133" t="s">
        <v>696</v>
      </c>
      <c r="DD5" s="133" t="s">
        <v>695</v>
      </c>
      <c r="DE5" s="133" t="s">
        <v>694</v>
      </c>
      <c r="DF5" s="133" t="s">
        <v>694</v>
      </c>
      <c r="DG5" s="133" t="s">
        <v>695</v>
      </c>
      <c r="DH5" s="133" t="s">
        <v>694</v>
      </c>
      <c r="DI5" s="133" t="s">
        <v>696</v>
      </c>
      <c r="DJ5" s="133" t="s">
        <v>695</v>
      </c>
      <c r="DK5" s="133" t="s">
        <v>695</v>
      </c>
      <c r="DL5" s="133" t="s">
        <v>694</v>
      </c>
      <c r="DM5" s="133" t="s">
        <v>695</v>
      </c>
      <c r="DN5" s="133" t="s">
        <v>694</v>
      </c>
      <c r="DO5" s="133" t="s">
        <v>695</v>
      </c>
      <c r="DP5" s="133" t="s">
        <v>695</v>
      </c>
      <c r="DQ5" s="133" t="s">
        <v>694</v>
      </c>
      <c r="DR5" s="147" t="s">
        <v>48</v>
      </c>
      <c r="DS5" s="147" t="s">
        <v>49</v>
      </c>
      <c r="DT5" s="148" t="s">
        <v>2</v>
      </c>
      <c r="DU5" s="147" t="s">
        <v>693</v>
      </c>
      <c r="DV5" s="146"/>
      <c r="DW5" s="134" t="s">
        <v>0</v>
      </c>
      <c r="DX5" s="134" t="s">
        <v>1</v>
      </c>
      <c r="DY5" s="133" t="s">
        <v>99</v>
      </c>
      <c r="DZ5" s="133" t="s">
        <v>100</v>
      </c>
      <c r="EA5" s="133" t="s">
        <v>76</v>
      </c>
      <c r="EB5" s="133" t="s">
        <v>77</v>
      </c>
    </row>
    <row r="6" spans="1:218" s="133" customFormat="1" ht="22.5" customHeight="1" thickBot="1" x14ac:dyDescent="0.35">
      <c r="A6" s="145" t="s">
        <v>66</v>
      </c>
      <c r="B6" s="143" t="s">
        <v>1</v>
      </c>
      <c r="C6" s="142" t="s">
        <v>65</v>
      </c>
      <c r="D6" s="144">
        <v>45986</v>
      </c>
      <c r="E6" s="273" t="s">
        <v>52</v>
      </c>
      <c r="F6" s="273"/>
      <c r="G6" s="273"/>
      <c r="H6" s="274" t="s">
        <v>692</v>
      </c>
      <c r="I6" s="274"/>
      <c r="J6" s="275" t="s">
        <v>53</v>
      </c>
      <c r="K6" s="275"/>
      <c r="L6" s="276" t="s">
        <v>691</v>
      </c>
      <c r="M6" s="277"/>
      <c r="O6" s="141"/>
      <c r="P6" s="140"/>
      <c r="V6" s="139"/>
      <c r="Z6" s="138"/>
      <c r="AA6" s="138"/>
      <c r="AB6" s="137"/>
      <c r="AC6" s="137"/>
      <c r="AD6" s="137"/>
      <c r="AH6" s="136"/>
      <c r="AM6" s="136"/>
      <c r="DC6" s="133" t="s">
        <v>690</v>
      </c>
      <c r="DD6" s="133" t="s">
        <v>689</v>
      </c>
      <c r="DE6" s="133" t="s">
        <v>688</v>
      </c>
      <c r="DF6" s="133" t="s">
        <v>688</v>
      </c>
      <c r="DG6" s="133" t="s">
        <v>689</v>
      </c>
      <c r="DH6" s="133" t="s">
        <v>688</v>
      </c>
      <c r="DI6" s="133" t="s">
        <v>690</v>
      </c>
      <c r="DJ6" s="133" t="s">
        <v>689</v>
      </c>
      <c r="DK6" s="133" t="s">
        <v>689</v>
      </c>
      <c r="DL6" s="133" t="s">
        <v>688</v>
      </c>
      <c r="DM6" s="133" t="s">
        <v>689</v>
      </c>
      <c r="DN6" s="133" t="s">
        <v>688</v>
      </c>
      <c r="DO6" s="133" t="s">
        <v>689</v>
      </c>
      <c r="DP6" s="133" t="s">
        <v>689</v>
      </c>
      <c r="DQ6" s="133" t="s">
        <v>688</v>
      </c>
      <c r="DR6" s="134" t="s">
        <v>54</v>
      </c>
      <c r="DS6" s="134" t="s">
        <v>55</v>
      </c>
      <c r="DT6" s="134" t="s">
        <v>56</v>
      </c>
      <c r="DU6" s="134" t="s">
        <v>408</v>
      </c>
      <c r="DV6" s="134" t="s">
        <v>409</v>
      </c>
      <c r="DW6" s="133" t="s">
        <v>59</v>
      </c>
      <c r="DX6" s="134" t="s">
        <v>410</v>
      </c>
      <c r="DY6" s="134" t="s">
        <v>411</v>
      </c>
    </row>
    <row r="7" spans="1:218" s="130" customFormat="1" ht="20.25" customHeight="1" x14ac:dyDescent="0.25">
      <c r="A7" s="268" t="s">
        <v>687</v>
      </c>
      <c r="B7" s="255" t="s">
        <v>611</v>
      </c>
      <c r="C7" s="255" t="s">
        <v>686</v>
      </c>
      <c r="D7" s="255" t="s">
        <v>685</v>
      </c>
      <c r="E7" s="255" t="s">
        <v>613</v>
      </c>
      <c r="F7" s="259" t="s">
        <v>684</v>
      </c>
      <c r="G7" s="259" t="s">
        <v>683</v>
      </c>
      <c r="H7" s="255" t="s">
        <v>35</v>
      </c>
      <c r="I7" s="265" t="s">
        <v>682</v>
      </c>
      <c r="J7" s="254" t="s">
        <v>681</v>
      </c>
      <c r="K7" s="254"/>
      <c r="L7" s="254"/>
      <c r="M7" s="254"/>
      <c r="N7" s="254"/>
      <c r="O7" s="254"/>
      <c r="P7" s="254"/>
      <c r="Q7" s="254"/>
      <c r="R7" s="254"/>
      <c r="S7" s="254" t="s">
        <v>610</v>
      </c>
      <c r="T7" s="254"/>
      <c r="U7" s="254"/>
      <c r="V7" s="253" t="s">
        <v>615</v>
      </c>
      <c r="W7" s="256" t="s">
        <v>680</v>
      </c>
      <c r="X7" s="257"/>
      <c r="Y7" s="257"/>
      <c r="Z7" s="257"/>
      <c r="AA7" s="257"/>
      <c r="AB7" s="258"/>
      <c r="AC7" s="253" t="s">
        <v>616</v>
      </c>
      <c r="AD7" s="253" t="s">
        <v>679</v>
      </c>
      <c r="AE7" s="253" t="s">
        <v>678</v>
      </c>
      <c r="AF7" s="280" t="s">
        <v>677</v>
      </c>
      <c r="AG7" s="281" t="s">
        <v>676</v>
      </c>
      <c r="AH7" s="253" t="s">
        <v>675</v>
      </c>
      <c r="AI7" s="253" t="s">
        <v>617</v>
      </c>
      <c r="AJ7" s="253" t="s">
        <v>651</v>
      </c>
      <c r="AK7" s="253" t="s">
        <v>973</v>
      </c>
      <c r="AL7" s="253" t="s">
        <v>974</v>
      </c>
      <c r="AM7" s="253" t="s">
        <v>957</v>
      </c>
    </row>
    <row r="8" spans="1:218" s="130" customFormat="1" ht="41.25" customHeight="1" x14ac:dyDescent="0.25">
      <c r="A8" s="268"/>
      <c r="B8" s="255"/>
      <c r="C8" s="255"/>
      <c r="D8" s="255"/>
      <c r="E8" s="255"/>
      <c r="F8" s="259"/>
      <c r="G8" s="259"/>
      <c r="H8" s="255"/>
      <c r="I8" s="266"/>
      <c r="J8" s="254" t="s">
        <v>674</v>
      </c>
      <c r="K8" s="254"/>
      <c r="L8" s="254"/>
      <c r="M8" s="255" t="s">
        <v>673</v>
      </c>
      <c r="N8" s="255" t="s">
        <v>672</v>
      </c>
      <c r="O8" s="253" t="s">
        <v>671</v>
      </c>
      <c r="P8" s="253" t="s">
        <v>670</v>
      </c>
      <c r="Q8" s="126" t="s">
        <v>669</v>
      </c>
      <c r="R8" s="253" t="s">
        <v>668</v>
      </c>
      <c r="S8" s="255" t="s">
        <v>667</v>
      </c>
      <c r="T8" s="255" t="s">
        <v>614</v>
      </c>
      <c r="U8" s="253" t="s">
        <v>666</v>
      </c>
      <c r="V8" s="253"/>
      <c r="W8" s="131" t="s">
        <v>665</v>
      </c>
      <c r="X8" s="131" t="s">
        <v>664</v>
      </c>
      <c r="Y8" s="132" t="s">
        <v>663</v>
      </c>
      <c r="Z8" s="132" t="s">
        <v>662</v>
      </c>
      <c r="AA8" s="131" t="s">
        <v>661</v>
      </c>
      <c r="AB8" s="131" t="s">
        <v>660</v>
      </c>
      <c r="AC8" s="253"/>
      <c r="AD8" s="253"/>
      <c r="AE8" s="253"/>
      <c r="AF8" s="280"/>
      <c r="AG8" s="281"/>
      <c r="AH8" s="253"/>
      <c r="AI8" s="253"/>
      <c r="AJ8" s="253"/>
      <c r="AK8" s="253"/>
      <c r="AL8" s="253"/>
      <c r="AM8" s="253"/>
    </row>
    <row r="9" spans="1:218" s="119" customFormat="1" ht="30" customHeight="1" x14ac:dyDescent="0.25">
      <c r="A9" s="268"/>
      <c r="B9" s="255"/>
      <c r="C9" s="255"/>
      <c r="D9" s="255"/>
      <c r="E9" s="255"/>
      <c r="F9" s="259"/>
      <c r="G9" s="259"/>
      <c r="H9" s="255"/>
      <c r="I9" s="267"/>
      <c r="J9" s="128" t="s">
        <v>659</v>
      </c>
      <c r="K9" s="128" t="s">
        <v>658</v>
      </c>
      <c r="L9" s="128" t="s">
        <v>657</v>
      </c>
      <c r="M9" s="255"/>
      <c r="N9" s="255"/>
      <c r="O9" s="253"/>
      <c r="P9" s="253"/>
      <c r="Q9" s="127">
        <v>3500</v>
      </c>
      <c r="R9" s="253"/>
      <c r="S9" s="255"/>
      <c r="T9" s="255"/>
      <c r="U9" s="253"/>
      <c r="V9" s="253"/>
      <c r="W9" s="123">
        <v>0.03</v>
      </c>
      <c r="X9" s="123"/>
      <c r="Y9" s="123"/>
      <c r="Z9" s="125">
        <v>5.5E-2</v>
      </c>
      <c r="AA9" s="124"/>
      <c r="AB9" s="123">
        <v>0.08</v>
      </c>
      <c r="AC9" s="253"/>
      <c r="AD9" s="253"/>
      <c r="AE9" s="253"/>
      <c r="AF9" s="280"/>
      <c r="AG9" s="281"/>
      <c r="AH9" s="253"/>
      <c r="AI9" s="253"/>
      <c r="AJ9" s="253"/>
      <c r="AK9" s="253"/>
      <c r="AL9" s="253"/>
      <c r="AM9" s="253"/>
    </row>
    <row r="10" spans="1:218" s="119" customFormat="1" ht="19.5" customHeight="1" x14ac:dyDescent="0.25">
      <c r="A10" s="250" t="s">
        <v>891</v>
      </c>
      <c r="B10" s="251"/>
      <c r="C10" s="252"/>
      <c r="D10" s="126"/>
      <c r="E10" s="126"/>
      <c r="F10" s="126"/>
      <c r="G10" s="126"/>
      <c r="H10" s="126"/>
      <c r="I10" s="129"/>
      <c r="J10" s="128"/>
      <c r="K10" s="128"/>
      <c r="L10" s="128"/>
      <c r="M10" s="126"/>
      <c r="N10" s="126"/>
      <c r="O10" s="120"/>
      <c r="P10" s="120"/>
      <c r="Q10" s="127"/>
      <c r="R10" s="120"/>
      <c r="S10" s="126"/>
      <c r="T10" s="126"/>
      <c r="U10" s="120"/>
      <c r="V10" s="120"/>
      <c r="W10" s="123"/>
      <c r="X10" s="123"/>
      <c r="Y10" s="123"/>
      <c r="Z10" s="125"/>
      <c r="AA10" s="124"/>
      <c r="AB10" s="123"/>
      <c r="AC10" s="120"/>
      <c r="AD10" s="120"/>
      <c r="AE10" s="120"/>
      <c r="AF10" s="122"/>
      <c r="AG10" s="121" t="s">
        <v>889</v>
      </c>
      <c r="AH10" s="120"/>
      <c r="AI10" s="120"/>
      <c r="AJ10" s="120"/>
      <c r="AK10" s="120" t="s">
        <v>976</v>
      </c>
      <c r="AL10" s="120" t="s">
        <v>926</v>
      </c>
      <c r="AM10" s="120"/>
    </row>
    <row r="11" spans="1:218" s="103" customFormat="1" ht="21" customHeight="1" x14ac:dyDescent="0.2">
      <c r="A11" s="244" t="s">
        <v>655</v>
      </c>
      <c r="B11" s="245"/>
      <c r="C11" s="246"/>
      <c r="D11" s="117"/>
      <c r="E11" s="117"/>
      <c r="F11" s="117"/>
      <c r="G11" s="117"/>
      <c r="H11" s="118"/>
      <c r="I11" s="118"/>
      <c r="J11" s="235"/>
      <c r="K11" s="235"/>
      <c r="L11" s="235"/>
      <c r="M11" s="235"/>
      <c r="N11" s="117"/>
      <c r="O11" s="116"/>
      <c r="P11" s="115"/>
      <c r="Q11" s="114"/>
      <c r="R11" s="113"/>
      <c r="S11" s="112"/>
      <c r="T11" s="111"/>
      <c r="U11" s="110"/>
      <c r="V11" s="110"/>
      <c r="W11" s="109"/>
      <c r="X11" s="109"/>
      <c r="Y11" s="110"/>
      <c r="Z11" s="110"/>
      <c r="AA11" s="110"/>
      <c r="AB11" s="109"/>
      <c r="AC11" s="104"/>
      <c r="AD11" s="108"/>
      <c r="AE11" s="108"/>
      <c r="AF11" s="107"/>
      <c r="AG11" s="106" t="s">
        <v>956</v>
      </c>
      <c r="AH11" s="104"/>
      <c r="AI11" s="104"/>
      <c r="AJ11" s="104"/>
      <c r="AK11" s="278" t="s">
        <v>975</v>
      </c>
      <c r="AL11" s="279"/>
      <c r="AM11" s="104"/>
    </row>
    <row r="12" spans="1:218" s="85" customFormat="1" ht="27" customHeight="1" x14ac:dyDescent="0.2">
      <c r="A12" s="247" t="str">
        <f>A11</f>
        <v>6 piece set -- Serta Brand 80gsm Microfiber Cooling Sheets</v>
      </c>
      <c r="B12" s="247" t="s">
        <v>654</v>
      </c>
      <c r="C12" s="247" t="s">
        <v>640</v>
      </c>
      <c r="D12" s="100" t="s">
        <v>641</v>
      </c>
      <c r="E12" s="247" t="s">
        <v>892</v>
      </c>
      <c r="F12" s="102" t="s">
        <v>895</v>
      </c>
      <c r="G12" s="102" t="s">
        <v>896</v>
      </c>
      <c r="H12" s="101">
        <f t="shared" ref="H12:H65" si="0">I12*0.98</f>
        <v>3.35</v>
      </c>
      <c r="I12" s="101">
        <f>'CHN 04-09-2025'!G2</f>
        <v>3.42</v>
      </c>
      <c r="J12" s="231">
        <v>38</v>
      </c>
      <c r="K12" s="232">
        <v>25</v>
      </c>
      <c r="L12" s="231">
        <v>19</v>
      </c>
      <c r="M12" s="231">
        <v>4</v>
      </c>
      <c r="N12" s="100"/>
      <c r="O12" s="99">
        <f t="shared" ref="O12:O17" si="1">J12*K12*L12/1000000</f>
        <v>1.8100000000000002E-2</v>
      </c>
      <c r="P12" s="98">
        <f t="shared" ref="P12:P17" si="2">56/O12*M12</f>
        <v>12376</v>
      </c>
      <c r="Q12" s="97">
        <f t="shared" ref="Q12:Q17" si="3">$Q$9</f>
        <v>3500</v>
      </c>
      <c r="R12" s="96">
        <f t="shared" ref="R12:R17" si="4">Q12/P12</f>
        <v>0.28000000000000003</v>
      </c>
      <c r="S12" s="95" t="s">
        <v>648</v>
      </c>
      <c r="T12" s="94">
        <v>0.314</v>
      </c>
      <c r="U12" s="93">
        <f t="shared" ref="U12:U17" si="5">I12*T12</f>
        <v>1.07</v>
      </c>
      <c r="V12" s="93">
        <f t="shared" ref="V12:V17" si="6">U12+R12+I12</f>
        <v>4.7699999999999996</v>
      </c>
      <c r="W12" s="90"/>
      <c r="X12" s="90"/>
      <c r="Y12" s="92"/>
      <c r="Z12" s="92">
        <f>AG12*$Z$9</f>
        <v>0.38</v>
      </c>
      <c r="AA12" s="91"/>
      <c r="AB12" s="90"/>
      <c r="AC12" s="86">
        <f t="shared" ref="AC12:AC65" si="7">SUM(W12:AB12)</f>
        <v>0.38</v>
      </c>
      <c r="AD12" s="89">
        <f t="shared" ref="AD12:AD65" si="8">AC12+V12</f>
        <v>5.15</v>
      </c>
      <c r="AE12" s="89">
        <f t="shared" ref="AE12:AE17" si="9">V12+AG12*$Z$9</f>
        <v>5.15</v>
      </c>
      <c r="AF12" s="88">
        <f>(AG12-AE12)/AG12</f>
        <v>0.26319999999999999</v>
      </c>
      <c r="AG12" s="230">
        <v>6.99</v>
      </c>
      <c r="AH12" s="87">
        <f>AK12+AL12</f>
        <v>1012</v>
      </c>
      <c r="AI12" s="86">
        <f>AH12*AG12</f>
        <v>7073.88</v>
      </c>
      <c r="AJ12" s="86">
        <f t="shared" ref="AJ12:AJ17" si="10">AH12*AD12</f>
        <v>5211.8</v>
      </c>
      <c r="AK12" s="315">
        <v>504</v>
      </c>
      <c r="AL12" s="315">
        <v>508</v>
      </c>
      <c r="AM12" s="87">
        <v>7800</v>
      </c>
      <c r="AN12" s="85">
        <f>AH12/M12*O12</f>
        <v>4.5792999999999999</v>
      </c>
    </row>
    <row r="13" spans="1:218" s="85" customFormat="1" ht="27" customHeight="1" x14ac:dyDescent="0.2">
      <c r="A13" s="248"/>
      <c r="B13" s="248"/>
      <c r="C13" s="248"/>
      <c r="D13" s="100" t="s">
        <v>642</v>
      </c>
      <c r="E13" s="248"/>
      <c r="F13" s="102" t="s">
        <v>897</v>
      </c>
      <c r="G13" s="102" t="s">
        <v>898</v>
      </c>
      <c r="H13" s="101">
        <f t="shared" si="0"/>
        <v>4.3099999999999996</v>
      </c>
      <c r="I13" s="101">
        <f>'CHN 04-09-2025'!G4</f>
        <v>4.4000000000000004</v>
      </c>
      <c r="J13" s="231">
        <v>38</v>
      </c>
      <c r="K13" s="232">
        <v>25</v>
      </c>
      <c r="L13" s="231">
        <v>22</v>
      </c>
      <c r="M13" s="231">
        <v>4</v>
      </c>
      <c r="N13" s="100"/>
      <c r="O13" s="99">
        <f t="shared" si="1"/>
        <v>2.0899999999999998E-2</v>
      </c>
      <c r="P13" s="98">
        <f t="shared" si="2"/>
        <v>10718</v>
      </c>
      <c r="Q13" s="97">
        <f t="shared" si="3"/>
        <v>3500</v>
      </c>
      <c r="R13" s="96">
        <f t="shared" si="4"/>
        <v>0.33</v>
      </c>
      <c r="S13" s="95" t="s">
        <v>648</v>
      </c>
      <c r="T13" s="94">
        <v>0.314</v>
      </c>
      <c r="U13" s="93">
        <f t="shared" si="5"/>
        <v>1.38</v>
      </c>
      <c r="V13" s="93">
        <f t="shared" si="6"/>
        <v>6.11</v>
      </c>
      <c r="W13" s="90"/>
      <c r="X13" s="90"/>
      <c r="Y13" s="92"/>
      <c r="Z13" s="92">
        <f t="shared" ref="Z13:Z17" si="11">AG13*$Z$9</f>
        <v>0.41</v>
      </c>
      <c r="AA13" s="91"/>
      <c r="AB13" s="90"/>
      <c r="AC13" s="86">
        <f t="shared" si="7"/>
        <v>0.41</v>
      </c>
      <c r="AD13" s="89">
        <f t="shared" si="8"/>
        <v>6.52</v>
      </c>
      <c r="AE13" s="89">
        <f t="shared" si="9"/>
        <v>6.52</v>
      </c>
      <c r="AF13" s="88">
        <f t="shared" ref="AF13:AF17" si="12">(AG13-AE13)/AG13</f>
        <v>0.1318</v>
      </c>
      <c r="AG13" s="230">
        <v>7.51</v>
      </c>
      <c r="AH13" s="87">
        <f t="shared" ref="AH13:AH31" si="13">AK13+AL13</f>
        <v>2004</v>
      </c>
      <c r="AI13" s="86">
        <f t="shared" ref="AI13:AI24" si="14">AH13*AG13</f>
        <v>15050.04</v>
      </c>
      <c r="AJ13" s="86">
        <f t="shared" si="10"/>
        <v>13066.08</v>
      </c>
      <c r="AK13" s="87">
        <v>1000</v>
      </c>
      <c r="AL13" s="315">
        <v>1004</v>
      </c>
      <c r="AM13" s="87">
        <v>7801</v>
      </c>
      <c r="AN13" s="85">
        <f t="shared" ref="AN13:AN17" si="15">AH13/M13*O13</f>
        <v>10.4709</v>
      </c>
    </row>
    <row r="14" spans="1:218" s="85" customFormat="1" ht="27" customHeight="1" x14ac:dyDescent="0.2">
      <c r="A14" s="248"/>
      <c r="B14" s="248"/>
      <c r="C14" s="248"/>
      <c r="D14" s="100" t="s">
        <v>643</v>
      </c>
      <c r="E14" s="248"/>
      <c r="F14" s="102" t="s">
        <v>899</v>
      </c>
      <c r="G14" s="102" t="s">
        <v>900</v>
      </c>
      <c r="H14" s="101">
        <f t="shared" si="0"/>
        <v>4.6399999999999997</v>
      </c>
      <c r="I14" s="101">
        <f>'CHN 04-09-2025'!G5</f>
        <v>4.7300000000000004</v>
      </c>
      <c r="J14" s="231">
        <v>38</v>
      </c>
      <c r="K14" s="232">
        <v>25</v>
      </c>
      <c r="L14" s="231">
        <v>26</v>
      </c>
      <c r="M14" s="231">
        <v>4</v>
      </c>
      <c r="N14" s="100"/>
      <c r="O14" s="99">
        <f t="shared" si="1"/>
        <v>2.47E-2</v>
      </c>
      <c r="P14" s="98">
        <f t="shared" si="2"/>
        <v>9069</v>
      </c>
      <c r="Q14" s="97">
        <f t="shared" si="3"/>
        <v>3500</v>
      </c>
      <c r="R14" s="96">
        <f t="shared" si="4"/>
        <v>0.39</v>
      </c>
      <c r="S14" s="95" t="s">
        <v>648</v>
      </c>
      <c r="T14" s="94">
        <v>0.314</v>
      </c>
      <c r="U14" s="93">
        <f t="shared" si="5"/>
        <v>1.49</v>
      </c>
      <c r="V14" s="93">
        <f t="shared" si="6"/>
        <v>6.61</v>
      </c>
      <c r="W14" s="90"/>
      <c r="X14" s="90"/>
      <c r="Y14" s="92"/>
      <c r="Z14" s="92">
        <f t="shared" si="11"/>
        <v>0.49</v>
      </c>
      <c r="AA14" s="91"/>
      <c r="AB14" s="90"/>
      <c r="AC14" s="86">
        <f t="shared" si="7"/>
        <v>0.49</v>
      </c>
      <c r="AD14" s="89">
        <f t="shared" si="8"/>
        <v>7.1</v>
      </c>
      <c r="AE14" s="89">
        <f t="shared" si="9"/>
        <v>7.1</v>
      </c>
      <c r="AF14" s="88">
        <f t="shared" si="12"/>
        <v>0.2049</v>
      </c>
      <c r="AG14" s="230">
        <v>8.93</v>
      </c>
      <c r="AH14" s="87">
        <f t="shared" si="13"/>
        <v>3996</v>
      </c>
      <c r="AI14" s="86">
        <f t="shared" si="14"/>
        <v>35684.28</v>
      </c>
      <c r="AJ14" s="86">
        <f t="shared" si="10"/>
        <v>28371.599999999999</v>
      </c>
      <c r="AK14" s="315">
        <v>1996</v>
      </c>
      <c r="AL14" s="87">
        <v>2000</v>
      </c>
      <c r="AM14" s="87">
        <v>7802</v>
      </c>
      <c r="AN14" s="85">
        <f t="shared" si="15"/>
        <v>24.6753</v>
      </c>
    </row>
    <row r="15" spans="1:218" s="85" customFormat="1" ht="27" customHeight="1" x14ac:dyDescent="0.2">
      <c r="A15" s="248"/>
      <c r="B15" s="248"/>
      <c r="C15" s="248"/>
      <c r="D15" s="100" t="s">
        <v>644</v>
      </c>
      <c r="E15" s="248"/>
      <c r="F15" s="102" t="s">
        <v>901</v>
      </c>
      <c r="G15" s="102" t="s">
        <v>902</v>
      </c>
      <c r="H15" s="101">
        <f t="shared" si="0"/>
        <v>5.4</v>
      </c>
      <c r="I15" s="101">
        <f>'CHN 04-09-2025'!G6</f>
        <v>5.51</v>
      </c>
      <c r="J15" s="231">
        <v>38</v>
      </c>
      <c r="K15" s="232">
        <v>25</v>
      </c>
      <c r="L15" s="231">
        <v>28.5</v>
      </c>
      <c r="M15" s="231">
        <v>4</v>
      </c>
      <c r="N15" s="100"/>
      <c r="O15" s="99">
        <f t="shared" si="1"/>
        <v>2.7099999999999999E-2</v>
      </c>
      <c r="P15" s="98">
        <f t="shared" si="2"/>
        <v>8266</v>
      </c>
      <c r="Q15" s="97">
        <f t="shared" si="3"/>
        <v>3500</v>
      </c>
      <c r="R15" s="96">
        <f t="shared" si="4"/>
        <v>0.42</v>
      </c>
      <c r="S15" s="95" t="s">
        <v>648</v>
      </c>
      <c r="T15" s="94">
        <v>0.314</v>
      </c>
      <c r="U15" s="93">
        <f t="shared" si="5"/>
        <v>1.73</v>
      </c>
      <c r="V15" s="93">
        <f t="shared" si="6"/>
        <v>7.66</v>
      </c>
      <c r="W15" s="90"/>
      <c r="X15" s="90"/>
      <c r="Y15" s="92"/>
      <c r="Z15" s="92">
        <f t="shared" si="11"/>
        <v>0.57999999999999996</v>
      </c>
      <c r="AA15" s="91"/>
      <c r="AB15" s="90"/>
      <c r="AC15" s="86">
        <f t="shared" si="7"/>
        <v>0.57999999999999996</v>
      </c>
      <c r="AD15" s="89">
        <f t="shared" si="8"/>
        <v>8.24</v>
      </c>
      <c r="AE15" s="89">
        <f t="shared" si="9"/>
        <v>8.24</v>
      </c>
      <c r="AF15" s="88">
        <f t="shared" si="12"/>
        <v>0.21970000000000001</v>
      </c>
      <c r="AG15" s="230">
        <v>10.56</v>
      </c>
      <c r="AH15" s="87">
        <f t="shared" si="13"/>
        <v>3004</v>
      </c>
      <c r="AI15" s="86">
        <f t="shared" si="14"/>
        <v>31722.240000000002</v>
      </c>
      <c r="AJ15" s="86">
        <f t="shared" si="10"/>
        <v>24752.959999999999</v>
      </c>
      <c r="AK15" s="87">
        <v>1500</v>
      </c>
      <c r="AL15" s="315">
        <v>1504</v>
      </c>
      <c r="AM15" s="87">
        <v>7803</v>
      </c>
      <c r="AN15" s="85">
        <f t="shared" si="15"/>
        <v>20.3521</v>
      </c>
    </row>
    <row r="16" spans="1:218" s="85" customFormat="1" ht="27" customHeight="1" x14ac:dyDescent="0.2">
      <c r="A16" s="248"/>
      <c r="B16" s="248"/>
      <c r="C16" s="248"/>
      <c r="D16" s="100" t="s">
        <v>646</v>
      </c>
      <c r="E16" s="248"/>
      <c r="F16" s="102" t="s">
        <v>903</v>
      </c>
      <c r="G16" s="102" t="s">
        <v>904</v>
      </c>
      <c r="H16" s="101">
        <f t="shared" si="0"/>
        <v>0.91</v>
      </c>
      <c r="I16" s="101">
        <f>'CHN 04-09-2025'!G8</f>
        <v>0.93</v>
      </c>
      <c r="J16" s="233">
        <v>24.5</v>
      </c>
      <c r="K16" s="234">
        <v>15</v>
      </c>
      <c r="L16" s="233">
        <v>15.5</v>
      </c>
      <c r="M16" s="231">
        <v>4</v>
      </c>
      <c r="N16" s="100"/>
      <c r="O16" s="99">
        <f t="shared" si="1"/>
        <v>5.7000000000000002E-3</v>
      </c>
      <c r="P16" s="98">
        <f t="shared" si="2"/>
        <v>39298</v>
      </c>
      <c r="Q16" s="97">
        <f t="shared" si="3"/>
        <v>3500</v>
      </c>
      <c r="R16" s="96">
        <f t="shared" si="4"/>
        <v>0.09</v>
      </c>
      <c r="S16" s="95" t="s">
        <v>653</v>
      </c>
      <c r="T16" s="94">
        <v>0.314</v>
      </c>
      <c r="U16" s="93">
        <f t="shared" si="5"/>
        <v>0.28999999999999998</v>
      </c>
      <c r="V16" s="93">
        <f t="shared" si="6"/>
        <v>1.31</v>
      </c>
      <c r="W16" s="90"/>
      <c r="X16" s="90"/>
      <c r="Y16" s="92"/>
      <c r="Z16" s="92">
        <f t="shared" si="11"/>
        <v>0.11</v>
      </c>
      <c r="AA16" s="91"/>
      <c r="AB16" s="90"/>
      <c r="AC16" s="86">
        <f t="shared" si="7"/>
        <v>0.11</v>
      </c>
      <c r="AD16" s="89">
        <f t="shared" si="8"/>
        <v>1.42</v>
      </c>
      <c r="AE16" s="89">
        <f t="shared" si="9"/>
        <v>1.42</v>
      </c>
      <c r="AF16" s="88">
        <f t="shared" si="12"/>
        <v>0.314</v>
      </c>
      <c r="AG16" s="241">
        <v>2.0699999999999998</v>
      </c>
      <c r="AH16" s="87">
        <f t="shared" si="13"/>
        <v>1000</v>
      </c>
      <c r="AI16" s="86">
        <f t="shared" si="14"/>
        <v>2070</v>
      </c>
      <c r="AJ16" s="86">
        <f t="shared" si="10"/>
        <v>1420</v>
      </c>
      <c r="AK16" s="87">
        <v>500</v>
      </c>
      <c r="AL16" s="87">
        <v>500</v>
      </c>
      <c r="AM16" s="87">
        <v>6702</v>
      </c>
      <c r="AN16" s="85">
        <f t="shared" si="15"/>
        <v>1.425</v>
      </c>
    </row>
    <row r="17" spans="1:40" s="85" customFormat="1" ht="27" customHeight="1" x14ac:dyDescent="0.2">
      <c r="A17" s="249"/>
      <c r="B17" s="249"/>
      <c r="C17" s="249"/>
      <c r="D17" s="100" t="s">
        <v>647</v>
      </c>
      <c r="E17" s="249"/>
      <c r="F17" s="102" t="s">
        <v>980</v>
      </c>
      <c r="G17" s="102" t="s">
        <v>905</v>
      </c>
      <c r="H17" s="101">
        <f t="shared" si="0"/>
        <v>1.04</v>
      </c>
      <c r="I17" s="101">
        <f>'CHN 04-09-2025'!G9</f>
        <v>1.06</v>
      </c>
      <c r="J17" s="231">
        <v>24.5</v>
      </c>
      <c r="K17" s="232">
        <v>15</v>
      </c>
      <c r="L17" s="231">
        <v>18.5</v>
      </c>
      <c r="M17" s="231">
        <v>4</v>
      </c>
      <c r="N17" s="100"/>
      <c r="O17" s="99">
        <f t="shared" si="1"/>
        <v>6.7999999999999996E-3</v>
      </c>
      <c r="P17" s="98">
        <f t="shared" si="2"/>
        <v>32941</v>
      </c>
      <c r="Q17" s="97">
        <f t="shared" si="3"/>
        <v>3500</v>
      </c>
      <c r="R17" s="96">
        <f t="shared" si="4"/>
        <v>0.11</v>
      </c>
      <c r="S17" s="95" t="s">
        <v>653</v>
      </c>
      <c r="T17" s="94">
        <v>0.314</v>
      </c>
      <c r="U17" s="93">
        <f t="shared" si="5"/>
        <v>0.33</v>
      </c>
      <c r="V17" s="93">
        <f t="shared" si="6"/>
        <v>1.5</v>
      </c>
      <c r="W17" s="90"/>
      <c r="X17" s="90"/>
      <c r="Y17" s="92"/>
      <c r="Z17" s="92">
        <f t="shared" si="11"/>
        <v>0.13</v>
      </c>
      <c r="AA17" s="91"/>
      <c r="AB17" s="90"/>
      <c r="AC17" s="86">
        <f t="shared" si="7"/>
        <v>0.13</v>
      </c>
      <c r="AD17" s="89">
        <f t="shared" si="8"/>
        <v>1.63</v>
      </c>
      <c r="AE17" s="89">
        <f t="shared" si="9"/>
        <v>1.63</v>
      </c>
      <c r="AF17" s="88">
        <f t="shared" si="12"/>
        <v>0.32079999999999997</v>
      </c>
      <c r="AG17" s="241">
        <v>2.4</v>
      </c>
      <c r="AH17" s="87">
        <f t="shared" si="13"/>
        <v>1000</v>
      </c>
      <c r="AI17" s="86">
        <f t="shared" si="14"/>
        <v>2400</v>
      </c>
      <c r="AJ17" s="86">
        <f t="shared" si="10"/>
        <v>1630</v>
      </c>
      <c r="AK17" s="87">
        <v>500</v>
      </c>
      <c r="AL17" s="87">
        <v>500</v>
      </c>
      <c r="AM17" s="87">
        <v>6703</v>
      </c>
      <c r="AN17" s="85">
        <f t="shared" si="15"/>
        <v>1.7</v>
      </c>
    </row>
    <row r="18" spans="1:40" s="103" customFormat="1" ht="21" customHeight="1" x14ac:dyDescent="0.2">
      <c r="A18" s="244" t="s">
        <v>656</v>
      </c>
      <c r="B18" s="245"/>
      <c r="C18" s="246"/>
      <c r="D18" s="117"/>
      <c r="E18" s="117"/>
      <c r="F18" s="117"/>
      <c r="G18" s="117"/>
      <c r="H18" s="118"/>
      <c r="I18" s="118"/>
      <c r="J18" s="236"/>
      <c r="K18" s="236"/>
      <c r="L18" s="236"/>
      <c r="M18" s="236"/>
      <c r="N18" s="117"/>
      <c r="O18" s="116"/>
      <c r="P18" s="115"/>
      <c r="Q18" s="114"/>
      <c r="R18" s="113"/>
      <c r="S18" s="112"/>
      <c r="T18" s="111"/>
      <c r="U18" s="110"/>
      <c r="V18" s="110"/>
      <c r="W18" s="109"/>
      <c r="X18" s="109"/>
      <c r="Y18" s="110"/>
      <c r="Z18" s="110"/>
      <c r="AA18" s="110"/>
      <c r="AB18" s="109"/>
      <c r="AC18" s="104"/>
      <c r="AD18" s="108"/>
      <c r="AE18" s="108"/>
      <c r="AF18" s="107"/>
      <c r="AG18" s="106"/>
      <c r="AH18" s="105"/>
      <c r="AI18" s="104"/>
      <c r="AJ18" s="104"/>
      <c r="AK18" s="105"/>
      <c r="AL18" s="105"/>
      <c r="AM18" s="105"/>
    </row>
    <row r="19" spans="1:40" s="85" customFormat="1" ht="27" customHeight="1" x14ac:dyDescent="0.2">
      <c r="A19" s="247" t="str">
        <f>A18</f>
        <v>6 piece set -- Serta Brand 80gsm Microfiber Cooling Sheets</v>
      </c>
      <c r="B19" s="247" t="s">
        <v>654</v>
      </c>
      <c r="C19" s="247" t="s">
        <v>640</v>
      </c>
      <c r="D19" s="100" t="s">
        <v>641</v>
      </c>
      <c r="E19" s="247" t="s">
        <v>881</v>
      </c>
      <c r="F19" s="102" t="s">
        <v>918</v>
      </c>
      <c r="G19" s="102" t="s">
        <v>919</v>
      </c>
      <c r="H19" s="101">
        <f t="shared" si="0"/>
        <v>3.35</v>
      </c>
      <c r="I19" s="101">
        <f t="shared" ref="I19:I24" si="16">I12</f>
        <v>3.42</v>
      </c>
      <c r="J19" s="231">
        <v>38</v>
      </c>
      <c r="K19" s="232">
        <v>25</v>
      </c>
      <c r="L19" s="231">
        <v>19</v>
      </c>
      <c r="M19" s="231">
        <v>4</v>
      </c>
      <c r="N19" s="100"/>
      <c r="O19" s="99">
        <f t="shared" ref="O19:O24" si="17">J19*K19*L19/1000000</f>
        <v>1.8100000000000002E-2</v>
      </c>
      <c r="P19" s="98">
        <f t="shared" ref="P19:P24" si="18">56/O19*M19</f>
        <v>12376</v>
      </c>
      <c r="Q19" s="97">
        <f t="shared" ref="Q19:Q24" si="19">$Q$9</f>
        <v>3500</v>
      </c>
      <c r="R19" s="96">
        <f t="shared" ref="R19:R24" si="20">Q19/P19</f>
        <v>0.28000000000000003</v>
      </c>
      <c r="S19" s="95" t="s">
        <v>648</v>
      </c>
      <c r="T19" s="94">
        <v>0.314</v>
      </c>
      <c r="U19" s="93">
        <f t="shared" ref="U19:U24" si="21">I19*T19</f>
        <v>1.07</v>
      </c>
      <c r="V19" s="93">
        <f t="shared" ref="V19:V24" si="22">U19+R19+I19</f>
        <v>4.7699999999999996</v>
      </c>
      <c r="W19" s="90"/>
      <c r="X19" s="90"/>
      <c r="Y19" s="92"/>
      <c r="Z19" s="92">
        <f>AG19*$Z$9</f>
        <v>0.38</v>
      </c>
      <c r="AA19" s="91"/>
      <c r="AB19" s="90"/>
      <c r="AC19" s="86">
        <f t="shared" si="7"/>
        <v>0.38</v>
      </c>
      <c r="AD19" s="89">
        <f t="shared" si="8"/>
        <v>5.15</v>
      </c>
      <c r="AE19" s="89">
        <f t="shared" ref="AE19:AE24" si="23">V19+AG19*$Z$9</f>
        <v>5.15</v>
      </c>
      <c r="AF19" s="88">
        <f t="shared" ref="AF19:AF24" si="24">(AG19-AE19)/AG19</f>
        <v>0.26319999999999999</v>
      </c>
      <c r="AG19" s="230">
        <v>6.99</v>
      </c>
      <c r="AH19" s="87">
        <f t="shared" si="13"/>
        <v>0</v>
      </c>
      <c r="AI19" s="86">
        <f>AH19*AG19</f>
        <v>0</v>
      </c>
      <c r="AJ19" s="86">
        <f t="shared" ref="AJ19:AJ24" si="25">AH19*AD19</f>
        <v>0</v>
      </c>
      <c r="AK19" s="87"/>
      <c r="AL19" s="87"/>
      <c r="AM19" s="87"/>
      <c r="AN19" s="85">
        <f t="shared" ref="AN19:AN24" si="26">AH19/M19*O19</f>
        <v>0</v>
      </c>
    </row>
    <row r="20" spans="1:40" s="85" customFormat="1" ht="27" customHeight="1" x14ac:dyDescent="0.2">
      <c r="A20" s="248"/>
      <c r="B20" s="248"/>
      <c r="C20" s="248"/>
      <c r="D20" s="100" t="s">
        <v>642</v>
      </c>
      <c r="E20" s="248"/>
      <c r="F20" s="102" t="s">
        <v>882</v>
      </c>
      <c r="G20" s="102" t="s">
        <v>920</v>
      </c>
      <c r="H20" s="101">
        <f t="shared" si="0"/>
        <v>4.3099999999999996</v>
      </c>
      <c r="I20" s="101">
        <f t="shared" si="16"/>
        <v>4.4000000000000004</v>
      </c>
      <c r="J20" s="231">
        <v>38</v>
      </c>
      <c r="K20" s="232">
        <v>25</v>
      </c>
      <c r="L20" s="231">
        <v>22</v>
      </c>
      <c r="M20" s="231">
        <v>4</v>
      </c>
      <c r="N20" s="100"/>
      <c r="O20" s="99">
        <f t="shared" si="17"/>
        <v>2.0899999999999998E-2</v>
      </c>
      <c r="P20" s="98">
        <f t="shared" si="18"/>
        <v>10718</v>
      </c>
      <c r="Q20" s="97">
        <f t="shared" si="19"/>
        <v>3500</v>
      </c>
      <c r="R20" s="96">
        <f t="shared" si="20"/>
        <v>0.33</v>
      </c>
      <c r="S20" s="95" t="s">
        <v>648</v>
      </c>
      <c r="T20" s="94">
        <v>0.314</v>
      </c>
      <c r="U20" s="93">
        <f t="shared" si="21"/>
        <v>1.38</v>
      </c>
      <c r="V20" s="93">
        <f t="shared" si="22"/>
        <v>6.11</v>
      </c>
      <c r="W20" s="90"/>
      <c r="X20" s="90"/>
      <c r="Y20" s="92"/>
      <c r="Z20" s="92">
        <f t="shared" ref="Z20:Z24" si="27">AG20*$Z$9</f>
        <v>0.41</v>
      </c>
      <c r="AA20" s="91"/>
      <c r="AB20" s="90"/>
      <c r="AC20" s="86">
        <f t="shared" si="7"/>
        <v>0.41</v>
      </c>
      <c r="AD20" s="89">
        <f t="shared" si="8"/>
        <v>6.52</v>
      </c>
      <c r="AE20" s="89">
        <f t="shared" si="23"/>
        <v>6.52</v>
      </c>
      <c r="AF20" s="88">
        <f t="shared" si="24"/>
        <v>0.1318</v>
      </c>
      <c r="AG20" s="230">
        <v>7.51</v>
      </c>
      <c r="AH20" s="87">
        <f t="shared" si="13"/>
        <v>596</v>
      </c>
      <c r="AI20" s="86">
        <f t="shared" si="14"/>
        <v>4475.96</v>
      </c>
      <c r="AJ20" s="86">
        <f t="shared" si="25"/>
        <v>3885.92</v>
      </c>
      <c r="AK20" s="87">
        <v>300</v>
      </c>
      <c r="AL20" s="315">
        <v>296</v>
      </c>
      <c r="AM20" s="87">
        <v>7601</v>
      </c>
      <c r="AN20" s="85">
        <f t="shared" si="26"/>
        <v>3.1141000000000001</v>
      </c>
    </row>
    <row r="21" spans="1:40" s="85" customFormat="1" ht="27" customHeight="1" x14ac:dyDescent="0.2">
      <c r="A21" s="248"/>
      <c r="B21" s="248"/>
      <c r="C21" s="248"/>
      <c r="D21" s="100" t="s">
        <v>643</v>
      </c>
      <c r="E21" s="248"/>
      <c r="F21" s="102" t="s">
        <v>883</v>
      </c>
      <c r="G21" s="102" t="s">
        <v>921</v>
      </c>
      <c r="H21" s="101">
        <f t="shared" si="0"/>
        <v>4.6399999999999997</v>
      </c>
      <c r="I21" s="101">
        <f t="shared" si="16"/>
        <v>4.7300000000000004</v>
      </c>
      <c r="J21" s="231">
        <v>38</v>
      </c>
      <c r="K21" s="232">
        <v>25</v>
      </c>
      <c r="L21" s="231">
        <v>26</v>
      </c>
      <c r="M21" s="231">
        <v>4</v>
      </c>
      <c r="N21" s="100"/>
      <c r="O21" s="99">
        <f t="shared" si="17"/>
        <v>2.47E-2</v>
      </c>
      <c r="P21" s="98">
        <f t="shared" si="18"/>
        <v>9069</v>
      </c>
      <c r="Q21" s="97">
        <f t="shared" si="19"/>
        <v>3500</v>
      </c>
      <c r="R21" s="96">
        <f t="shared" si="20"/>
        <v>0.39</v>
      </c>
      <c r="S21" s="95" t="s">
        <v>648</v>
      </c>
      <c r="T21" s="94">
        <v>0.314</v>
      </c>
      <c r="U21" s="93">
        <f t="shared" si="21"/>
        <v>1.49</v>
      </c>
      <c r="V21" s="93">
        <f t="shared" si="22"/>
        <v>6.61</v>
      </c>
      <c r="W21" s="90"/>
      <c r="X21" s="90"/>
      <c r="Y21" s="92"/>
      <c r="Z21" s="92">
        <f t="shared" si="27"/>
        <v>0.49</v>
      </c>
      <c r="AA21" s="91"/>
      <c r="AB21" s="90"/>
      <c r="AC21" s="86">
        <f t="shared" si="7"/>
        <v>0.49</v>
      </c>
      <c r="AD21" s="89">
        <f t="shared" si="8"/>
        <v>7.1</v>
      </c>
      <c r="AE21" s="89">
        <f t="shared" si="23"/>
        <v>7.1</v>
      </c>
      <c r="AF21" s="88">
        <f t="shared" si="24"/>
        <v>0.2049</v>
      </c>
      <c r="AG21" s="230">
        <v>8.93</v>
      </c>
      <c r="AH21" s="87">
        <f t="shared" si="13"/>
        <v>2004</v>
      </c>
      <c r="AI21" s="86">
        <f t="shared" si="14"/>
        <v>17895.72</v>
      </c>
      <c r="AJ21" s="86">
        <f t="shared" si="25"/>
        <v>14228.4</v>
      </c>
      <c r="AK21" s="87">
        <v>1000</v>
      </c>
      <c r="AL21" s="315">
        <v>1004</v>
      </c>
      <c r="AM21" s="87">
        <v>7602</v>
      </c>
      <c r="AN21" s="85">
        <f t="shared" si="26"/>
        <v>12.374700000000001</v>
      </c>
    </row>
    <row r="22" spans="1:40" s="85" customFormat="1" ht="27" customHeight="1" x14ac:dyDescent="0.2">
      <c r="A22" s="248"/>
      <c r="B22" s="248"/>
      <c r="C22" s="248"/>
      <c r="D22" s="100" t="s">
        <v>644</v>
      </c>
      <c r="E22" s="248"/>
      <c r="F22" s="102" t="s">
        <v>884</v>
      </c>
      <c r="G22" s="102" t="s">
        <v>922</v>
      </c>
      <c r="H22" s="101">
        <f t="shared" si="0"/>
        <v>5.4</v>
      </c>
      <c r="I22" s="101">
        <f t="shared" si="16"/>
        <v>5.51</v>
      </c>
      <c r="J22" s="231">
        <v>38</v>
      </c>
      <c r="K22" s="232">
        <v>25</v>
      </c>
      <c r="L22" s="231">
        <v>28.5</v>
      </c>
      <c r="M22" s="231">
        <v>4</v>
      </c>
      <c r="N22" s="100"/>
      <c r="O22" s="99">
        <f t="shared" si="17"/>
        <v>2.7099999999999999E-2</v>
      </c>
      <c r="P22" s="98">
        <f t="shared" si="18"/>
        <v>8266</v>
      </c>
      <c r="Q22" s="97">
        <f t="shared" si="19"/>
        <v>3500</v>
      </c>
      <c r="R22" s="96">
        <f t="shared" si="20"/>
        <v>0.42</v>
      </c>
      <c r="S22" s="95" t="s">
        <v>648</v>
      </c>
      <c r="T22" s="94">
        <v>0.314</v>
      </c>
      <c r="U22" s="93">
        <f t="shared" si="21"/>
        <v>1.73</v>
      </c>
      <c r="V22" s="93">
        <f t="shared" si="22"/>
        <v>7.66</v>
      </c>
      <c r="W22" s="90"/>
      <c r="X22" s="90"/>
      <c r="Y22" s="92"/>
      <c r="Z22" s="92">
        <f t="shared" si="27"/>
        <v>0.57999999999999996</v>
      </c>
      <c r="AA22" s="91"/>
      <c r="AB22" s="90"/>
      <c r="AC22" s="86">
        <f t="shared" si="7"/>
        <v>0.57999999999999996</v>
      </c>
      <c r="AD22" s="89">
        <f t="shared" si="8"/>
        <v>8.24</v>
      </c>
      <c r="AE22" s="89">
        <f t="shared" si="23"/>
        <v>8.24</v>
      </c>
      <c r="AF22" s="88">
        <f t="shared" si="24"/>
        <v>0.21970000000000001</v>
      </c>
      <c r="AG22" s="230">
        <v>10.56</v>
      </c>
      <c r="AH22" s="87">
        <f t="shared" si="13"/>
        <v>1008</v>
      </c>
      <c r="AI22" s="86">
        <f t="shared" si="14"/>
        <v>10644.48</v>
      </c>
      <c r="AJ22" s="86">
        <f t="shared" si="25"/>
        <v>8305.92</v>
      </c>
      <c r="AK22" s="315">
        <v>504</v>
      </c>
      <c r="AL22" s="315">
        <v>504</v>
      </c>
      <c r="AM22" s="87">
        <v>7603</v>
      </c>
      <c r="AN22" s="85">
        <f t="shared" si="26"/>
        <v>6.8292000000000002</v>
      </c>
    </row>
    <row r="23" spans="1:40" s="85" customFormat="1" ht="27" customHeight="1" x14ac:dyDescent="0.2">
      <c r="A23" s="248"/>
      <c r="B23" s="248"/>
      <c r="C23" s="248"/>
      <c r="D23" s="100" t="s">
        <v>646</v>
      </c>
      <c r="E23" s="248"/>
      <c r="F23" s="102" t="s">
        <v>923</v>
      </c>
      <c r="G23" s="102" t="s">
        <v>924</v>
      </c>
      <c r="H23" s="101">
        <f t="shared" si="0"/>
        <v>0.91</v>
      </c>
      <c r="I23" s="101">
        <f t="shared" si="16"/>
        <v>0.93</v>
      </c>
      <c r="J23" s="233">
        <v>24.5</v>
      </c>
      <c r="K23" s="234">
        <v>15</v>
      </c>
      <c r="L23" s="233">
        <v>15.5</v>
      </c>
      <c r="M23" s="231">
        <v>4</v>
      </c>
      <c r="N23" s="100"/>
      <c r="O23" s="99">
        <f t="shared" si="17"/>
        <v>5.7000000000000002E-3</v>
      </c>
      <c r="P23" s="98">
        <f t="shared" si="18"/>
        <v>39298</v>
      </c>
      <c r="Q23" s="97">
        <f t="shared" si="19"/>
        <v>3500</v>
      </c>
      <c r="R23" s="96">
        <f t="shared" si="20"/>
        <v>0.09</v>
      </c>
      <c r="S23" s="95" t="s">
        <v>653</v>
      </c>
      <c r="T23" s="94">
        <v>0.314</v>
      </c>
      <c r="U23" s="93">
        <f t="shared" si="21"/>
        <v>0.28999999999999998</v>
      </c>
      <c r="V23" s="93">
        <f t="shared" si="22"/>
        <v>1.31</v>
      </c>
      <c r="W23" s="90"/>
      <c r="X23" s="90"/>
      <c r="Y23" s="92"/>
      <c r="Z23" s="92">
        <f t="shared" si="27"/>
        <v>0.11</v>
      </c>
      <c r="AA23" s="91"/>
      <c r="AB23" s="90"/>
      <c r="AC23" s="86">
        <f t="shared" si="7"/>
        <v>0.11</v>
      </c>
      <c r="AD23" s="89">
        <f t="shared" si="8"/>
        <v>1.42</v>
      </c>
      <c r="AE23" s="89">
        <f t="shared" si="23"/>
        <v>1.42</v>
      </c>
      <c r="AF23" s="88">
        <f t="shared" si="24"/>
        <v>0.314</v>
      </c>
      <c r="AG23" s="241">
        <v>2.0699999999999998</v>
      </c>
      <c r="AH23" s="87">
        <f t="shared" si="13"/>
        <v>0</v>
      </c>
      <c r="AI23" s="86">
        <f t="shared" si="14"/>
        <v>0</v>
      </c>
      <c r="AJ23" s="86">
        <f t="shared" si="25"/>
        <v>0</v>
      </c>
      <c r="AK23" s="87"/>
      <c r="AL23" s="87"/>
      <c r="AM23" s="87"/>
      <c r="AN23" s="85">
        <f t="shared" si="26"/>
        <v>0</v>
      </c>
    </row>
    <row r="24" spans="1:40" s="85" customFormat="1" ht="27" customHeight="1" x14ac:dyDescent="0.2">
      <c r="A24" s="249"/>
      <c r="B24" s="249"/>
      <c r="C24" s="249"/>
      <c r="D24" s="100" t="s">
        <v>647</v>
      </c>
      <c r="E24" s="249"/>
      <c r="F24" s="102" t="s">
        <v>885</v>
      </c>
      <c r="G24" s="102" t="s">
        <v>925</v>
      </c>
      <c r="H24" s="101">
        <f t="shared" si="0"/>
        <v>1.04</v>
      </c>
      <c r="I24" s="101">
        <f t="shared" si="16"/>
        <v>1.06</v>
      </c>
      <c r="J24" s="231">
        <v>24.5</v>
      </c>
      <c r="K24" s="232">
        <v>15</v>
      </c>
      <c r="L24" s="231">
        <v>18.5</v>
      </c>
      <c r="M24" s="231">
        <v>4</v>
      </c>
      <c r="N24" s="100"/>
      <c r="O24" s="99">
        <f t="shared" si="17"/>
        <v>6.7999999999999996E-3</v>
      </c>
      <c r="P24" s="98">
        <f t="shared" si="18"/>
        <v>32941</v>
      </c>
      <c r="Q24" s="97">
        <f t="shared" si="19"/>
        <v>3500</v>
      </c>
      <c r="R24" s="96">
        <f t="shared" si="20"/>
        <v>0.11</v>
      </c>
      <c r="S24" s="95" t="s">
        <v>653</v>
      </c>
      <c r="T24" s="94">
        <v>0.314</v>
      </c>
      <c r="U24" s="93">
        <f t="shared" si="21"/>
        <v>0.33</v>
      </c>
      <c r="V24" s="93">
        <f t="shared" si="22"/>
        <v>1.5</v>
      </c>
      <c r="W24" s="90"/>
      <c r="X24" s="90"/>
      <c r="Y24" s="92"/>
      <c r="Z24" s="92">
        <f t="shared" si="27"/>
        <v>0.13</v>
      </c>
      <c r="AA24" s="91"/>
      <c r="AB24" s="90"/>
      <c r="AC24" s="86">
        <f t="shared" si="7"/>
        <v>0.13</v>
      </c>
      <c r="AD24" s="89">
        <f t="shared" si="8"/>
        <v>1.63</v>
      </c>
      <c r="AE24" s="89">
        <f t="shared" si="23"/>
        <v>1.63</v>
      </c>
      <c r="AF24" s="88">
        <f t="shared" si="24"/>
        <v>0.32079999999999997</v>
      </c>
      <c r="AG24" s="241">
        <v>2.4</v>
      </c>
      <c r="AH24" s="87">
        <f t="shared" si="13"/>
        <v>0</v>
      </c>
      <c r="AI24" s="86">
        <f t="shared" si="14"/>
        <v>0</v>
      </c>
      <c r="AJ24" s="86">
        <f t="shared" si="25"/>
        <v>0</v>
      </c>
      <c r="AK24" s="87"/>
      <c r="AL24" s="87"/>
      <c r="AM24" s="87"/>
      <c r="AN24" s="85">
        <f t="shared" si="26"/>
        <v>0</v>
      </c>
    </row>
    <row r="25" spans="1:40" s="103" customFormat="1" ht="21" customHeight="1" x14ac:dyDescent="0.2">
      <c r="A25" s="244" t="s">
        <v>655</v>
      </c>
      <c r="B25" s="245"/>
      <c r="C25" s="246"/>
      <c r="D25" s="117"/>
      <c r="E25" s="117"/>
      <c r="F25" s="117"/>
      <c r="G25" s="117"/>
      <c r="H25" s="118"/>
      <c r="I25" s="118"/>
      <c r="J25" s="117"/>
      <c r="K25" s="117"/>
      <c r="L25" s="117"/>
      <c r="M25" s="117"/>
      <c r="N25" s="117"/>
      <c r="O25" s="116"/>
      <c r="P25" s="115"/>
      <c r="Q25" s="114"/>
      <c r="R25" s="113"/>
      <c r="S25" s="112"/>
      <c r="T25" s="111"/>
      <c r="U25" s="110"/>
      <c r="V25" s="110"/>
      <c r="W25" s="109"/>
      <c r="X25" s="109"/>
      <c r="Y25" s="110"/>
      <c r="Z25" s="110"/>
      <c r="AA25" s="110"/>
      <c r="AB25" s="109"/>
      <c r="AC25" s="104"/>
      <c r="AD25" s="108"/>
      <c r="AE25" s="108"/>
      <c r="AF25" s="107"/>
      <c r="AG25" s="106"/>
      <c r="AH25" s="105"/>
      <c r="AI25" s="104"/>
      <c r="AJ25" s="104"/>
      <c r="AK25" s="105"/>
      <c r="AL25" s="105"/>
      <c r="AM25" s="105"/>
    </row>
    <row r="26" spans="1:40" s="85" customFormat="1" ht="27" customHeight="1" x14ac:dyDescent="0.2">
      <c r="A26" s="247" t="str">
        <f>A25</f>
        <v>6 piece set -- Serta Brand 80gsm Microfiber Cooling Sheets</v>
      </c>
      <c r="B26" s="247" t="s">
        <v>654</v>
      </c>
      <c r="C26" s="247" t="s">
        <v>640</v>
      </c>
      <c r="D26" s="100" t="s">
        <v>641</v>
      </c>
      <c r="E26" s="247" t="s">
        <v>893</v>
      </c>
      <c r="F26" s="102" t="s">
        <v>906</v>
      </c>
      <c r="G26" s="102" t="s">
        <v>907</v>
      </c>
      <c r="H26" s="101">
        <f t="shared" si="0"/>
        <v>3.35</v>
      </c>
      <c r="I26" s="101">
        <f t="shared" ref="I26:I31" si="28">I19</f>
        <v>3.42</v>
      </c>
      <c r="J26" s="231">
        <v>38</v>
      </c>
      <c r="K26" s="232">
        <v>25</v>
      </c>
      <c r="L26" s="231">
        <v>19</v>
      </c>
      <c r="M26" s="231">
        <v>4</v>
      </c>
      <c r="N26" s="100"/>
      <c r="O26" s="99">
        <f t="shared" ref="O26:O31" si="29">J26*K26*L26/1000000</f>
        <v>1.8100000000000002E-2</v>
      </c>
      <c r="P26" s="98">
        <f t="shared" ref="P26:P31" si="30">56/O26*M26</f>
        <v>12376</v>
      </c>
      <c r="Q26" s="97">
        <f t="shared" ref="Q26:Q31" si="31">$Q$9</f>
        <v>3500</v>
      </c>
      <c r="R26" s="96">
        <f t="shared" ref="R26:R31" si="32">Q26/P26</f>
        <v>0.28000000000000003</v>
      </c>
      <c r="S26" s="95" t="s">
        <v>648</v>
      </c>
      <c r="T26" s="94">
        <v>0.314</v>
      </c>
      <c r="U26" s="93">
        <f t="shared" ref="U26:U31" si="33">I26*T26</f>
        <v>1.07</v>
      </c>
      <c r="V26" s="93">
        <f t="shared" ref="V26:V31" si="34">U26+R26+I26</f>
        <v>4.7699999999999996</v>
      </c>
      <c r="W26" s="90"/>
      <c r="X26" s="90"/>
      <c r="Y26" s="92"/>
      <c r="Z26" s="92">
        <f>AG26*$Z$9</f>
        <v>0.38</v>
      </c>
      <c r="AA26" s="91"/>
      <c r="AB26" s="90"/>
      <c r="AC26" s="86">
        <f t="shared" si="7"/>
        <v>0.38</v>
      </c>
      <c r="AD26" s="89">
        <f t="shared" si="8"/>
        <v>5.15</v>
      </c>
      <c r="AE26" s="89">
        <f t="shared" ref="AE26:AE31" si="35">V26+AG26*$Z$9</f>
        <v>5.15</v>
      </c>
      <c r="AF26" s="88">
        <f t="shared" ref="AF26:AF31" si="36">(AG26-AE26)/AG26</f>
        <v>0.26319999999999999</v>
      </c>
      <c r="AG26" s="230">
        <v>6.99</v>
      </c>
      <c r="AH26" s="87">
        <f t="shared" si="13"/>
        <v>0</v>
      </c>
      <c r="AI26" s="86">
        <f>AH26*AG26</f>
        <v>0</v>
      </c>
      <c r="AJ26" s="86">
        <f t="shared" ref="AJ26:AJ31" si="37">AH26*AD26</f>
        <v>0</v>
      </c>
      <c r="AK26" s="87"/>
      <c r="AL26" s="87"/>
      <c r="AM26" s="87"/>
      <c r="AN26" s="85">
        <f t="shared" ref="AN26:AN31" si="38">AH26/M26*O26</f>
        <v>0</v>
      </c>
    </row>
    <row r="27" spans="1:40" s="85" customFormat="1" ht="27" customHeight="1" x14ac:dyDescent="0.2">
      <c r="A27" s="248"/>
      <c r="B27" s="248"/>
      <c r="C27" s="248"/>
      <c r="D27" s="100" t="s">
        <v>642</v>
      </c>
      <c r="E27" s="248"/>
      <c r="F27" s="102" t="s">
        <v>908</v>
      </c>
      <c r="G27" s="102" t="s">
        <v>909</v>
      </c>
      <c r="H27" s="101">
        <f t="shared" si="0"/>
        <v>4.3099999999999996</v>
      </c>
      <c r="I27" s="101">
        <f t="shared" si="28"/>
        <v>4.4000000000000004</v>
      </c>
      <c r="J27" s="231">
        <v>38</v>
      </c>
      <c r="K27" s="232">
        <v>25</v>
      </c>
      <c r="L27" s="231">
        <v>22</v>
      </c>
      <c r="M27" s="231">
        <v>4</v>
      </c>
      <c r="N27" s="100"/>
      <c r="O27" s="99">
        <f t="shared" si="29"/>
        <v>2.0899999999999998E-2</v>
      </c>
      <c r="P27" s="98">
        <f t="shared" si="30"/>
        <v>10718</v>
      </c>
      <c r="Q27" s="97">
        <f t="shared" si="31"/>
        <v>3500</v>
      </c>
      <c r="R27" s="96">
        <f t="shared" si="32"/>
        <v>0.33</v>
      </c>
      <c r="S27" s="95" t="s">
        <v>648</v>
      </c>
      <c r="T27" s="94">
        <v>0.314</v>
      </c>
      <c r="U27" s="93">
        <f t="shared" si="33"/>
        <v>1.38</v>
      </c>
      <c r="V27" s="93">
        <f t="shared" si="34"/>
        <v>6.11</v>
      </c>
      <c r="W27" s="90"/>
      <c r="X27" s="90"/>
      <c r="Y27" s="92"/>
      <c r="Z27" s="92">
        <f t="shared" ref="Z27:Z31" si="39">AG27*$Z$9</f>
        <v>0.41</v>
      </c>
      <c r="AA27" s="91"/>
      <c r="AB27" s="90"/>
      <c r="AC27" s="86">
        <f t="shared" si="7"/>
        <v>0.41</v>
      </c>
      <c r="AD27" s="89">
        <f t="shared" si="8"/>
        <v>6.52</v>
      </c>
      <c r="AE27" s="89">
        <f t="shared" si="35"/>
        <v>6.52</v>
      </c>
      <c r="AF27" s="88">
        <f t="shared" si="36"/>
        <v>0.1318</v>
      </c>
      <c r="AG27" s="230">
        <v>7.51</v>
      </c>
      <c r="AH27" s="87">
        <f t="shared" si="13"/>
        <v>604</v>
      </c>
      <c r="AI27" s="86">
        <f t="shared" ref="AI27:AI31" si="40">AH27*AG27</f>
        <v>4536.04</v>
      </c>
      <c r="AJ27" s="86">
        <f t="shared" si="37"/>
        <v>3938.08</v>
      </c>
      <c r="AK27" s="87">
        <v>300</v>
      </c>
      <c r="AL27" s="315">
        <v>304</v>
      </c>
      <c r="AM27" s="87">
        <v>7601</v>
      </c>
      <c r="AN27" s="85">
        <f t="shared" si="38"/>
        <v>3.1558999999999999</v>
      </c>
    </row>
    <row r="28" spans="1:40" s="85" customFormat="1" ht="27" customHeight="1" x14ac:dyDescent="0.2">
      <c r="A28" s="248"/>
      <c r="B28" s="248"/>
      <c r="C28" s="248"/>
      <c r="D28" s="100" t="s">
        <v>643</v>
      </c>
      <c r="E28" s="248"/>
      <c r="F28" s="102" t="s">
        <v>910</v>
      </c>
      <c r="G28" s="102" t="s">
        <v>911</v>
      </c>
      <c r="H28" s="101">
        <f t="shared" si="0"/>
        <v>4.6399999999999997</v>
      </c>
      <c r="I28" s="101">
        <f t="shared" si="28"/>
        <v>4.7300000000000004</v>
      </c>
      <c r="J28" s="231">
        <v>38</v>
      </c>
      <c r="K28" s="232">
        <v>25</v>
      </c>
      <c r="L28" s="231">
        <v>26</v>
      </c>
      <c r="M28" s="231">
        <v>4</v>
      </c>
      <c r="N28" s="100"/>
      <c r="O28" s="99">
        <f t="shared" si="29"/>
        <v>2.47E-2</v>
      </c>
      <c r="P28" s="98">
        <f t="shared" si="30"/>
        <v>9069</v>
      </c>
      <c r="Q28" s="97">
        <f t="shared" si="31"/>
        <v>3500</v>
      </c>
      <c r="R28" s="96">
        <f t="shared" si="32"/>
        <v>0.39</v>
      </c>
      <c r="S28" s="95" t="s">
        <v>648</v>
      </c>
      <c r="T28" s="94">
        <v>0.314</v>
      </c>
      <c r="U28" s="93">
        <f t="shared" si="33"/>
        <v>1.49</v>
      </c>
      <c r="V28" s="93">
        <f t="shared" si="34"/>
        <v>6.61</v>
      </c>
      <c r="W28" s="90"/>
      <c r="X28" s="90"/>
      <c r="Y28" s="92"/>
      <c r="Z28" s="92">
        <f t="shared" si="39"/>
        <v>0.49</v>
      </c>
      <c r="AA28" s="91"/>
      <c r="AB28" s="90"/>
      <c r="AC28" s="86">
        <f t="shared" si="7"/>
        <v>0.49</v>
      </c>
      <c r="AD28" s="89">
        <f t="shared" si="8"/>
        <v>7.1</v>
      </c>
      <c r="AE28" s="89">
        <f t="shared" si="35"/>
        <v>7.1</v>
      </c>
      <c r="AF28" s="88">
        <f t="shared" si="36"/>
        <v>0.2049</v>
      </c>
      <c r="AG28" s="230">
        <v>8.93</v>
      </c>
      <c r="AH28" s="87">
        <f t="shared" si="13"/>
        <v>2008</v>
      </c>
      <c r="AI28" s="86">
        <f t="shared" si="40"/>
        <v>17931.439999999999</v>
      </c>
      <c r="AJ28" s="86">
        <f t="shared" si="37"/>
        <v>14256.8</v>
      </c>
      <c r="AK28" s="87">
        <v>1000</v>
      </c>
      <c r="AL28" s="315">
        <v>1008</v>
      </c>
      <c r="AM28" s="87">
        <v>7602</v>
      </c>
      <c r="AN28" s="85">
        <f t="shared" si="38"/>
        <v>12.3994</v>
      </c>
    </row>
    <row r="29" spans="1:40" s="85" customFormat="1" ht="27" customHeight="1" x14ac:dyDescent="0.2">
      <c r="A29" s="248"/>
      <c r="B29" s="248"/>
      <c r="C29" s="248"/>
      <c r="D29" s="100" t="s">
        <v>644</v>
      </c>
      <c r="E29" s="248"/>
      <c r="F29" s="102" t="s">
        <v>912</v>
      </c>
      <c r="G29" s="102" t="s">
        <v>913</v>
      </c>
      <c r="H29" s="101">
        <f t="shared" si="0"/>
        <v>5.4</v>
      </c>
      <c r="I29" s="101">
        <f t="shared" si="28"/>
        <v>5.51</v>
      </c>
      <c r="J29" s="231">
        <v>38</v>
      </c>
      <c r="K29" s="232">
        <v>25</v>
      </c>
      <c r="L29" s="231">
        <v>28.5</v>
      </c>
      <c r="M29" s="231">
        <v>4</v>
      </c>
      <c r="N29" s="100"/>
      <c r="O29" s="99">
        <f t="shared" si="29"/>
        <v>2.7099999999999999E-2</v>
      </c>
      <c r="P29" s="98">
        <f t="shared" si="30"/>
        <v>8266</v>
      </c>
      <c r="Q29" s="97">
        <f t="shared" si="31"/>
        <v>3500</v>
      </c>
      <c r="R29" s="96">
        <f t="shared" si="32"/>
        <v>0.42</v>
      </c>
      <c r="S29" s="95" t="s">
        <v>648</v>
      </c>
      <c r="T29" s="94">
        <v>0.314</v>
      </c>
      <c r="U29" s="93">
        <f t="shared" si="33"/>
        <v>1.73</v>
      </c>
      <c r="V29" s="93">
        <f t="shared" si="34"/>
        <v>7.66</v>
      </c>
      <c r="W29" s="90"/>
      <c r="X29" s="90"/>
      <c r="Y29" s="92"/>
      <c r="Z29" s="92">
        <f t="shared" si="39"/>
        <v>0.57999999999999996</v>
      </c>
      <c r="AA29" s="91"/>
      <c r="AB29" s="90"/>
      <c r="AC29" s="86">
        <f t="shared" si="7"/>
        <v>0.57999999999999996</v>
      </c>
      <c r="AD29" s="89">
        <f t="shared" si="8"/>
        <v>8.24</v>
      </c>
      <c r="AE29" s="89">
        <f t="shared" si="35"/>
        <v>8.24</v>
      </c>
      <c r="AF29" s="88">
        <f t="shared" si="36"/>
        <v>0.21970000000000001</v>
      </c>
      <c r="AG29" s="230">
        <v>10.56</v>
      </c>
      <c r="AH29" s="87">
        <f t="shared" si="13"/>
        <v>1000</v>
      </c>
      <c r="AI29" s="86">
        <f t="shared" si="40"/>
        <v>10560</v>
      </c>
      <c r="AJ29" s="86">
        <f t="shared" si="37"/>
        <v>8240</v>
      </c>
      <c r="AK29" s="87">
        <v>500</v>
      </c>
      <c r="AL29" s="87">
        <v>500</v>
      </c>
      <c r="AM29" s="87">
        <v>7603</v>
      </c>
      <c r="AN29" s="85">
        <f t="shared" si="38"/>
        <v>6.7750000000000004</v>
      </c>
    </row>
    <row r="30" spans="1:40" s="85" customFormat="1" ht="27" customHeight="1" x14ac:dyDescent="0.2">
      <c r="A30" s="248"/>
      <c r="B30" s="248"/>
      <c r="C30" s="248"/>
      <c r="D30" s="100" t="s">
        <v>646</v>
      </c>
      <c r="E30" s="248"/>
      <c r="F30" s="102" t="s">
        <v>914</v>
      </c>
      <c r="G30" s="102" t="s">
        <v>915</v>
      </c>
      <c r="H30" s="101">
        <f t="shared" si="0"/>
        <v>0.91</v>
      </c>
      <c r="I30" s="101">
        <f t="shared" si="28"/>
        <v>0.93</v>
      </c>
      <c r="J30" s="233">
        <v>24.5</v>
      </c>
      <c r="K30" s="234">
        <v>15</v>
      </c>
      <c r="L30" s="233">
        <v>15.5</v>
      </c>
      <c r="M30" s="231">
        <v>4</v>
      </c>
      <c r="N30" s="100"/>
      <c r="O30" s="99">
        <f t="shared" si="29"/>
        <v>5.7000000000000002E-3</v>
      </c>
      <c r="P30" s="98">
        <f t="shared" si="30"/>
        <v>39298</v>
      </c>
      <c r="Q30" s="97">
        <f t="shared" si="31"/>
        <v>3500</v>
      </c>
      <c r="R30" s="96">
        <f t="shared" si="32"/>
        <v>0.09</v>
      </c>
      <c r="S30" s="95" t="s">
        <v>653</v>
      </c>
      <c r="T30" s="94">
        <v>0.314</v>
      </c>
      <c r="U30" s="93">
        <f t="shared" si="33"/>
        <v>0.28999999999999998</v>
      </c>
      <c r="V30" s="93">
        <f t="shared" si="34"/>
        <v>1.31</v>
      </c>
      <c r="W30" s="90"/>
      <c r="X30" s="90"/>
      <c r="Y30" s="92"/>
      <c r="Z30" s="92">
        <f t="shared" si="39"/>
        <v>0.11</v>
      </c>
      <c r="AA30" s="91"/>
      <c r="AB30" s="90"/>
      <c r="AC30" s="86">
        <f t="shared" si="7"/>
        <v>0.11</v>
      </c>
      <c r="AD30" s="89">
        <f t="shared" si="8"/>
        <v>1.42</v>
      </c>
      <c r="AE30" s="89">
        <f t="shared" si="35"/>
        <v>1.42</v>
      </c>
      <c r="AF30" s="88">
        <f t="shared" si="36"/>
        <v>0.314</v>
      </c>
      <c r="AG30" s="241">
        <v>2.0699999999999998</v>
      </c>
      <c r="AH30" s="87">
        <f t="shared" si="13"/>
        <v>0</v>
      </c>
      <c r="AI30" s="86">
        <f t="shared" si="40"/>
        <v>0</v>
      </c>
      <c r="AJ30" s="86">
        <f t="shared" si="37"/>
        <v>0</v>
      </c>
      <c r="AK30" s="87"/>
      <c r="AL30" s="87"/>
      <c r="AM30" s="87"/>
      <c r="AN30" s="85">
        <f t="shared" si="38"/>
        <v>0</v>
      </c>
    </row>
    <row r="31" spans="1:40" s="85" customFormat="1" ht="27" customHeight="1" x14ac:dyDescent="0.2">
      <c r="A31" s="249"/>
      <c r="B31" s="249"/>
      <c r="C31" s="249"/>
      <c r="D31" s="100" t="s">
        <v>647</v>
      </c>
      <c r="E31" s="249"/>
      <c r="F31" s="102" t="s">
        <v>916</v>
      </c>
      <c r="G31" s="102" t="s">
        <v>917</v>
      </c>
      <c r="H31" s="101">
        <f t="shared" si="0"/>
        <v>1.04</v>
      </c>
      <c r="I31" s="101">
        <f t="shared" si="28"/>
        <v>1.06</v>
      </c>
      <c r="J31" s="231">
        <v>24.5</v>
      </c>
      <c r="K31" s="232">
        <v>15</v>
      </c>
      <c r="L31" s="231">
        <v>18.5</v>
      </c>
      <c r="M31" s="231">
        <v>4</v>
      </c>
      <c r="N31" s="100"/>
      <c r="O31" s="99">
        <f t="shared" si="29"/>
        <v>6.7999999999999996E-3</v>
      </c>
      <c r="P31" s="98">
        <f t="shared" si="30"/>
        <v>32941</v>
      </c>
      <c r="Q31" s="97">
        <f t="shared" si="31"/>
        <v>3500</v>
      </c>
      <c r="R31" s="96">
        <f t="shared" si="32"/>
        <v>0.11</v>
      </c>
      <c r="S31" s="95" t="s">
        <v>653</v>
      </c>
      <c r="T31" s="94">
        <v>0.314</v>
      </c>
      <c r="U31" s="93">
        <f t="shared" si="33"/>
        <v>0.33</v>
      </c>
      <c r="V31" s="93">
        <f t="shared" si="34"/>
        <v>1.5</v>
      </c>
      <c r="W31" s="90"/>
      <c r="X31" s="90"/>
      <c r="Y31" s="92"/>
      <c r="Z31" s="92">
        <f t="shared" si="39"/>
        <v>0.13</v>
      </c>
      <c r="AA31" s="91"/>
      <c r="AB31" s="90"/>
      <c r="AC31" s="86">
        <f t="shared" si="7"/>
        <v>0.13</v>
      </c>
      <c r="AD31" s="89">
        <f t="shared" si="8"/>
        <v>1.63</v>
      </c>
      <c r="AE31" s="89">
        <f t="shared" si="35"/>
        <v>1.63</v>
      </c>
      <c r="AF31" s="88">
        <f t="shared" si="36"/>
        <v>0.32079999999999997</v>
      </c>
      <c r="AG31" s="241">
        <v>2.4</v>
      </c>
      <c r="AH31" s="87">
        <f t="shared" si="13"/>
        <v>0</v>
      </c>
      <c r="AI31" s="86">
        <f t="shared" si="40"/>
        <v>0</v>
      </c>
      <c r="AJ31" s="86">
        <f t="shared" si="37"/>
        <v>0</v>
      </c>
      <c r="AK31" s="87"/>
      <c r="AL31" s="87"/>
      <c r="AM31" s="87"/>
      <c r="AN31" s="85">
        <f t="shared" si="38"/>
        <v>0</v>
      </c>
    </row>
    <row r="32" spans="1:40" s="85" customFormat="1" ht="16.5" customHeight="1" x14ac:dyDescent="0.2">
      <c r="A32" s="240"/>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77">
        <f>SUM(AH12:AH31)</f>
        <v>19236</v>
      </c>
      <c r="AI32" s="237">
        <f>SUM(AI12:AI31)</f>
        <v>160044.07999999999</v>
      </c>
      <c r="AJ32" s="237">
        <f>SUM(AJ12:AJ31)</f>
        <v>127307.56</v>
      </c>
      <c r="AK32" s="238">
        <f>(AI32-AJ32)/AI32</f>
        <v>0.20449999999999999</v>
      </c>
      <c r="AL32" s="239"/>
      <c r="AM32" s="239"/>
      <c r="AN32" s="77">
        <f>SUM(AN12:AN31)</f>
        <v>107.8509</v>
      </c>
    </row>
    <row r="33" spans="1:40" s="85" customFormat="1" ht="16.5" customHeight="1" x14ac:dyDescent="0.2">
      <c r="A33" s="240"/>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77"/>
      <c r="AI33" s="237"/>
      <c r="AJ33" s="237"/>
      <c r="AK33" s="238"/>
      <c r="AL33" s="239"/>
      <c r="AM33" s="239"/>
    </row>
    <row r="34" spans="1:40" s="85" customFormat="1" ht="16.5" customHeight="1" x14ac:dyDescent="0.2">
      <c r="A34" s="268" t="s">
        <v>687</v>
      </c>
      <c r="B34" s="255" t="s">
        <v>611</v>
      </c>
      <c r="C34" s="255" t="s">
        <v>686</v>
      </c>
      <c r="D34" s="255" t="s">
        <v>685</v>
      </c>
      <c r="E34" s="255" t="s">
        <v>613</v>
      </c>
      <c r="F34" s="259" t="s">
        <v>684</v>
      </c>
      <c r="G34" s="259" t="s">
        <v>683</v>
      </c>
      <c r="H34" s="255" t="s">
        <v>35</v>
      </c>
      <c r="I34" s="265" t="s">
        <v>682</v>
      </c>
      <c r="J34" s="254" t="s">
        <v>681</v>
      </c>
      <c r="K34" s="254"/>
      <c r="L34" s="254"/>
      <c r="M34" s="254"/>
      <c r="N34" s="254"/>
      <c r="O34" s="254"/>
      <c r="P34" s="254"/>
      <c r="Q34" s="254"/>
      <c r="R34" s="254"/>
      <c r="S34" s="254" t="s">
        <v>610</v>
      </c>
      <c r="T34" s="254"/>
      <c r="U34" s="254"/>
      <c r="V34" s="253" t="s">
        <v>615</v>
      </c>
      <c r="W34" s="256" t="s">
        <v>680</v>
      </c>
      <c r="X34" s="257"/>
      <c r="Y34" s="257"/>
      <c r="Z34" s="257"/>
      <c r="AA34" s="257"/>
      <c r="AB34" s="258"/>
      <c r="AC34" s="253" t="s">
        <v>616</v>
      </c>
      <c r="AD34" s="253" t="s">
        <v>679</v>
      </c>
      <c r="AE34" s="253" t="s">
        <v>678</v>
      </c>
      <c r="AF34" s="280" t="s">
        <v>677</v>
      </c>
      <c r="AG34" s="281" t="s">
        <v>955</v>
      </c>
      <c r="AH34" s="265" t="s">
        <v>675</v>
      </c>
      <c r="AI34" s="253" t="s">
        <v>617</v>
      </c>
      <c r="AJ34" s="253" t="s">
        <v>651</v>
      </c>
      <c r="AK34" s="253" t="s">
        <v>977</v>
      </c>
      <c r="AL34" s="253" t="s">
        <v>979</v>
      </c>
      <c r="AM34" s="253" t="s">
        <v>972</v>
      </c>
    </row>
    <row r="35" spans="1:40" s="85" customFormat="1" ht="16.5" customHeight="1" x14ac:dyDescent="0.2">
      <c r="A35" s="268"/>
      <c r="B35" s="255"/>
      <c r="C35" s="255"/>
      <c r="D35" s="255"/>
      <c r="E35" s="255"/>
      <c r="F35" s="259"/>
      <c r="G35" s="259"/>
      <c r="H35" s="255"/>
      <c r="I35" s="266"/>
      <c r="J35" s="254" t="s">
        <v>674</v>
      </c>
      <c r="K35" s="254"/>
      <c r="L35" s="254"/>
      <c r="M35" s="255" t="s">
        <v>673</v>
      </c>
      <c r="N35" s="255" t="s">
        <v>672</v>
      </c>
      <c r="O35" s="253" t="s">
        <v>671</v>
      </c>
      <c r="P35" s="253" t="s">
        <v>670</v>
      </c>
      <c r="Q35" s="126" t="s">
        <v>669</v>
      </c>
      <c r="R35" s="253" t="s">
        <v>668</v>
      </c>
      <c r="S35" s="255" t="s">
        <v>667</v>
      </c>
      <c r="T35" s="255" t="s">
        <v>614</v>
      </c>
      <c r="U35" s="253" t="s">
        <v>666</v>
      </c>
      <c r="V35" s="253"/>
      <c r="W35" s="131" t="s">
        <v>665</v>
      </c>
      <c r="X35" s="131" t="s">
        <v>664</v>
      </c>
      <c r="Y35" s="132" t="s">
        <v>663</v>
      </c>
      <c r="Z35" s="132" t="s">
        <v>662</v>
      </c>
      <c r="AA35" s="131" t="s">
        <v>661</v>
      </c>
      <c r="AB35" s="131" t="s">
        <v>660</v>
      </c>
      <c r="AC35" s="253"/>
      <c r="AD35" s="253"/>
      <c r="AE35" s="253"/>
      <c r="AF35" s="280"/>
      <c r="AG35" s="281"/>
      <c r="AH35" s="266"/>
      <c r="AI35" s="253"/>
      <c r="AJ35" s="253"/>
      <c r="AK35" s="253"/>
      <c r="AL35" s="253"/>
      <c r="AM35" s="253"/>
    </row>
    <row r="36" spans="1:40" s="85" customFormat="1" ht="27" customHeight="1" x14ac:dyDescent="0.2">
      <c r="A36" s="268"/>
      <c r="B36" s="255"/>
      <c r="C36" s="255"/>
      <c r="D36" s="255"/>
      <c r="E36" s="255"/>
      <c r="F36" s="259"/>
      <c r="G36" s="259"/>
      <c r="H36" s="255"/>
      <c r="I36" s="267"/>
      <c r="J36" s="128" t="s">
        <v>659</v>
      </c>
      <c r="K36" s="128" t="s">
        <v>658</v>
      </c>
      <c r="L36" s="128" t="s">
        <v>657</v>
      </c>
      <c r="M36" s="255"/>
      <c r="N36" s="255"/>
      <c r="O36" s="253"/>
      <c r="P36" s="253"/>
      <c r="Q36" s="127">
        <v>3500</v>
      </c>
      <c r="R36" s="253"/>
      <c r="S36" s="255"/>
      <c r="T36" s="255"/>
      <c r="U36" s="253"/>
      <c r="V36" s="253"/>
      <c r="W36" s="123">
        <v>0.03</v>
      </c>
      <c r="X36" s="123"/>
      <c r="Y36" s="123"/>
      <c r="Z36" s="125">
        <v>5.5E-2</v>
      </c>
      <c r="AA36" s="124"/>
      <c r="AB36" s="123">
        <v>0.08</v>
      </c>
      <c r="AC36" s="253"/>
      <c r="AD36" s="253"/>
      <c r="AE36" s="253"/>
      <c r="AF36" s="280"/>
      <c r="AG36" s="281"/>
      <c r="AH36" s="267"/>
      <c r="AI36" s="253"/>
      <c r="AJ36" s="253"/>
      <c r="AK36" s="253"/>
      <c r="AL36" s="253"/>
      <c r="AM36" s="253"/>
    </row>
    <row r="37" spans="1:40" s="85" customFormat="1" ht="21.75" customHeight="1" x14ac:dyDescent="0.2">
      <c r="A37" s="250" t="s">
        <v>971</v>
      </c>
      <c r="B37" s="251"/>
      <c r="C37" s="252"/>
      <c r="D37" s="126"/>
      <c r="E37" s="126"/>
      <c r="F37" s="126"/>
      <c r="G37" s="126"/>
      <c r="H37" s="126"/>
      <c r="I37" s="129"/>
      <c r="J37" s="128"/>
      <c r="K37" s="128"/>
      <c r="L37" s="128"/>
      <c r="M37" s="126"/>
      <c r="N37" s="126"/>
      <c r="O37" s="120"/>
      <c r="P37" s="120"/>
      <c r="Q37" s="127"/>
      <c r="R37" s="120"/>
      <c r="S37" s="126"/>
      <c r="T37" s="126"/>
      <c r="U37" s="120"/>
      <c r="V37" s="120"/>
      <c r="W37" s="123"/>
      <c r="X37" s="123"/>
      <c r="Y37" s="123"/>
      <c r="Z37" s="125"/>
      <c r="AA37" s="124"/>
      <c r="AB37" s="123"/>
      <c r="AC37" s="120"/>
      <c r="AD37" s="120"/>
      <c r="AE37" s="120"/>
      <c r="AF37" s="122"/>
      <c r="AG37" s="121" t="s">
        <v>889</v>
      </c>
      <c r="AH37" s="120"/>
      <c r="AI37" s="120"/>
      <c r="AJ37" s="120"/>
      <c r="AK37" s="120" t="s">
        <v>954</v>
      </c>
      <c r="AL37" s="120" t="s">
        <v>954</v>
      </c>
      <c r="AM37" s="120"/>
    </row>
    <row r="38" spans="1:40" s="103" customFormat="1" ht="21" customHeight="1" x14ac:dyDescent="0.2">
      <c r="A38" s="244" t="s">
        <v>655</v>
      </c>
      <c r="B38" s="245"/>
      <c r="C38" s="246"/>
      <c r="D38" s="117"/>
      <c r="E38" s="117"/>
      <c r="F38" s="117"/>
      <c r="G38" s="117"/>
      <c r="H38" s="118"/>
      <c r="I38" s="118"/>
      <c r="J38" s="117"/>
      <c r="K38" s="117"/>
      <c r="L38" s="117"/>
      <c r="M38" s="117"/>
      <c r="N38" s="117"/>
      <c r="O38" s="116"/>
      <c r="P38" s="115"/>
      <c r="Q38" s="114"/>
      <c r="R38" s="113"/>
      <c r="S38" s="112"/>
      <c r="T38" s="111"/>
      <c r="U38" s="110"/>
      <c r="V38" s="110"/>
      <c r="W38" s="109"/>
      <c r="X38" s="109"/>
      <c r="Y38" s="110"/>
      <c r="Z38" s="110"/>
      <c r="AA38" s="110"/>
      <c r="AB38" s="109"/>
      <c r="AC38" s="104"/>
      <c r="AD38" s="108"/>
      <c r="AE38" s="108"/>
      <c r="AF38" s="107"/>
      <c r="AG38" s="106" t="s">
        <v>956</v>
      </c>
      <c r="AH38" s="104"/>
      <c r="AI38" s="104"/>
      <c r="AJ38" s="104"/>
      <c r="AK38" s="278" t="s">
        <v>978</v>
      </c>
      <c r="AL38" s="279"/>
      <c r="AM38" s="104"/>
    </row>
    <row r="39" spans="1:40" s="85" customFormat="1" ht="27" customHeight="1" x14ac:dyDescent="0.2">
      <c r="A39" s="247" t="str">
        <f>A38</f>
        <v>6 piece set -- Serta Brand 80gsm Microfiber Cooling Sheets</v>
      </c>
      <c r="B39" s="247" t="s">
        <v>654</v>
      </c>
      <c r="C39" s="247" t="s">
        <v>640</v>
      </c>
      <c r="D39" s="100" t="s">
        <v>641</v>
      </c>
      <c r="E39" s="247" t="s">
        <v>929</v>
      </c>
      <c r="F39" s="102" t="s">
        <v>930</v>
      </c>
      <c r="G39" s="102" t="s">
        <v>931</v>
      </c>
      <c r="H39" s="101">
        <f t="shared" si="0"/>
        <v>3.35</v>
      </c>
      <c r="I39" s="101">
        <f t="shared" ref="I39:I44" si="41">I26</f>
        <v>3.42</v>
      </c>
      <c r="J39" s="231">
        <v>38</v>
      </c>
      <c r="K39" s="232">
        <v>25</v>
      </c>
      <c r="L39" s="231">
        <v>19</v>
      </c>
      <c r="M39" s="231">
        <v>4</v>
      </c>
      <c r="N39" s="100"/>
      <c r="O39" s="99">
        <f t="shared" ref="O39:O44" si="42">J39*K39*L39/1000000</f>
        <v>1.8100000000000002E-2</v>
      </c>
      <c r="P39" s="98">
        <f t="shared" ref="P39:P44" si="43">56/O39*M39</f>
        <v>12376</v>
      </c>
      <c r="Q39" s="97">
        <f t="shared" ref="Q39:Q44" si="44">$Q$9</f>
        <v>3500</v>
      </c>
      <c r="R39" s="96">
        <f t="shared" ref="R39:R44" si="45">Q39/P39</f>
        <v>0.28000000000000003</v>
      </c>
      <c r="S39" s="95" t="s">
        <v>878</v>
      </c>
      <c r="T39" s="94">
        <v>0.314</v>
      </c>
      <c r="U39" s="93">
        <f t="shared" ref="U39:U44" si="46">I39*T39</f>
        <v>1.07</v>
      </c>
      <c r="V39" s="93">
        <f t="shared" ref="V39:V44" si="47">U39+R39+I39</f>
        <v>4.7699999999999996</v>
      </c>
      <c r="W39" s="90"/>
      <c r="X39" s="90"/>
      <c r="Y39" s="92"/>
      <c r="Z39" s="92">
        <f>AG39*$Z$9</f>
        <v>0.38</v>
      </c>
      <c r="AA39" s="91"/>
      <c r="AB39" s="90"/>
      <c r="AC39" s="86">
        <f t="shared" si="7"/>
        <v>0.38</v>
      </c>
      <c r="AD39" s="89">
        <f t="shared" si="8"/>
        <v>5.15</v>
      </c>
      <c r="AE39" s="89">
        <f t="shared" ref="AE39:AE44" si="48">V39+AG39*$Z$9</f>
        <v>5.15</v>
      </c>
      <c r="AF39" s="88">
        <f t="shared" ref="AF39:AF44" si="49">(AG39-AE39)/AG39</f>
        <v>0.26319999999999999</v>
      </c>
      <c r="AG39" s="230">
        <v>6.99</v>
      </c>
      <c r="AH39" s="87">
        <f t="shared" ref="AH39:AH44" si="50">AK39+AL39</f>
        <v>204</v>
      </c>
      <c r="AI39" s="86">
        <f>AH39*AG39</f>
        <v>1425.96</v>
      </c>
      <c r="AJ39" s="86">
        <f t="shared" ref="AJ39:AJ44" si="51">AH39*AD39</f>
        <v>1050.5999999999999</v>
      </c>
      <c r="AK39" s="315">
        <v>104</v>
      </c>
      <c r="AL39" s="87">
        <v>100</v>
      </c>
      <c r="AM39" s="87">
        <v>7600</v>
      </c>
      <c r="AN39" s="85">
        <f>AH39/M39*O39</f>
        <v>0.92310000000000003</v>
      </c>
    </row>
    <row r="40" spans="1:40" s="85" customFormat="1" ht="27" customHeight="1" x14ac:dyDescent="0.2">
      <c r="A40" s="248"/>
      <c r="B40" s="248"/>
      <c r="C40" s="248"/>
      <c r="D40" s="100" t="s">
        <v>642</v>
      </c>
      <c r="E40" s="248"/>
      <c r="F40" s="102" t="s">
        <v>932</v>
      </c>
      <c r="G40" s="102" t="s">
        <v>933</v>
      </c>
      <c r="H40" s="101">
        <f t="shared" si="0"/>
        <v>4.3099999999999996</v>
      </c>
      <c r="I40" s="101">
        <f t="shared" si="41"/>
        <v>4.4000000000000004</v>
      </c>
      <c r="J40" s="231">
        <v>38</v>
      </c>
      <c r="K40" s="232">
        <v>25</v>
      </c>
      <c r="L40" s="231">
        <v>22</v>
      </c>
      <c r="M40" s="231">
        <v>4</v>
      </c>
      <c r="N40" s="100"/>
      <c r="O40" s="99">
        <f t="shared" si="42"/>
        <v>2.0899999999999998E-2</v>
      </c>
      <c r="P40" s="98">
        <f t="shared" si="43"/>
        <v>10718</v>
      </c>
      <c r="Q40" s="97">
        <f t="shared" si="44"/>
        <v>3500</v>
      </c>
      <c r="R40" s="96">
        <f t="shared" si="45"/>
        <v>0.33</v>
      </c>
      <c r="S40" s="95" t="s">
        <v>878</v>
      </c>
      <c r="T40" s="94">
        <v>0.314</v>
      </c>
      <c r="U40" s="93">
        <f t="shared" si="46"/>
        <v>1.38</v>
      </c>
      <c r="V40" s="93">
        <f t="shared" si="47"/>
        <v>6.11</v>
      </c>
      <c r="W40" s="90"/>
      <c r="X40" s="90"/>
      <c r="Y40" s="92"/>
      <c r="Z40" s="92">
        <f t="shared" ref="Z40:Z44" si="52">AG40*$Z$9</f>
        <v>0.41</v>
      </c>
      <c r="AA40" s="91"/>
      <c r="AB40" s="90"/>
      <c r="AC40" s="86">
        <f t="shared" si="7"/>
        <v>0.41</v>
      </c>
      <c r="AD40" s="89">
        <f t="shared" si="8"/>
        <v>6.52</v>
      </c>
      <c r="AE40" s="89">
        <f t="shared" si="48"/>
        <v>6.52</v>
      </c>
      <c r="AF40" s="88">
        <f t="shared" si="49"/>
        <v>0.1318</v>
      </c>
      <c r="AG40" s="230">
        <v>7.51</v>
      </c>
      <c r="AH40" s="87">
        <f t="shared" si="50"/>
        <v>408</v>
      </c>
      <c r="AI40" s="86">
        <f t="shared" ref="AI40:AI44" si="53">AH40*AG40</f>
        <v>3064.08</v>
      </c>
      <c r="AJ40" s="86">
        <f t="shared" si="51"/>
        <v>2660.16</v>
      </c>
      <c r="AK40" s="315">
        <v>204</v>
      </c>
      <c r="AL40" s="315">
        <v>204</v>
      </c>
      <c r="AM40" s="87">
        <v>7601</v>
      </c>
      <c r="AN40" s="85">
        <f t="shared" ref="AN40:AN44" si="54">AH40/M40*O40</f>
        <v>2.1318000000000001</v>
      </c>
    </row>
    <row r="41" spans="1:40" s="85" customFormat="1" ht="27" customHeight="1" x14ac:dyDescent="0.2">
      <c r="A41" s="248"/>
      <c r="B41" s="248"/>
      <c r="C41" s="248"/>
      <c r="D41" s="100" t="s">
        <v>643</v>
      </c>
      <c r="E41" s="248"/>
      <c r="F41" s="102" t="s">
        <v>934</v>
      </c>
      <c r="G41" s="102" t="s">
        <v>935</v>
      </c>
      <c r="H41" s="101">
        <f t="shared" si="0"/>
        <v>4.6399999999999997</v>
      </c>
      <c r="I41" s="101">
        <f t="shared" si="41"/>
        <v>4.7300000000000004</v>
      </c>
      <c r="J41" s="231">
        <v>38</v>
      </c>
      <c r="K41" s="232">
        <v>25</v>
      </c>
      <c r="L41" s="231">
        <v>26</v>
      </c>
      <c r="M41" s="231">
        <v>4</v>
      </c>
      <c r="N41" s="100"/>
      <c r="O41" s="99">
        <f t="shared" si="42"/>
        <v>2.47E-2</v>
      </c>
      <c r="P41" s="98">
        <f t="shared" si="43"/>
        <v>9069</v>
      </c>
      <c r="Q41" s="97">
        <f t="shared" si="44"/>
        <v>3500</v>
      </c>
      <c r="R41" s="96">
        <f t="shared" si="45"/>
        <v>0.39</v>
      </c>
      <c r="S41" s="95" t="s">
        <v>878</v>
      </c>
      <c r="T41" s="94">
        <v>0.314</v>
      </c>
      <c r="U41" s="93">
        <f t="shared" si="46"/>
        <v>1.49</v>
      </c>
      <c r="V41" s="93">
        <f t="shared" si="47"/>
        <v>6.61</v>
      </c>
      <c r="W41" s="90"/>
      <c r="X41" s="90"/>
      <c r="Y41" s="92"/>
      <c r="Z41" s="92">
        <f t="shared" si="52"/>
        <v>0.49</v>
      </c>
      <c r="AA41" s="91"/>
      <c r="AB41" s="90"/>
      <c r="AC41" s="86">
        <f t="shared" si="7"/>
        <v>0.49</v>
      </c>
      <c r="AD41" s="89">
        <f t="shared" si="8"/>
        <v>7.1</v>
      </c>
      <c r="AE41" s="89">
        <f t="shared" si="48"/>
        <v>7.1</v>
      </c>
      <c r="AF41" s="88">
        <f t="shared" si="49"/>
        <v>0.2049</v>
      </c>
      <c r="AG41" s="230">
        <v>8.93</v>
      </c>
      <c r="AH41" s="87">
        <f t="shared" si="50"/>
        <v>1204</v>
      </c>
      <c r="AI41" s="86">
        <f t="shared" si="53"/>
        <v>10751.72</v>
      </c>
      <c r="AJ41" s="86">
        <f t="shared" si="51"/>
        <v>8548.4</v>
      </c>
      <c r="AK41" s="87">
        <v>600</v>
      </c>
      <c r="AL41" s="315">
        <v>604</v>
      </c>
      <c r="AM41" s="87">
        <v>7602</v>
      </c>
      <c r="AN41" s="85">
        <f t="shared" si="54"/>
        <v>7.4347000000000003</v>
      </c>
    </row>
    <row r="42" spans="1:40" s="85" customFormat="1" ht="27" customHeight="1" x14ac:dyDescent="0.2">
      <c r="A42" s="248"/>
      <c r="B42" s="248"/>
      <c r="C42" s="248"/>
      <c r="D42" s="100" t="s">
        <v>644</v>
      </c>
      <c r="E42" s="248"/>
      <c r="F42" s="102" t="s">
        <v>936</v>
      </c>
      <c r="G42" s="102" t="s">
        <v>937</v>
      </c>
      <c r="H42" s="101">
        <f t="shared" si="0"/>
        <v>5.4</v>
      </c>
      <c r="I42" s="101">
        <f t="shared" si="41"/>
        <v>5.51</v>
      </c>
      <c r="J42" s="231">
        <v>38</v>
      </c>
      <c r="K42" s="232">
        <v>25</v>
      </c>
      <c r="L42" s="231">
        <v>28.5</v>
      </c>
      <c r="M42" s="231">
        <v>4</v>
      </c>
      <c r="N42" s="100"/>
      <c r="O42" s="99">
        <f t="shared" si="42"/>
        <v>2.7099999999999999E-2</v>
      </c>
      <c r="P42" s="98">
        <f t="shared" si="43"/>
        <v>8266</v>
      </c>
      <c r="Q42" s="97">
        <f t="shared" si="44"/>
        <v>3500</v>
      </c>
      <c r="R42" s="96">
        <f t="shared" si="45"/>
        <v>0.42</v>
      </c>
      <c r="S42" s="95" t="s">
        <v>878</v>
      </c>
      <c r="T42" s="94">
        <v>0.314</v>
      </c>
      <c r="U42" s="93">
        <f t="shared" si="46"/>
        <v>1.73</v>
      </c>
      <c r="V42" s="93">
        <f t="shared" si="47"/>
        <v>7.66</v>
      </c>
      <c r="W42" s="90"/>
      <c r="X42" s="90"/>
      <c r="Y42" s="92"/>
      <c r="Z42" s="92">
        <f t="shared" si="52"/>
        <v>0.57999999999999996</v>
      </c>
      <c r="AA42" s="91"/>
      <c r="AB42" s="90"/>
      <c r="AC42" s="86">
        <f t="shared" si="7"/>
        <v>0.57999999999999996</v>
      </c>
      <c r="AD42" s="89">
        <f t="shared" si="8"/>
        <v>8.24</v>
      </c>
      <c r="AE42" s="89">
        <f t="shared" si="48"/>
        <v>8.24</v>
      </c>
      <c r="AF42" s="88">
        <f t="shared" si="49"/>
        <v>0.21970000000000001</v>
      </c>
      <c r="AG42" s="230">
        <v>10.56</v>
      </c>
      <c r="AH42" s="87">
        <f t="shared" si="50"/>
        <v>604</v>
      </c>
      <c r="AI42" s="86">
        <f t="shared" si="53"/>
        <v>6378.24</v>
      </c>
      <c r="AJ42" s="86">
        <f t="shared" si="51"/>
        <v>4976.96</v>
      </c>
      <c r="AK42" s="87">
        <v>300</v>
      </c>
      <c r="AL42" s="315">
        <v>304</v>
      </c>
      <c r="AM42" s="87">
        <v>7603</v>
      </c>
      <c r="AN42" s="85">
        <f t="shared" si="54"/>
        <v>4.0921000000000003</v>
      </c>
    </row>
    <row r="43" spans="1:40" s="85" customFormat="1" ht="27" customHeight="1" x14ac:dyDescent="0.2">
      <c r="A43" s="248"/>
      <c r="B43" s="248"/>
      <c r="C43" s="248"/>
      <c r="D43" s="100" t="s">
        <v>646</v>
      </c>
      <c r="E43" s="248"/>
      <c r="F43" s="102" t="s">
        <v>938</v>
      </c>
      <c r="G43" s="102" t="s">
        <v>939</v>
      </c>
      <c r="H43" s="101">
        <f t="shared" si="0"/>
        <v>0.91</v>
      </c>
      <c r="I43" s="101">
        <f t="shared" si="41"/>
        <v>0.93</v>
      </c>
      <c r="J43" s="233">
        <v>24.5</v>
      </c>
      <c r="K43" s="234">
        <v>15</v>
      </c>
      <c r="L43" s="233">
        <v>15.5</v>
      </c>
      <c r="M43" s="231">
        <v>4</v>
      </c>
      <c r="N43" s="100"/>
      <c r="O43" s="99">
        <f t="shared" si="42"/>
        <v>5.7000000000000002E-3</v>
      </c>
      <c r="P43" s="98">
        <f t="shared" si="43"/>
        <v>39298</v>
      </c>
      <c r="Q43" s="97">
        <f t="shared" si="44"/>
        <v>3500</v>
      </c>
      <c r="R43" s="96">
        <f t="shared" si="45"/>
        <v>0.09</v>
      </c>
      <c r="S43" s="95" t="s">
        <v>887</v>
      </c>
      <c r="T43" s="94">
        <v>0.314</v>
      </c>
      <c r="U43" s="93">
        <f t="shared" si="46"/>
        <v>0.28999999999999998</v>
      </c>
      <c r="V43" s="93">
        <f t="shared" si="47"/>
        <v>1.31</v>
      </c>
      <c r="W43" s="90"/>
      <c r="X43" s="90"/>
      <c r="Y43" s="92"/>
      <c r="Z43" s="92">
        <f t="shared" si="52"/>
        <v>0.11</v>
      </c>
      <c r="AA43" s="91"/>
      <c r="AB43" s="90"/>
      <c r="AC43" s="86">
        <f t="shared" si="7"/>
        <v>0.11</v>
      </c>
      <c r="AD43" s="89">
        <f t="shared" si="8"/>
        <v>1.42</v>
      </c>
      <c r="AE43" s="89">
        <f t="shared" si="48"/>
        <v>1.42</v>
      </c>
      <c r="AF43" s="88">
        <f t="shared" si="49"/>
        <v>0.314</v>
      </c>
      <c r="AG43" s="241">
        <v>2.0699999999999998</v>
      </c>
      <c r="AH43" s="87">
        <f t="shared" si="50"/>
        <v>404</v>
      </c>
      <c r="AI43" s="86">
        <f t="shared" si="53"/>
        <v>836.28</v>
      </c>
      <c r="AJ43" s="86">
        <f t="shared" si="51"/>
        <v>573.67999999999995</v>
      </c>
      <c r="AK43" s="87">
        <v>200</v>
      </c>
      <c r="AL43" s="315">
        <v>204</v>
      </c>
      <c r="AM43" s="87">
        <v>6802</v>
      </c>
      <c r="AN43" s="85">
        <f t="shared" si="54"/>
        <v>0.57569999999999999</v>
      </c>
    </row>
    <row r="44" spans="1:40" s="85" customFormat="1" ht="27" customHeight="1" x14ac:dyDescent="0.2">
      <c r="A44" s="249"/>
      <c r="B44" s="249"/>
      <c r="C44" s="249"/>
      <c r="D44" s="100" t="s">
        <v>647</v>
      </c>
      <c r="E44" s="249"/>
      <c r="F44" s="102" t="s">
        <v>940</v>
      </c>
      <c r="G44" s="102" t="s">
        <v>941</v>
      </c>
      <c r="H44" s="101">
        <f t="shared" si="0"/>
        <v>1.04</v>
      </c>
      <c r="I44" s="101">
        <f t="shared" si="41"/>
        <v>1.06</v>
      </c>
      <c r="J44" s="231">
        <v>24.5</v>
      </c>
      <c r="K44" s="232">
        <v>15</v>
      </c>
      <c r="L44" s="231">
        <v>18.5</v>
      </c>
      <c r="M44" s="231">
        <v>4</v>
      </c>
      <c r="N44" s="100"/>
      <c r="O44" s="99">
        <f t="shared" si="42"/>
        <v>6.7999999999999996E-3</v>
      </c>
      <c r="P44" s="98">
        <f t="shared" si="43"/>
        <v>32941</v>
      </c>
      <c r="Q44" s="97">
        <f t="shared" si="44"/>
        <v>3500</v>
      </c>
      <c r="R44" s="96">
        <f t="shared" si="45"/>
        <v>0.11</v>
      </c>
      <c r="S44" s="95" t="s">
        <v>887</v>
      </c>
      <c r="T44" s="94">
        <v>0.314</v>
      </c>
      <c r="U44" s="93">
        <f t="shared" si="46"/>
        <v>0.33</v>
      </c>
      <c r="V44" s="93">
        <f t="shared" si="47"/>
        <v>1.5</v>
      </c>
      <c r="W44" s="90"/>
      <c r="X44" s="90"/>
      <c r="Y44" s="92"/>
      <c r="Z44" s="92">
        <f t="shared" si="52"/>
        <v>0.13</v>
      </c>
      <c r="AA44" s="91"/>
      <c r="AB44" s="90"/>
      <c r="AC44" s="86">
        <f t="shared" si="7"/>
        <v>0.13</v>
      </c>
      <c r="AD44" s="89">
        <f t="shared" si="8"/>
        <v>1.63</v>
      </c>
      <c r="AE44" s="89">
        <f t="shared" si="48"/>
        <v>1.63</v>
      </c>
      <c r="AF44" s="88">
        <f t="shared" si="49"/>
        <v>0.32079999999999997</v>
      </c>
      <c r="AG44" s="241">
        <v>2.4</v>
      </c>
      <c r="AH44" s="87">
        <f t="shared" si="50"/>
        <v>0</v>
      </c>
      <c r="AI44" s="86">
        <f t="shared" si="53"/>
        <v>0</v>
      </c>
      <c r="AJ44" s="86">
        <f t="shared" si="51"/>
        <v>0</v>
      </c>
      <c r="AK44" s="87"/>
      <c r="AL44" s="87"/>
      <c r="AM44" s="87"/>
      <c r="AN44" s="85">
        <f t="shared" si="54"/>
        <v>0</v>
      </c>
    </row>
    <row r="45" spans="1:40" s="103" customFormat="1" ht="21" customHeight="1" x14ac:dyDescent="0.2">
      <c r="A45" s="244" t="s">
        <v>656</v>
      </c>
      <c r="B45" s="245"/>
      <c r="C45" s="246"/>
      <c r="D45" s="117"/>
      <c r="E45" s="117"/>
      <c r="F45" s="117"/>
      <c r="G45" s="117"/>
      <c r="H45" s="118"/>
      <c r="I45" s="118"/>
      <c r="J45" s="117"/>
      <c r="K45" s="117"/>
      <c r="L45" s="117"/>
      <c r="M45" s="117"/>
      <c r="N45" s="117"/>
      <c r="O45" s="116"/>
      <c r="P45" s="115"/>
      <c r="Q45" s="114"/>
      <c r="R45" s="113"/>
      <c r="S45" s="112"/>
      <c r="T45" s="111"/>
      <c r="U45" s="110"/>
      <c r="V45" s="110"/>
      <c r="W45" s="109"/>
      <c r="X45" s="109"/>
      <c r="Y45" s="110"/>
      <c r="Z45" s="110"/>
      <c r="AA45" s="110"/>
      <c r="AB45" s="109"/>
      <c r="AC45" s="104"/>
      <c r="AD45" s="108"/>
      <c r="AE45" s="108"/>
      <c r="AF45" s="107"/>
      <c r="AG45" s="106"/>
      <c r="AH45" s="105"/>
      <c r="AI45" s="104"/>
      <c r="AJ45" s="104"/>
      <c r="AK45" s="105"/>
      <c r="AL45" s="105"/>
      <c r="AM45" s="105"/>
    </row>
    <row r="46" spans="1:40" s="85" customFormat="1" ht="27" customHeight="1" x14ac:dyDescent="0.25">
      <c r="A46" s="247" t="str">
        <f>A45</f>
        <v>6 piece set -- Serta Brand 80gsm Microfiber Cooling Sheets</v>
      </c>
      <c r="B46" s="247" t="s">
        <v>654</v>
      </c>
      <c r="C46" s="247" t="s">
        <v>640</v>
      </c>
      <c r="D46" s="100" t="s">
        <v>641</v>
      </c>
      <c r="E46" s="247" t="s">
        <v>927</v>
      </c>
      <c r="F46" s="242" t="s">
        <v>958</v>
      </c>
      <c r="G46" s="243" t="s">
        <v>959</v>
      </c>
      <c r="H46" s="101">
        <f t="shared" si="0"/>
        <v>3.35</v>
      </c>
      <c r="I46" s="101">
        <f t="shared" ref="I46:I51" si="55">I39</f>
        <v>3.42</v>
      </c>
      <c r="J46" s="231">
        <v>38</v>
      </c>
      <c r="K46" s="232">
        <v>25</v>
      </c>
      <c r="L46" s="231">
        <v>19</v>
      </c>
      <c r="M46" s="231">
        <v>4</v>
      </c>
      <c r="N46" s="100"/>
      <c r="O46" s="99">
        <f t="shared" ref="O46:O51" si="56">J46*K46*L46/1000000</f>
        <v>1.8100000000000002E-2</v>
      </c>
      <c r="P46" s="98">
        <f t="shared" ref="P46:P51" si="57">56/O46*M46</f>
        <v>12376</v>
      </c>
      <c r="Q46" s="97">
        <f t="shared" ref="Q46:Q51" si="58">$Q$9</f>
        <v>3500</v>
      </c>
      <c r="R46" s="96">
        <f t="shared" ref="R46:R51" si="59">Q46/P46</f>
        <v>0.28000000000000003</v>
      </c>
      <c r="S46" s="95" t="s">
        <v>878</v>
      </c>
      <c r="T46" s="94">
        <v>0.314</v>
      </c>
      <c r="U46" s="93">
        <f t="shared" ref="U46:U51" si="60">I46*T46</f>
        <v>1.07</v>
      </c>
      <c r="V46" s="93">
        <f t="shared" ref="V46:V51" si="61">U46+R46+I46</f>
        <v>4.7699999999999996</v>
      </c>
      <c r="W46" s="90"/>
      <c r="X46" s="90"/>
      <c r="Y46" s="92"/>
      <c r="Z46" s="92">
        <f>AG46*$Z$9</f>
        <v>0.38</v>
      </c>
      <c r="AA46" s="91"/>
      <c r="AB46" s="90"/>
      <c r="AC46" s="86">
        <f t="shared" si="7"/>
        <v>0.38</v>
      </c>
      <c r="AD46" s="89">
        <f t="shared" si="8"/>
        <v>5.15</v>
      </c>
      <c r="AE46" s="89">
        <f t="shared" ref="AE46:AE51" si="62">V46+AG46*$Z$9</f>
        <v>5.15</v>
      </c>
      <c r="AF46" s="88">
        <f t="shared" ref="AF46:AF51" si="63">(AG46-AE46)/AG46</f>
        <v>0.26319999999999999</v>
      </c>
      <c r="AG46" s="230">
        <v>6.99</v>
      </c>
      <c r="AH46" s="87">
        <f t="shared" ref="AH46:AH51" si="64">AK46+AL46</f>
        <v>200</v>
      </c>
      <c r="AI46" s="86">
        <f>AH46*AG46</f>
        <v>1398</v>
      </c>
      <c r="AJ46" s="86">
        <f t="shared" ref="AJ46:AJ51" si="65">AH46*AD46</f>
        <v>1030</v>
      </c>
      <c r="AK46" s="87">
        <v>100</v>
      </c>
      <c r="AL46" s="87">
        <v>100</v>
      </c>
      <c r="AM46" s="87">
        <v>7600</v>
      </c>
      <c r="AN46" s="85">
        <f t="shared" ref="AN46:AN51" si="66">AH46/M46*O46</f>
        <v>0.90500000000000003</v>
      </c>
    </row>
    <row r="47" spans="1:40" s="85" customFormat="1" ht="27" customHeight="1" x14ac:dyDescent="0.25">
      <c r="A47" s="248"/>
      <c r="B47" s="248"/>
      <c r="C47" s="248"/>
      <c r="D47" s="100" t="s">
        <v>642</v>
      </c>
      <c r="E47" s="248"/>
      <c r="F47" s="242" t="s">
        <v>960</v>
      </c>
      <c r="G47" s="243" t="s">
        <v>961</v>
      </c>
      <c r="H47" s="101">
        <f t="shared" si="0"/>
        <v>4.3099999999999996</v>
      </c>
      <c r="I47" s="101">
        <f t="shared" si="55"/>
        <v>4.4000000000000004</v>
      </c>
      <c r="J47" s="231">
        <v>38</v>
      </c>
      <c r="K47" s="232">
        <v>25</v>
      </c>
      <c r="L47" s="231">
        <v>22</v>
      </c>
      <c r="M47" s="231">
        <v>4</v>
      </c>
      <c r="N47" s="100"/>
      <c r="O47" s="99">
        <f t="shared" si="56"/>
        <v>2.0899999999999998E-2</v>
      </c>
      <c r="P47" s="98">
        <f t="shared" si="57"/>
        <v>10718</v>
      </c>
      <c r="Q47" s="97">
        <f t="shared" si="58"/>
        <v>3500</v>
      </c>
      <c r="R47" s="96">
        <f t="shared" si="59"/>
        <v>0.33</v>
      </c>
      <c r="S47" s="95" t="s">
        <v>878</v>
      </c>
      <c r="T47" s="94">
        <v>0.314</v>
      </c>
      <c r="U47" s="93">
        <f t="shared" si="60"/>
        <v>1.38</v>
      </c>
      <c r="V47" s="93">
        <f t="shared" si="61"/>
        <v>6.11</v>
      </c>
      <c r="W47" s="90"/>
      <c r="X47" s="90"/>
      <c r="Y47" s="92"/>
      <c r="Z47" s="92">
        <f t="shared" ref="Z47:Z51" si="67">AG47*$Z$9</f>
        <v>0.41</v>
      </c>
      <c r="AA47" s="91"/>
      <c r="AB47" s="90"/>
      <c r="AC47" s="86">
        <f t="shared" si="7"/>
        <v>0.41</v>
      </c>
      <c r="AD47" s="89">
        <f t="shared" si="8"/>
        <v>6.52</v>
      </c>
      <c r="AE47" s="89">
        <f t="shared" si="62"/>
        <v>6.52</v>
      </c>
      <c r="AF47" s="88">
        <f t="shared" si="63"/>
        <v>0.1318</v>
      </c>
      <c r="AG47" s="230">
        <v>7.51</v>
      </c>
      <c r="AH47" s="87">
        <f t="shared" si="64"/>
        <v>408</v>
      </c>
      <c r="AI47" s="86">
        <f t="shared" ref="AI47:AI51" si="68">AH47*AG47</f>
        <v>3064.08</v>
      </c>
      <c r="AJ47" s="86">
        <f t="shared" si="65"/>
        <v>2660.16</v>
      </c>
      <c r="AK47" s="315">
        <v>208</v>
      </c>
      <c r="AL47" s="87">
        <v>200</v>
      </c>
      <c r="AM47" s="87">
        <v>7601</v>
      </c>
      <c r="AN47" s="85">
        <f t="shared" si="66"/>
        <v>2.1318000000000001</v>
      </c>
    </row>
    <row r="48" spans="1:40" s="85" customFormat="1" ht="27" customHeight="1" x14ac:dyDescent="0.25">
      <c r="A48" s="248"/>
      <c r="B48" s="248"/>
      <c r="C48" s="248"/>
      <c r="D48" s="100" t="s">
        <v>643</v>
      </c>
      <c r="E48" s="248"/>
      <c r="F48" s="242" t="s">
        <v>962</v>
      </c>
      <c r="G48" s="243" t="s">
        <v>963</v>
      </c>
      <c r="H48" s="101">
        <f t="shared" si="0"/>
        <v>4.6399999999999997</v>
      </c>
      <c r="I48" s="101">
        <f t="shared" si="55"/>
        <v>4.7300000000000004</v>
      </c>
      <c r="J48" s="231">
        <v>38</v>
      </c>
      <c r="K48" s="232">
        <v>25</v>
      </c>
      <c r="L48" s="231">
        <v>26</v>
      </c>
      <c r="M48" s="231">
        <v>4</v>
      </c>
      <c r="N48" s="100"/>
      <c r="O48" s="99">
        <f t="shared" si="56"/>
        <v>2.47E-2</v>
      </c>
      <c r="P48" s="98">
        <f t="shared" si="57"/>
        <v>9069</v>
      </c>
      <c r="Q48" s="97">
        <f t="shared" si="58"/>
        <v>3500</v>
      </c>
      <c r="R48" s="96">
        <f t="shared" si="59"/>
        <v>0.39</v>
      </c>
      <c r="S48" s="95" t="s">
        <v>878</v>
      </c>
      <c r="T48" s="94">
        <v>0.314</v>
      </c>
      <c r="U48" s="93">
        <f t="shared" si="60"/>
        <v>1.49</v>
      </c>
      <c r="V48" s="93">
        <f t="shared" si="61"/>
        <v>6.61</v>
      </c>
      <c r="W48" s="90"/>
      <c r="X48" s="90"/>
      <c r="Y48" s="92"/>
      <c r="Z48" s="92">
        <f t="shared" si="67"/>
        <v>0.49</v>
      </c>
      <c r="AA48" s="91"/>
      <c r="AB48" s="90"/>
      <c r="AC48" s="86">
        <f t="shared" si="7"/>
        <v>0.49</v>
      </c>
      <c r="AD48" s="89">
        <f t="shared" si="8"/>
        <v>7.1</v>
      </c>
      <c r="AE48" s="89">
        <f t="shared" si="62"/>
        <v>7.1</v>
      </c>
      <c r="AF48" s="88">
        <f t="shared" si="63"/>
        <v>0.2049</v>
      </c>
      <c r="AG48" s="230">
        <v>8.93</v>
      </c>
      <c r="AH48" s="87">
        <f t="shared" si="64"/>
        <v>1804</v>
      </c>
      <c r="AI48" s="86">
        <f t="shared" si="68"/>
        <v>16109.72</v>
      </c>
      <c r="AJ48" s="86">
        <f t="shared" si="65"/>
        <v>12808.4</v>
      </c>
      <c r="AK48" s="315">
        <v>904</v>
      </c>
      <c r="AL48" s="87">
        <v>900</v>
      </c>
      <c r="AM48" s="87">
        <v>7602</v>
      </c>
      <c r="AN48" s="85">
        <f t="shared" si="66"/>
        <v>11.139699999999999</v>
      </c>
    </row>
    <row r="49" spans="1:40" s="85" customFormat="1" ht="27" customHeight="1" x14ac:dyDescent="0.25">
      <c r="A49" s="248"/>
      <c r="B49" s="248"/>
      <c r="C49" s="248"/>
      <c r="D49" s="100" t="s">
        <v>644</v>
      </c>
      <c r="E49" s="248"/>
      <c r="F49" s="242" t="s">
        <v>964</v>
      </c>
      <c r="G49" s="243" t="s">
        <v>965</v>
      </c>
      <c r="H49" s="101">
        <f t="shared" si="0"/>
        <v>5.4</v>
      </c>
      <c r="I49" s="101">
        <f t="shared" si="55"/>
        <v>5.51</v>
      </c>
      <c r="J49" s="231">
        <v>38</v>
      </c>
      <c r="K49" s="232">
        <v>25</v>
      </c>
      <c r="L49" s="231">
        <v>28.5</v>
      </c>
      <c r="M49" s="231">
        <v>4</v>
      </c>
      <c r="N49" s="100"/>
      <c r="O49" s="99">
        <f t="shared" si="56"/>
        <v>2.7099999999999999E-2</v>
      </c>
      <c r="P49" s="98">
        <f t="shared" si="57"/>
        <v>8266</v>
      </c>
      <c r="Q49" s="97">
        <f t="shared" si="58"/>
        <v>3500</v>
      </c>
      <c r="R49" s="96">
        <f t="shared" si="59"/>
        <v>0.42</v>
      </c>
      <c r="S49" s="95" t="s">
        <v>878</v>
      </c>
      <c r="T49" s="94">
        <v>0.314</v>
      </c>
      <c r="U49" s="93">
        <f t="shared" si="60"/>
        <v>1.73</v>
      </c>
      <c r="V49" s="93">
        <f t="shared" si="61"/>
        <v>7.66</v>
      </c>
      <c r="W49" s="90"/>
      <c r="X49" s="90"/>
      <c r="Y49" s="92"/>
      <c r="Z49" s="92">
        <f t="shared" si="67"/>
        <v>0.57999999999999996</v>
      </c>
      <c r="AA49" s="91"/>
      <c r="AB49" s="90"/>
      <c r="AC49" s="86">
        <f t="shared" si="7"/>
        <v>0.57999999999999996</v>
      </c>
      <c r="AD49" s="89">
        <f t="shared" si="8"/>
        <v>8.24</v>
      </c>
      <c r="AE49" s="89">
        <f t="shared" si="62"/>
        <v>8.24</v>
      </c>
      <c r="AF49" s="88">
        <f t="shared" si="63"/>
        <v>0.21970000000000001</v>
      </c>
      <c r="AG49" s="230">
        <v>10.56</v>
      </c>
      <c r="AH49" s="87">
        <f t="shared" si="64"/>
        <v>1004</v>
      </c>
      <c r="AI49" s="86">
        <f t="shared" si="68"/>
        <v>10602.24</v>
      </c>
      <c r="AJ49" s="86">
        <f t="shared" si="65"/>
        <v>8272.9599999999991</v>
      </c>
      <c r="AK49" s="315">
        <v>504</v>
      </c>
      <c r="AL49" s="87">
        <v>500</v>
      </c>
      <c r="AM49" s="87">
        <v>7603</v>
      </c>
      <c r="AN49" s="85">
        <f t="shared" si="66"/>
        <v>6.8021000000000003</v>
      </c>
    </row>
    <row r="50" spans="1:40" s="85" customFormat="1" ht="27" customHeight="1" x14ac:dyDescent="0.25">
      <c r="A50" s="248"/>
      <c r="B50" s="248"/>
      <c r="C50" s="248"/>
      <c r="D50" s="100" t="s">
        <v>646</v>
      </c>
      <c r="E50" s="248"/>
      <c r="F50" s="242" t="s">
        <v>966</v>
      </c>
      <c r="G50" s="243" t="s">
        <v>967</v>
      </c>
      <c r="H50" s="101">
        <f t="shared" si="0"/>
        <v>0.91</v>
      </c>
      <c r="I50" s="101">
        <f t="shared" si="55"/>
        <v>0.93</v>
      </c>
      <c r="J50" s="233">
        <v>24.5</v>
      </c>
      <c r="K50" s="234">
        <v>15</v>
      </c>
      <c r="L50" s="233">
        <v>15.5</v>
      </c>
      <c r="M50" s="231">
        <v>4</v>
      </c>
      <c r="N50" s="100"/>
      <c r="O50" s="99">
        <f t="shared" si="56"/>
        <v>5.7000000000000002E-3</v>
      </c>
      <c r="P50" s="98">
        <f t="shared" si="57"/>
        <v>39298</v>
      </c>
      <c r="Q50" s="97">
        <f t="shared" si="58"/>
        <v>3500</v>
      </c>
      <c r="R50" s="96">
        <f t="shared" si="59"/>
        <v>0.09</v>
      </c>
      <c r="S50" s="95" t="s">
        <v>887</v>
      </c>
      <c r="T50" s="94">
        <v>0.314</v>
      </c>
      <c r="U50" s="93">
        <f t="shared" si="60"/>
        <v>0.28999999999999998</v>
      </c>
      <c r="V50" s="93">
        <f t="shared" si="61"/>
        <v>1.31</v>
      </c>
      <c r="W50" s="90"/>
      <c r="X50" s="90"/>
      <c r="Y50" s="92"/>
      <c r="Z50" s="92">
        <f t="shared" si="67"/>
        <v>0.11</v>
      </c>
      <c r="AA50" s="91"/>
      <c r="AB50" s="90"/>
      <c r="AC50" s="86">
        <f t="shared" si="7"/>
        <v>0.11</v>
      </c>
      <c r="AD50" s="89">
        <f t="shared" si="8"/>
        <v>1.42</v>
      </c>
      <c r="AE50" s="89">
        <f t="shared" si="62"/>
        <v>1.42</v>
      </c>
      <c r="AF50" s="88">
        <f t="shared" si="63"/>
        <v>0.314</v>
      </c>
      <c r="AG50" s="241">
        <v>2.0699999999999998</v>
      </c>
      <c r="AH50" s="87">
        <f t="shared" si="64"/>
        <v>404</v>
      </c>
      <c r="AI50" s="86">
        <f t="shared" si="68"/>
        <v>836.28</v>
      </c>
      <c r="AJ50" s="86">
        <f t="shared" si="65"/>
        <v>573.67999999999995</v>
      </c>
      <c r="AK50" s="87">
        <v>200</v>
      </c>
      <c r="AL50" s="315">
        <v>204</v>
      </c>
      <c r="AM50" s="87">
        <v>6802</v>
      </c>
      <c r="AN50" s="85">
        <f t="shared" si="66"/>
        <v>0.57569999999999999</v>
      </c>
    </row>
    <row r="51" spans="1:40" s="85" customFormat="1" ht="27" customHeight="1" x14ac:dyDescent="0.25">
      <c r="A51" s="249"/>
      <c r="B51" s="249"/>
      <c r="C51" s="249"/>
      <c r="D51" s="100" t="s">
        <v>647</v>
      </c>
      <c r="E51" s="249"/>
      <c r="F51" s="242" t="s">
        <v>968</v>
      </c>
      <c r="G51" s="243" t="s">
        <v>969</v>
      </c>
      <c r="H51" s="101">
        <f t="shared" si="0"/>
        <v>1.04</v>
      </c>
      <c r="I51" s="101">
        <f t="shared" si="55"/>
        <v>1.06</v>
      </c>
      <c r="J51" s="231">
        <v>24.5</v>
      </c>
      <c r="K51" s="232">
        <v>15</v>
      </c>
      <c r="L51" s="231">
        <v>18.5</v>
      </c>
      <c r="M51" s="231">
        <v>4</v>
      </c>
      <c r="N51" s="100"/>
      <c r="O51" s="99">
        <f t="shared" si="56"/>
        <v>6.7999999999999996E-3</v>
      </c>
      <c r="P51" s="98">
        <f t="shared" si="57"/>
        <v>32941</v>
      </c>
      <c r="Q51" s="97">
        <f t="shared" si="58"/>
        <v>3500</v>
      </c>
      <c r="R51" s="96">
        <f t="shared" si="59"/>
        <v>0.11</v>
      </c>
      <c r="S51" s="95" t="s">
        <v>887</v>
      </c>
      <c r="T51" s="94">
        <v>0.314</v>
      </c>
      <c r="U51" s="93">
        <f t="shared" si="60"/>
        <v>0.33</v>
      </c>
      <c r="V51" s="93">
        <f t="shared" si="61"/>
        <v>1.5</v>
      </c>
      <c r="W51" s="90"/>
      <c r="X51" s="90"/>
      <c r="Y51" s="92"/>
      <c r="Z51" s="92">
        <f t="shared" si="67"/>
        <v>0.13</v>
      </c>
      <c r="AA51" s="91"/>
      <c r="AB51" s="90"/>
      <c r="AC51" s="86">
        <f t="shared" si="7"/>
        <v>0.13</v>
      </c>
      <c r="AD51" s="89">
        <f t="shared" si="8"/>
        <v>1.63</v>
      </c>
      <c r="AE51" s="89">
        <f t="shared" si="62"/>
        <v>1.63</v>
      </c>
      <c r="AF51" s="88">
        <f t="shared" si="63"/>
        <v>0.32079999999999997</v>
      </c>
      <c r="AG51" s="241">
        <v>2.4</v>
      </c>
      <c r="AH51" s="87">
        <f t="shared" si="64"/>
        <v>0</v>
      </c>
      <c r="AI51" s="86">
        <f t="shared" si="68"/>
        <v>0</v>
      </c>
      <c r="AJ51" s="86">
        <f t="shared" si="65"/>
        <v>0</v>
      </c>
      <c r="AK51" s="87"/>
      <c r="AL51" s="87"/>
      <c r="AM51" s="87"/>
      <c r="AN51" s="85">
        <f t="shared" si="66"/>
        <v>0</v>
      </c>
    </row>
    <row r="52" spans="1:40" s="103" customFormat="1" ht="21" customHeight="1" x14ac:dyDescent="0.2">
      <c r="A52" s="244" t="s">
        <v>655</v>
      </c>
      <c r="B52" s="245"/>
      <c r="C52" s="246"/>
      <c r="D52" s="117"/>
      <c r="E52" s="117"/>
      <c r="F52" s="117"/>
      <c r="G52" s="117"/>
      <c r="H52" s="118"/>
      <c r="I52" s="118"/>
      <c r="J52" s="117"/>
      <c r="K52" s="117"/>
      <c r="L52" s="117"/>
      <c r="M52" s="117"/>
      <c r="N52" s="117"/>
      <c r="O52" s="116"/>
      <c r="P52" s="115"/>
      <c r="Q52" s="114"/>
      <c r="R52" s="113"/>
      <c r="S52" s="112"/>
      <c r="T52" s="111"/>
      <c r="U52" s="110"/>
      <c r="V52" s="110"/>
      <c r="W52" s="109"/>
      <c r="X52" s="109"/>
      <c r="Y52" s="110"/>
      <c r="Z52" s="110"/>
      <c r="AA52" s="110"/>
      <c r="AB52" s="109"/>
      <c r="AC52" s="104"/>
      <c r="AD52" s="108"/>
      <c r="AE52" s="108"/>
      <c r="AF52" s="107"/>
      <c r="AG52" s="106"/>
      <c r="AH52" s="105"/>
      <c r="AI52" s="104"/>
      <c r="AJ52" s="104"/>
      <c r="AK52" s="105"/>
      <c r="AL52" s="105"/>
      <c r="AM52" s="105"/>
    </row>
    <row r="53" spans="1:40" s="85" customFormat="1" ht="27" customHeight="1" x14ac:dyDescent="0.2">
      <c r="A53" s="247" t="str">
        <f>A52</f>
        <v>6 piece set -- Serta Brand 80gsm Microfiber Cooling Sheets</v>
      </c>
      <c r="B53" s="247" t="s">
        <v>654</v>
      </c>
      <c r="C53" s="247" t="s">
        <v>640</v>
      </c>
      <c r="D53" s="100" t="s">
        <v>641</v>
      </c>
      <c r="E53" s="247" t="s">
        <v>894</v>
      </c>
      <c r="F53" s="102" t="s">
        <v>918</v>
      </c>
      <c r="G53" s="102" t="s">
        <v>919</v>
      </c>
      <c r="H53" s="101">
        <f t="shared" ref="H53:H57" si="69">I53*0.98</f>
        <v>3.35</v>
      </c>
      <c r="I53" s="101">
        <f t="shared" ref="I53:I58" si="70">I39</f>
        <v>3.42</v>
      </c>
      <c r="J53" s="231">
        <v>38</v>
      </c>
      <c r="K53" s="232">
        <v>25</v>
      </c>
      <c r="L53" s="231">
        <v>19</v>
      </c>
      <c r="M53" s="231">
        <v>4</v>
      </c>
      <c r="N53" s="100"/>
      <c r="O53" s="99">
        <f t="shared" ref="O53:O58" si="71">J53*K53*L53/1000000</f>
        <v>1.8100000000000002E-2</v>
      </c>
      <c r="P53" s="98">
        <f t="shared" ref="P53:P58" si="72">56/O53*M53</f>
        <v>12376</v>
      </c>
      <c r="Q53" s="97">
        <f t="shared" ref="Q53:Q58" si="73">$Q$9</f>
        <v>3500</v>
      </c>
      <c r="R53" s="96">
        <f t="shared" ref="R53:R58" si="74">Q53/P53</f>
        <v>0.28000000000000003</v>
      </c>
      <c r="S53" s="95" t="s">
        <v>878</v>
      </c>
      <c r="T53" s="94">
        <v>0.314</v>
      </c>
      <c r="U53" s="93">
        <f t="shared" ref="U53:U58" si="75">I53*T53</f>
        <v>1.07</v>
      </c>
      <c r="V53" s="93">
        <f t="shared" ref="V53:V58" si="76">U53+R53+I53</f>
        <v>4.7699999999999996</v>
      </c>
      <c r="W53" s="90"/>
      <c r="X53" s="90"/>
      <c r="Y53" s="92"/>
      <c r="Z53" s="92">
        <f>AG53*$Z$9</f>
        <v>0.38</v>
      </c>
      <c r="AA53" s="91"/>
      <c r="AB53" s="90"/>
      <c r="AC53" s="86">
        <f t="shared" ref="AC53:AC58" si="77">SUM(W53:AB53)</f>
        <v>0.38</v>
      </c>
      <c r="AD53" s="89">
        <f t="shared" ref="AD53:AD58" si="78">AC53+V53</f>
        <v>5.15</v>
      </c>
      <c r="AE53" s="89">
        <f t="shared" ref="AE53:AE58" si="79">V53+AG53*$Z$9</f>
        <v>5.15</v>
      </c>
      <c r="AF53" s="88">
        <f t="shared" ref="AF53:AF58" si="80">(AG53-AE53)/AG53</f>
        <v>0.26319999999999999</v>
      </c>
      <c r="AG53" s="230">
        <v>6.99</v>
      </c>
      <c r="AH53" s="87">
        <f t="shared" ref="AH53:AH58" si="81">AK53+AL53</f>
        <v>200</v>
      </c>
      <c r="AI53" s="86">
        <f>AH53*AG53</f>
        <v>1398</v>
      </c>
      <c r="AJ53" s="86">
        <f t="shared" ref="AJ53:AJ58" si="82">AH53*AD53</f>
        <v>1030</v>
      </c>
      <c r="AK53" s="87">
        <v>100</v>
      </c>
      <c r="AL53" s="87">
        <v>100</v>
      </c>
      <c r="AM53" s="87">
        <v>7600</v>
      </c>
      <c r="AN53" s="85">
        <f t="shared" ref="AN53:AN58" si="83">AH53/M53*O53</f>
        <v>0.90500000000000003</v>
      </c>
    </row>
    <row r="54" spans="1:40" s="85" customFormat="1" ht="27" customHeight="1" x14ac:dyDescent="0.2">
      <c r="A54" s="248"/>
      <c r="B54" s="248"/>
      <c r="C54" s="248"/>
      <c r="D54" s="100" t="s">
        <v>642</v>
      </c>
      <c r="E54" s="248"/>
      <c r="F54" s="102" t="s">
        <v>882</v>
      </c>
      <c r="G54" s="102" t="s">
        <v>920</v>
      </c>
      <c r="H54" s="101">
        <f t="shared" si="69"/>
        <v>4.3099999999999996</v>
      </c>
      <c r="I54" s="101">
        <f t="shared" si="70"/>
        <v>4.4000000000000004</v>
      </c>
      <c r="J54" s="231">
        <v>38</v>
      </c>
      <c r="K54" s="232">
        <v>25</v>
      </c>
      <c r="L54" s="231">
        <v>22</v>
      </c>
      <c r="M54" s="231">
        <v>4</v>
      </c>
      <c r="N54" s="100"/>
      <c r="O54" s="99">
        <f t="shared" si="71"/>
        <v>2.0899999999999998E-2</v>
      </c>
      <c r="P54" s="98">
        <f t="shared" si="72"/>
        <v>10718</v>
      </c>
      <c r="Q54" s="97">
        <f t="shared" si="73"/>
        <v>3500</v>
      </c>
      <c r="R54" s="96">
        <f t="shared" si="74"/>
        <v>0.33</v>
      </c>
      <c r="S54" s="95" t="s">
        <v>878</v>
      </c>
      <c r="T54" s="94">
        <v>0.314</v>
      </c>
      <c r="U54" s="93">
        <f t="shared" si="75"/>
        <v>1.38</v>
      </c>
      <c r="V54" s="93">
        <f t="shared" si="76"/>
        <v>6.11</v>
      </c>
      <c r="W54" s="90"/>
      <c r="X54" s="90"/>
      <c r="Y54" s="92"/>
      <c r="Z54" s="92">
        <f t="shared" ref="Z54:Z58" si="84">AG54*$Z$9</f>
        <v>0.41</v>
      </c>
      <c r="AA54" s="91"/>
      <c r="AB54" s="90"/>
      <c r="AC54" s="86">
        <f t="shared" si="77"/>
        <v>0.41</v>
      </c>
      <c r="AD54" s="89">
        <f t="shared" si="78"/>
        <v>6.52</v>
      </c>
      <c r="AE54" s="89">
        <f t="shared" si="79"/>
        <v>6.52</v>
      </c>
      <c r="AF54" s="88">
        <f t="shared" si="80"/>
        <v>0.1318</v>
      </c>
      <c r="AG54" s="230">
        <v>7.51</v>
      </c>
      <c r="AH54" s="87">
        <f t="shared" si="81"/>
        <v>404</v>
      </c>
      <c r="AI54" s="86">
        <f t="shared" ref="AI54:AI58" si="85">AH54*AG54</f>
        <v>3034.04</v>
      </c>
      <c r="AJ54" s="86">
        <f t="shared" si="82"/>
        <v>2634.08</v>
      </c>
      <c r="AK54" s="315">
        <v>204</v>
      </c>
      <c r="AL54" s="87">
        <v>200</v>
      </c>
      <c r="AM54" s="87">
        <v>7601</v>
      </c>
      <c r="AN54" s="85">
        <f t="shared" si="83"/>
        <v>2.1109</v>
      </c>
    </row>
    <row r="55" spans="1:40" s="85" customFormat="1" ht="27" customHeight="1" x14ac:dyDescent="0.2">
      <c r="A55" s="248"/>
      <c r="B55" s="248"/>
      <c r="C55" s="248"/>
      <c r="D55" s="100" t="s">
        <v>643</v>
      </c>
      <c r="E55" s="248"/>
      <c r="F55" s="102" t="s">
        <v>883</v>
      </c>
      <c r="G55" s="102" t="s">
        <v>921</v>
      </c>
      <c r="H55" s="101">
        <f t="shared" si="69"/>
        <v>4.6399999999999997</v>
      </c>
      <c r="I55" s="101">
        <f t="shared" si="70"/>
        <v>4.7300000000000004</v>
      </c>
      <c r="J55" s="231">
        <v>38</v>
      </c>
      <c r="K55" s="232">
        <v>25</v>
      </c>
      <c r="L55" s="231">
        <v>26</v>
      </c>
      <c r="M55" s="231">
        <v>4</v>
      </c>
      <c r="N55" s="100"/>
      <c r="O55" s="99">
        <f t="shared" si="71"/>
        <v>2.47E-2</v>
      </c>
      <c r="P55" s="98">
        <f t="shared" si="72"/>
        <v>9069</v>
      </c>
      <c r="Q55" s="97">
        <f t="shared" si="73"/>
        <v>3500</v>
      </c>
      <c r="R55" s="96">
        <f t="shared" si="74"/>
        <v>0.39</v>
      </c>
      <c r="S55" s="95" t="s">
        <v>878</v>
      </c>
      <c r="T55" s="94">
        <v>0.314</v>
      </c>
      <c r="U55" s="93">
        <f t="shared" si="75"/>
        <v>1.49</v>
      </c>
      <c r="V55" s="93">
        <f t="shared" si="76"/>
        <v>6.61</v>
      </c>
      <c r="W55" s="90"/>
      <c r="X55" s="90"/>
      <c r="Y55" s="92"/>
      <c r="Z55" s="92">
        <f t="shared" si="84"/>
        <v>0.49</v>
      </c>
      <c r="AA55" s="91"/>
      <c r="AB55" s="90"/>
      <c r="AC55" s="86">
        <f t="shared" si="77"/>
        <v>0.49</v>
      </c>
      <c r="AD55" s="89">
        <f t="shared" si="78"/>
        <v>7.1</v>
      </c>
      <c r="AE55" s="89">
        <f t="shared" si="79"/>
        <v>7.1</v>
      </c>
      <c r="AF55" s="88">
        <f t="shared" si="80"/>
        <v>0.2049</v>
      </c>
      <c r="AG55" s="230">
        <v>8.93</v>
      </c>
      <c r="AH55" s="87">
        <f t="shared" si="81"/>
        <v>1208</v>
      </c>
      <c r="AI55" s="86">
        <f t="shared" si="85"/>
        <v>10787.44</v>
      </c>
      <c r="AJ55" s="86">
        <f t="shared" si="82"/>
        <v>8576.7999999999993</v>
      </c>
      <c r="AK55" s="315">
        <v>604</v>
      </c>
      <c r="AL55" s="315">
        <v>604</v>
      </c>
      <c r="AM55" s="87">
        <v>7602</v>
      </c>
      <c r="AN55" s="85">
        <f t="shared" si="83"/>
        <v>7.4593999999999996</v>
      </c>
    </row>
    <row r="56" spans="1:40" s="85" customFormat="1" ht="27" customHeight="1" x14ac:dyDescent="0.2">
      <c r="A56" s="248"/>
      <c r="B56" s="248"/>
      <c r="C56" s="248"/>
      <c r="D56" s="100" t="s">
        <v>644</v>
      </c>
      <c r="E56" s="248"/>
      <c r="F56" s="102" t="s">
        <v>884</v>
      </c>
      <c r="G56" s="102" t="s">
        <v>922</v>
      </c>
      <c r="H56" s="101">
        <f t="shared" si="69"/>
        <v>5.4</v>
      </c>
      <c r="I56" s="101">
        <f t="shared" si="70"/>
        <v>5.51</v>
      </c>
      <c r="J56" s="231">
        <v>38</v>
      </c>
      <c r="K56" s="232">
        <v>25</v>
      </c>
      <c r="L56" s="231">
        <v>28.5</v>
      </c>
      <c r="M56" s="231">
        <v>4</v>
      </c>
      <c r="N56" s="100"/>
      <c r="O56" s="99">
        <f t="shared" si="71"/>
        <v>2.7099999999999999E-2</v>
      </c>
      <c r="P56" s="98">
        <f t="shared" si="72"/>
        <v>8266</v>
      </c>
      <c r="Q56" s="97">
        <f t="shared" si="73"/>
        <v>3500</v>
      </c>
      <c r="R56" s="96">
        <f t="shared" si="74"/>
        <v>0.42</v>
      </c>
      <c r="S56" s="95" t="s">
        <v>878</v>
      </c>
      <c r="T56" s="94">
        <v>0.314</v>
      </c>
      <c r="U56" s="93">
        <f t="shared" si="75"/>
        <v>1.73</v>
      </c>
      <c r="V56" s="93">
        <f t="shared" si="76"/>
        <v>7.66</v>
      </c>
      <c r="W56" s="90"/>
      <c r="X56" s="90"/>
      <c r="Y56" s="92"/>
      <c r="Z56" s="92">
        <f t="shared" si="84"/>
        <v>0.57999999999999996</v>
      </c>
      <c r="AA56" s="91"/>
      <c r="AB56" s="90"/>
      <c r="AC56" s="86">
        <f t="shared" si="77"/>
        <v>0.57999999999999996</v>
      </c>
      <c r="AD56" s="89">
        <f t="shared" si="78"/>
        <v>8.24</v>
      </c>
      <c r="AE56" s="89">
        <f t="shared" si="79"/>
        <v>8.24</v>
      </c>
      <c r="AF56" s="88">
        <f t="shared" si="80"/>
        <v>0.21970000000000001</v>
      </c>
      <c r="AG56" s="230">
        <v>10.56</v>
      </c>
      <c r="AH56" s="87">
        <f t="shared" si="81"/>
        <v>608</v>
      </c>
      <c r="AI56" s="86">
        <f t="shared" si="85"/>
        <v>6420.48</v>
      </c>
      <c r="AJ56" s="86">
        <f t="shared" si="82"/>
        <v>5009.92</v>
      </c>
      <c r="AK56" s="315">
        <v>304</v>
      </c>
      <c r="AL56" s="315">
        <v>304</v>
      </c>
      <c r="AM56" s="87">
        <v>7603</v>
      </c>
      <c r="AN56" s="85">
        <f t="shared" si="83"/>
        <v>4.1192000000000002</v>
      </c>
    </row>
    <row r="57" spans="1:40" s="85" customFormat="1" ht="27" customHeight="1" x14ac:dyDescent="0.2">
      <c r="A57" s="248"/>
      <c r="B57" s="248"/>
      <c r="C57" s="248"/>
      <c r="D57" s="100" t="s">
        <v>646</v>
      </c>
      <c r="E57" s="248"/>
      <c r="F57" s="102" t="s">
        <v>923</v>
      </c>
      <c r="G57" s="102" t="s">
        <v>924</v>
      </c>
      <c r="H57" s="101">
        <f t="shared" si="69"/>
        <v>0.91</v>
      </c>
      <c r="I57" s="101">
        <f t="shared" si="70"/>
        <v>0.93</v>
      </c>
      <c r="J57" s="233">
        <v>24.5</v>
      </c>
      <c r="K57" s="234">
        <v>15</v>
      </c>
      <c r="L57" s="233">
        <v>15.5</v>
      </c>
      <c r="M57" s="231">
        <v>4</v>
      </c>
      <c r="N57" s="100"/>
      <c r="O57" s="99">
        <f t="shared" si="71"/>
        <v>5.7000000000000002E-3</v>
      </c>
      <c r="P57" s="98">
        <f t="shared" si="72"/>
        <v>39298</v>
      </c>
      <c r="Q57" s="97">
        <f t="shared" si="73"/>
        <v>3500</v>
      </c>
      <c r="R57" s="96">
        <f t="shared" si="74"/>
        <v>0.09</v>
      </c>
      <c r="S57" s="95" t="s">
        <v>887</v>
      </c>
      <c r="T57" s="94">
        <v>0.314</v>
      </c>
      <c r="U57" s="93">
        <f t="shared" si="75"/>
        <v>0.28999999999999998</v>
      </c>
      <c r="V57" s="93">
        <f t="shared" si="76"/>
        <v>1.31</v>
      </c>
      <c r="W57" s="90"/>
      <c r="X57" s="90"/>
      <c r="Y57" s="92"/>
      <c r="Z57" s="92">
        <f t="shared" si="84"/>
        <v>0.11</v>
      </c>
      <c r="AA57" s="91"/>
      <c r="AB57" s="90"/>
      <c r="AC57" s="86">
        <f t="shared" si="77"/>
        <v>0.11</v>
      </c>
      <c r="AD57" s="89">
        <f t="shared" si="78"/>
        <v>1.42</v>
      </c>
      <c r="AE57" s="89">
        <f t="shared" si="79"/>
        <v>1.42</v>
      </c>
      <c r="AF57" s="88">
        <f t="shared" si="80"/>
        <v>0.314</v>
      </c>
      <c r="AG57" s="241">
        <v>2.0699999999999998</v>
      </c>
      <c r="AH57" s="87">
        <f t="shared" si="81"/>
        <v>404</v>
      </c>
      <c r="AI57" s="86">
        <f t="shared" si="85"/>
        <v>836.28</v>
      </c>
      <c r="AJ57" s="86">
        <f t="shared" si="82"/>
        <v>573.67999999999995</v>
      </c>
      <c r="AK57" s="87">
        <v>200</v>
      </c>
      <c r="AL57" s="315">
        <v>204</v>
      </c>
      <c r="AM57" s="87">
        <v>6802</v>
      </c>
      <c r="AN57" s="85">
        <f t="shared" si="83"/>
        <v>0.57569999999999999</v>
      </c>
    </row>
    <row r="58" spans="1:40" s="85" customFormat="1" ht="27" customHeight="1" x14ac:dyDescent="0.2">
      <c r="A58" s="249"/>
      <c r="B58" s="249"/>
      <c r="C58" s="249"/>
      <c r="D58" s="100" t="s">
        <v>647</v>
      </c>
      <c r="E58" s="249"/>
      <c r="F58" s="102" t="s">
        <v>885</v>
      </c>
      <c r="G58" s="102" t="s">
        <v>925</v>
      </c>
      <c r="H58" s="101">
        <f t="shared" ref="H58" si="86">I58*0.98</f>
        <v>1.04</v>
      </c>
      <c r="I58" s="101">
        <f t="shared" si="70"/>
        <v>1.06</v>
      </c>
      <c r="J58" s="231">
        <v>24.5</v>
      </c>
      <c r="K58" s="232">
        <v>15</v>
      </c>
      <c r="L58" s="231">
        <v>18.5</v>
      </c>
      <c r="M58" s="231">
        <v>4</v>
      </c>
      <c r="N58" s="100"/>
      <c r="O58" s="99">
        <f t="shared" si="71"/>
        <v>6.7999999999999996E-3</v>
      </c>
      <c r="P58" s="98">
        <f t="shared" si="72"/>
        <v>32941</v>
      </c>
      <c r="Q58" s="97">
        <f t="shared" si="73"/>
        <v>3500</v>
      </c>
      <c r="R58" s="96">
        <f t="shared" si="74"/>
        <v>0.11</v>
      </c>
      <c r="S58" s="95" t="s">
        <v>887</v>
      </c>
      <c r="T58" s="94">
        <v>0.314</v>
      </c>
      <c r="U58" s="93">
        <f t="shared" si="75"/>
        <v>0.33</v>
      </c>
      <c r="V58" s="93">
        <f t="shared" si="76"/>
        <v>1.5</v>
      </c>
      <c r="W58" s="90"/>
      <c r="X58" s="90"/>
      <c r="Y58" s="92"/>
      <c r="Z58" s="92">
        <f t="shared" si="84"/>
        <v>0.13</v>
      </c>
      <c r="AA58" s="91"/>
      <c r="AB58" s="90"/>
      <c r="AC58" s="86">
        <f t="shared" si="77"/>
        <v>0.13</v>
      </c>
      <c r="AD58" s="89">
        <f t="shared" si="78"/>
        <v>1.63</v>
      </c>
      <c r="AE58" s="89">
        <f t="shared" si="79"/>
        <v>1.63</v>
      </c>
      <c r="AF58" s="88">
        <f t="shared" si="80"/>
        <v>0.32079999999999997</v>
      </c>
      <c r="AG58" s="241">
        <v>2.4</v>
      </c>
      <c r="AH58" s="87">
        <f t="shared" si="81"/>
        <v>0</v>
      </c>
      <c r="AI58" s="86">
        <f t="shared" si="85"/>
        <v>0</v>
      </c>
      <c r="AJ58" s="86">
        <f t="shared" si="82"/>
        <v>0</v>
      </c>
      <c r="AK58" s="87"/>
      <c r="AL58" s="87"/>
      <c r="AM58" s="87"/>
      <c r="AN58" s="85">
        <f t="shared" si="83"/>
        <v>0</v>
      </c>
    </row>
    <row r="59" spans="1:40" s="103" customFormat="1" ht="21" customHeight="1" x14ac:dyDescent="0.2">
      <c r="A59" s="244" t="s">
        <v>655</v>
      </c>
      <c r="B59" s="245"/>
      <c r="C59" s="246"/>
      <c r="D59" s="117"/>
      <c r="E59" s="117"/>
      <c r="F59" s="117"/>
      <c r="G59" s="117"/>
      <c r="H59" s="118"/>
      <c r="I59" s="118"/>
      <c r="J59" s="117"/>
      <c r="K59" s="117"/>
      <c r="L59" s="117"/>
      <c r="M59" s="117"/>
      <c r="N59" s="117"/>
      <c r="O59" s="116"/>
      <c r="P59" s="115"/>
      <c r="Q59" s="114"/>
      <c r="R59" s="113"/>
      <c r="S59" s="112"/>
      <c r="T59" s="111"/>
      <c r="U59" s="110"/>
      <c r="V59" s="110"/>
      <c r="W59" s="109"/>
      <c r="X59" s="109"/>
      <c r="Y59" s="110"/>
      <c r="Z59" s="110"/>
      <c r="AA59" s="110"/>
      <c r="AB59" s="109"/>
      <c r="AC59" s="104"/>
      <c r="AD59" s="108"/>
      <c r="AE59" s="108"/>
      <c r="AF59" s="107"/>
      <c r="AG59" s="106"/>
      <c r="AH59" s="105"/>
      <c r="AI59" s="104"/>
      <c r="AJ59" s="104"/>
      <c r="AK59" s="105"/>
      <c r="AL59" s="105"/>
      <c r="AM59" s="105"/>
    </row>
    <row r="60" spans="1:40" s="85" customFormat="1" ht="27" customHeight="1" x14ac:dyDescent="0.2">
      <c r="A60" s="247" t="str">
        <f>A59</f>
        <v>6 piece set -- Serta Brand 80gsm Microfiber Cooling Sheets</v>
      </c>
      <c r="B60" s="247" t="s">
        <v>654</v>
      </c>
      <c r="C60" s="247" t="s">
        <v>640</v>
      </c>
      <c r="D60" s="100" t="s">
        <v>641</v>
      </c>
      <c r="E60" s="247" t="s">
        <v>928</v>
      </c>
      <c r="F60" s="102" t="s">
        <v>942</v>
      </c>
      <c r="G60" s="102" t="s">
        <v>943</v>
      </c>
      <c r="H60" s="101">
        <f t="shared" si="0"/>
        <v>3.35</v>
      </c>
      <c r="I60" s="101">
        <f>I46</f>
        <v>3.42</v>
      </c>
      <c r="J60" s="231">
        <v>38</v>
      </c>
      <c r="K60" s="232">
        <v>25</v>
      </c>
      <c r="L60" s="231">
        <v>19</v>
      </c>
      <c r="M60" s="231">
        <v>4</v>
      </c>
      <c r="N60" s="100"/>
      <c r="O60" s="99">
        <f t="shared" ref="O60:O65" si="87">J60*K60*L60/1000000</f>
        <v>1.8100000000000002E-2</v>
      </c>
      <c r="P60" s="98">
        <f t="shared" ref="P60:P65" si="88">56/O60*M60</f>
        <v>12376</v>
      </c>
      <c r="Q60" s="97">
        <f t="shared" ref="Q60:Q65" si="89">$Q$9</f>
        <v>3500</v>
      </c>
      <c r="R60" s="96">
        <f t="shared" ref="R60:R65" si="90">Q60/P60</f>
        <v>0.28000000000000003</v>
      </c>
      <c r="S60" s="95" t="s">
        <v>878</v>
      </c>
      <c r="T60" s="94">
        <v>0.314</v>
      </c>
      <c r="U60" s="93">
        <f t="shared" ref="U60:U65" si="91">I60*T60</f>
        <v>1.07</v>
      </c>
      <c r="V60" s="93">
        <f t="shared" ref="V60:V65" si="92">U60+R60+I60</f>
        <v>4.7699999999999996</v>
      </c>
      <c r="W60" s="90"/>
      <c r="X60" s="90"/>
      <c r="Y60" s="92"/>
      <c r="Z60" s="92">
        <f>AG60*$Z$9</f>
        <v>0.38</v>
      </c>
      <c r="AA60" s="91"/>
      <c r="AB60" s="90"/>
      <c r="AC60" s="86">
        <f t="shared" si="7"/>
        <v>0.38</v>
      </c>
      <c r="AD60" s="89">
        <f t="shared" si="8"/>
        <v>5.15</v>
      </c>
      <c r="AE60" s="89">
        <f t="shared" ref="AE60:AE65" si="93">V60+AG60*$Z$9</f>
        <v>5.15</v>
      </c>
      <c r="AF60" s="88">
        <f t="shared" ref="AF60:AF65" si="94">(AG60-AE60)/AG60</f>
        <v>0.26319999999999999</v>
      </c>
      <c r="AG60" s="230">
        <v>6.99</v>
      </c>
      <c r="AH60" s="87">
        <f t="shared" ref="AH60:AH65" si="95">AK60+AL60</f>
        <v>200</v>
      </c>
      <c r="AI60" s="86">
        <f>AH60*AG60</f>
        <v>1398</v>
      </c>
      <c r="AJ60" s="86">
        <f t="shared" ref="AJ60:AJ65" si="96">AH60*AD60</f>
        <v>1030</v>
      </c>
      <c r="AK60" s="87">
        <v>100</v>
      </c>
      <c r="AL60" s="87">
        <v>100</v>
      </c>
      <c r="AM60" s="87">
        <v>7600</v>
      </c>
      <c r="AN60" s="85">
        <f t="shared" ref="AN60:AN65" si="97">AH60/M60*O60</f>
        <v>0.90500000000000003</v>
      </c>
    </row>
    <row r="61" spans="1:40" s="85" customFormat="1" ht="27" customHeight="1" x14ac:dyDescent="0.2">
      <c r="A61" s="248"/>
      <c r="B61" s="248"/>
      <c r="C61" s="248"/>
      <c r="D61" s="100" t="s">
        <v>642</v>
      </c>
      <c r="E61" s="248"/>
      <c r="F61" s="102" t="s">
        <v>944</v>
      </c>
      <c r="G61" s="102" t="s">
        <v>945</v>
      </c>
      <c r="H61" s="101">
        <f t="shared" si="0"/>
        <v>4.3099999999999996</v>
      </c>
      <c r="I61" s="101">
        <f>I47</f>
        <v>4.4000000000000004</v>
      </c>
      <c r="J61" s="231">
        <v>38</v>
      </c>
      <c r="K61" s="232">
        <v>25</v>
      </c>
      <c r="L61" s="231">
        <v>22</v>
      </c>
      <c r="M61" s="231">
        <v>4</v>
      </c>
      <c r="N61" s="100"/>
      <c r="O61" s="99">
        <f t="shared" si="87"/>
        <v>2.0899999999999998E-2</v>
      </c>
      <c r="P61" s="98">
        <f t="shared" si="88"/>
        <v>10718</v>
      </c>
      <c r="Q61" s="97">
        <f t="shared" si="89"/>
        <v>3500</v>
      </c>
      <c r="R61" s="96">
        <f t="shared" si="90"/>
        <v>0.33</v>
      </c>
      <c r="S61" s="95" t="s">
        <v>878</v>
      </c>
      <c r="T61" s="94">
        <v>0.314</v>
      </c>
      <c r="U61" s="93">
        <f t="shared" si="91"/>
        <v>1.38</v>
      </c>
      <c r="V61" s="93">
        <f t="shared" si="92"/>
        <v>6.11</v>
      </c>
      <c r="W61" s="90"/>
      <c r="X61" s="90"/>
      <c r="Y61" s="92"/>
      <c r="Z61" s="92">
        <f t="shared" ref="Z61:Z65" si="98">AG61*$Z$9</f>
        <v>0.41</v>
      </c>
      <c r="AA61" s="91"/>
      <c r="AB61" s="90"/>
      <c r="AC61" s="86">
        <f t="shared" si="7"/>
        <v>0.41</v>
      </c>
      <c r="AD61" s="89">
        <f t="shared" si="8"/>
        <v>6.52</v>
      </c>
      <c r="AE61" s="89">
        <f t="shared" si="93"/>
        <v>6.52</v>
      </c>
      <c r="AF61" s="88">
        <f t="shared" si="94"/>
        <v>0.1318</v>
      </c>
      <c r="AG61" s="230">
        <v>7.51</v>
      </c>
      <c r="AH61" s="87">
        <f>AK61+AL61</f>
        <v>404</v>
      </c>
      <c r="AI61" s="86">
        <f t="shared" ref="AI61:AI65" si="99">AH61*AG61</f>
        <v>3034.04</v>
      </c>
      <c r="AJ61" s="86">
        <f t="shared" si="96"/>
        <v>2634.08</v>
      </c>
      <c r="AK61" s="315">
        <v>204</v>
      </c>
      <c r="AL61" s="87">
        <v>200</v>
      </c>
      <c r="AM61" s="87">
        <v>7601</v>
      </c>
      <c r="AN61" s="85">
        <f t="shared" si="97"/>
        <v>2.1109</v>
      </c>
    </row>
    <row r="62" spans="1:40" s="85" customFormat="1" ht="27" customHeight="1" x14ac:dyDescent="0.2">
      <c r="A62" s="248"/>
      <c r="B62" s="248"/>
      <c r="C62" s="248"/>
      <c r="D62" s="100" t="s">
        <v>643</v>
      </c>
      <c r="E62" s="248"/>
      <c r="F62" s="102" t="s">
        <v>946</v>
      </c>
      <c r="G62" s="102" t="s">
        <v>947</v>
      </c>
      <c r="H62" s="101">
        <f t="shared" si="0"/>
        <v>4.6399999999999997</v>
      </c>
      <c r="I62" s="101">
        <f>I48</f>
        <v>4.7300000000000004</v>
      </c>
      <c r="J62" s="231">
        <v>38</v>
      </c>
      <c r="K62" s="232">
        <v>25</v>
      </c>
      <c r="L62" s="231">
        <v>26</v>
      </c>
      <c r="M62" s="231">
        <v>4</v>
      </c>
      <c r="N62" s="100"/>
      <c r="O62" s="99">
        <f t="shared" si="87"/>
        <v>2.47E-2</v>
      </c>
      <c r="P62" s="98">
        <f t="shared" si="88"/>
        <v>9069</v>
      </c>
      <c r="Q62" s="97">
        <f t="shared" si="89"/>
        <v>3500</v>
      </c>
      <c r="R62" s="96">
        <f t="shared" si="90"/>
        <v>0.39</v>
      </c>
      <c r="S62" s="95" t="s">
        <v>878</v>
      </c>
      <c r="T62" s="94">
        <v>0.314</v>
      </c>
      <c r="U62" s="93">
        <f t="shared" si="91"/>
        <v>1.49</v>
      </c>
      <c r="V62" s="93">
        <f t="shared" si="92"/>
        <v>6.61</v>
      </c>
      <c r="W62" s="90"/>
      <c r="X62" s="90"/>
      <c r="Y62" s="92"/>
      <c r="Z62" s="92">
        <f t="shared" si="98"/>
        <v>0.49</v>
      </c>
      <c r="AA62" s="91"/>
      <c r="AB62" s="90"/>
      <c r="AC62" s="86">
        <f t="shared" si="7"/>
        <v>0.49</v>
      </c>
      <c r="AD62" s="89">
        <f t="shared" si="8"/>
        <v>7.1</v>
      </c>
      <c r="AE62" s="89">
        <f t="shared" si="93"/>
        <v>7.1</v>
      </c>
      <c r="AF62" s="88">
        <f t="shared" si="94"/>
        <v>0.2049</v>
      </c>
      <c r="AG62" s="230">
        <v>8.93</v>
      </c>
      <c r="AH62" s="87">
        <f t="shared" si="95"/>
        <v>1204</v>
      </c>
      <c r="AI62" s="86">
        <f t="shared" si="99"/>
        <v>10751.72</v>
      </c>
      <c r="AJ62" s="86">
        <f t="shared" si="96"/>
        <v>8548.4</v>
      </c>
      <c r="AK62" s="315">
        <v>604</v>
      </c>
      <c r="AL62" s="87">
        <v>600</v>
      </c>
      <c r="AM62" s="87">
        <v>7602</v>
      </c>
      <c r="AN62" s="85">
        <f t="shared" si="97"/>
        <v>7.4347000000000003</v>
      </c>
    </row>
    <row r="63" spans="1:40" s="85" customFormat="1" ht="27" customHeight="1" x14ac:dyDescent="0.2">
      <c r="A63" s="248"/>
      <c r="B63" s="248"/>
      <c r="C63" s="248"/>
      <c r="D63" s="100" t="s">
        <v>644</v>
      </c>
      <c r="E63" s="248"/>
      <c r="F63" s="102" t="s">
        <v>948</v>
      </c>
      <c r="G63" s="102" t="s">
        <v>949</v>
      </c>
      <c r="H63" s="101">
        <f t="shared" si="0"/>
        <v>5.4</v>
      </c>
      <c r="I63" s="101">
        <f>I49</f>
        <v>5.51</v>
      </c>
      <c r="J63" s="231">
        <v>38</v>
      </c>
      <c r="K63" s="232">
        <v>25</v>
      </c>
      <c r="L63" s="231">
        <v>28.5</v>
      </c>
      <c r="M63" s="231">
        <v>4</v>
      </c>
      <c r="N63" s="100"/>
      <c r="O63" s="99">
        <f t="shared" si="87"/>
        <v>2.7099999999999999E-2</v>
      </c>
      <c r="P63" s="98">
        <f t="shared" si="88"/>
        <v>8266</v>
      </c>
      <c r="Q63" s="97">
        <f t="shared" si="89"/>
        <v>3500</v>
      </c>
      <c r="R63" s="96">
        <f t="shared" si="90"/>
        <v>0.42</v>
      </c>
      <c r="S63" s="95" t="s">
        <v>878</v>
      </c>
      <c r="T63" s="94">
        <v>0.314</v>
      </c>
      <c r="U63" s="93">
        <f t="shared" si="91"/>
        <v>1.73</v>
      </c>
      <c r="V63" s="93">
        <f t="shared" si="92"/>
        <v>7.66</v>
      </c>
      <c r="W63" s="90"/>
      <c r="X63" s="90"/>
      <c r="Y63" s="92"/>
      <c r="Z63" s="92">
        <f t="shared" si="98"/>
        <v>0.57999999999999996</v>
      </c>
      <c r="AA63" s="91"/>
      <c r="AB63" s="90"/>
      <c r="AC63" s="86">
        <f t="shared" si="7"/>
        <v>0.57999999999999996</v>
      </c>
      <c r="AD63" s="89">
        <f t="shared" si="8"/>
        <v>8.24</v>
      </c>
      <c r="AE63" s="89">
        <f t="shared" si="93"/>
        <v>8.24</v>
      </c>
      <c r="AF63" s="88">
        <f t="shared" si="94"/>
        <v>0.21970000000000001</v>
      </c>
      <c r="AG63" s="230">
        <v>10.56</v>
      </c>
      <c r="AH63" s="87">
        <f t="shared" si="95"/>
        <v>608</v>
      </c>
      <c r="AI63" s="86">
        <f t="shared" si="99"/>
        <v>6420.48</v>
      </c>
      <c r="AJ63" s="86">
        <f t="shared" si="96"/>
        <v>5009.92</v>
      </c>
      <c r="AK63" s="315">
        <v>304</v>
      </c>
      <c r="AL63" s="315">
        <v>304</v>
      </c>
      <c r="AM63" s="87">
        <v>7603</v>
      </c>
      <c r="AN63" s="85">
        <f t="shared" si="97"/>
        <v>4.1192000000000002</v>
      </c>
    </row>
    <row r="64" spans="1:40" s="85" customFormat="1" ht="27" customHeight="1" x14ac:dyDescent="0.2">
      <c r="A64" s="248"/>
      <c r="B64" s="248"/>
      <c r="C64" s="248"/>
      <c r="D64" s="100" t="s">
        <v>646</v>
      </c>
      <c r="E64" s="248"/>
      <c r="F64" s="102" t="s">
        <v>950</v>
      </c>
      <c r="G64" s="102" t="s">
        <v>951</v>
      </c>
      <c r="H64" s="101">
        <f t="shared" si="0"/>
        <v>0.91</v>
      </c>
      <c r="I64" s="101">
        <f>I50</f>
        <v>0.93</v>
      </c>
      <c r="J64" s="233">
        <v>24.5</v>
      </c>
      <c r="K64" s="234">
        <v>15</v>
      </c>
      <c r="L64" s="233">
        <v>15.5</v>
      </c>
      <c r="M64" s="231">
        <v>4</v>
      </c>
      <c r="N64" s="100"/>
      <c r="O64" s="99">
        <f t="shared" si="87"/>
        <v>5.7000000000000002E-3</v>
      </c>
      <c r="P64" s="98">
        <f t="shared" si="88"/>
        <v>39298</v>
      </c>
      <c r="Q64" s="97">
        <f t="shared" si="89"/>
        <v>3500</v>
      </c>
      <c r="R64" s="96">
        <f t="shared" si="90"/>
        <v>0.09</v>
      </c>
      <c r="S64" s="95" t="s">
        <v>887</v>
      </c>
      <c r="T64" s="94">
        <v>0.314</v>
      </c>
      <c r="U64" s="93">
        <f t="shared" si="91"/>
        <v>0.28999999999999998</v>
      </c>
      <c r="V64" s="93">
        <f t="shared" si="92"/>
        <v>1.31</v>
      </c>
      <c r="W64" s="90"/>
      <c r="X64" s="90"/>
      <c r="Y64" s="92"/>
      <c r="Z64" s="92">
        <f t="shared" si="98"/>
        <v>0.11</v>
      </c>
      <c r="AA64" s="91"/>
      <c r="AB64" s="90"/>
      <c r="AC64" s="86">
        <f t="shared" si="7"/>
        <v>0.11</v>
      </c>
      <c r="AD64" s="89">
        <f t="shared" si="8"/>
        <v>1.42</v>
      </c>
      <c r="AE64" s="89">
        <f t="shared" si="93"/>
        <v>1.42</v>
      </c>
      <c r="AF64" s="88">
        <f t="shared" si="94"/>
        <v>0.314</v>
      </c>
      <c r="AG64" s="241">
        <v>2.0699999999999998</v>
      </c>
      <c r="AH64" s="87">
        <f t="shared" si="95"/>
        <v>400</v>
      </c>
      <c r="AI64" s="86">
        <f t="shared" si="99"/>
        <v>828</v>
      </c>
      <c r="AJ64" s="86">
        <f t="shared" si="96"/>
        <v>568</v>
      </c>
      <c r="AK64" s="87">
        <v>200</v>
      </c>
      <c r="AL64" s="87">
        <v>200</v>
      </c>
      <c r="AM64" s="87">
        <v>6802</v>
      </c>
      <c r="AN64" s="85">
        <f t="shared" si="97"/>
        <v>0.56999999999999995</v>
      </c>
    </row>
    <row r="65" spans="1:40" s="85" customFormat="1" ht="27" customHeight="1" x14ac:dyDescent="0.2">
      <c r="A65" s="249"/>
      <c r="B65" s="249"/>
      <c r="C65" s="249"/>
      <c r="D65" s="100" t="s">
        <v>647</v>
      </c>
      <c r="E65" s="249"/>
      <c r="F65" s="102" t="s">
        <v>952</v>
      </c>
      <c r="G65" s="102" t="s">
        <v>953</v>
      </c>
      <c r="H65" s="101">
        <f t="shared" si="0"/>
        <v>1.04</v>
      </c>
      <c r="I65" s="101">
        <f t="shared" ref="I65" si="100">I51</f>
        <v>1.06</v>
      </c>
      <c r="J65" s="231">
        <v>24.5</v>
      </c>
      <c r="K65" s="232">
        <v>15</v>
      </c>
      <c r="L65" s="231">
        <v>18.5</v>
      </c>
      <c r="M65" s="231">
        <v>4</v>
      </c>
      <c r="N65" s="100"/>
      <c r="O65" s="99">
        <f t="shared" si="87"/>
        <v>6.7999999999999996E-3</v>
      </c>
      <c r="P65" s="98">
        <f t="shared" si="88"/>
        <v>32941</v>
      </c>
      <c r="Q65" s="97">
        <f t="shared" si="89"/>
        <v>3500</v>
      </c>
      <c r="R65" s="96">
        <f t="shared" si="90"/>
        <v>0.11</v>
      </c>
      <c r="S65" s="95" t="s">
        <v>887</v>
      </c>
      <c r="T65" s="94">
        <v>0.314</v>
      </c>
      <c r="U65" s="93">
        <f t="shared" si="91"/>
        <v>0.33</v>
      </c>
      <c r="V65" s="93">
        <f t="shared" si="92"/>
        <v>1.5</v>
      </c>
      <c r="W65" s="90"/>
      <c r="X65" s="90"/>
      <c r="Y65" s="92"/>
      <c r="Z65" s="92">
        <f t="shared" si="98"/>
        <v>0.13</v>
      </c>
      <c r="AA65" s="91"/>
      <c r="AB65" s="90"/>
      <c r="AC65" s="86">
        <f t="shared" si="7"/>
        <v>0.13</v>
      </c>
      <c r="AD65" s="89">
        <f t="shared" si="8"/>
        <v>1.63</v>
      </c>
      <c r="AE65" s="89">
        <f t="shared" si="93"/>
        <v>1.63</v>
      </c>
      <c r="AF65" s="88">
        <f t="shared" si="94"/>
        <v>0.32079999999999997</v>
      </c>
      <c r="AG65" s="241">
        <v>2.4</v>
      </c>
      <c r="AH65" s="87">
        <f t="shared" si="95"/>
        <v>0</v>
      </c>
      <c r="AI65" s="86">
        <f t="shared" si="99"/>
        <v>0</v>
      </c>
      <c r="AJ65" s="86">
        <f t="shared" si="96"/>
        <v>0</v>
      </c>
      <c r="AK65" s="87"/>
      <c r="AL65" s="87"/>
      <c r="AM65" s="87"/>
      <c r="AN65" s="85">
        <f t="shared" si="97"/>
        <v>0</v>
      </c>
    </row>
    <row r="66" spans="1:40" x14ac:dyDescent="0.2">
      <c r="AH66" s="84">
        <f>SUM(AH39:AH65)</f>
        <v>12284</v>
      </c>
      <c r="AI66" s="83">
        <f>SUM(AI39:AI65)</f>
        <v>99375.08</v>
      </c>
      <c r="AJ66" s="83">
        <f>SUM(AJ39:AJ65)</f>
        <v>78769.88</v>
      </c>
      <c r="AK66" s="238">
        <f>(AI66-AJ66)/AI66</f>
        <v>0.20730000000000001</v>
      </c>
      <c r="AL66" s="84"/>
      <c r="AM66" s="84"/>
      <c r="AN66" s="77">
        <f>SUM(AN46:AN65)</f>
        <v>51.8643</v>
      </c>
    </row>
    <row r="67" spans="1:40" x14ac:dyDescent="0.2">
      <c r="A67" s="77" t="s">
        <v>879</v>
      </c>
    </row>
    <row r="68" spans="1:40" x14ac:dyDescent="0.2">
      <c r="A68" s="229" t="s">
        <v>880</v>
      </c>
      <c r="AH68" s="81" t="s">
        <v>652</v>
      </c>
      <c r="AI68" s="82">
        <f>AH32+AH66</f>
        <v>31520</v>
      </c>
      <c r="AK68" s="81"/>
      <c r="AL68" s="81"/>
      <c r="AM68" s="81"/>
    </row>
    <row r="69" spans="1:40" x14ac:dyDescent="0.2">
      <c r="A69" s="229" t="s">
        <v>970</v>
      </c>
      <c r="AH69" s="81" t="s">
        <v>617</v>
      </c>
      <c r="AI69" s="228">
        <f>AI66+AI32</f>
        <v>259419.16</v>
      </c>
      <c r="AK69" s="81"/>
      <c r="AL69" s="81"/>
      <c r="AM69" s="81"/>
    </row>
    <row r="70" spans="1:40" x14ac:dyDescent="0.2">
      <c r="AH70" s="81" t="s">
        <v>651</v>
      </c>
      <c r="AI70" s="228">
        <f>AJ66+AJ32</f>
        <v>206077.44</v>
      </c>
      <c r="AK70" s="81"/>
      <c r="AL70" s="81"/>
      <c r="AM70" s="81"/>
    </row>
    <row r="71" spans="1:40" x14ac:dyDescent="0.2">
      <c r="AH71" s="81" t="s">
        <v>650</v>
      </c>
      <c r="AI71" s="227">
        <f>(AI69-AI70)/AI69</f>
        <v>0.20599999999999999</v>
      </c>
      <c r="AK71" s="81"/>
      <c r="AL71" s="81"/>
      <c r="AM71" s="81"/>
    </row>
  </sheetData>
  <protectedRanges>
    <protectedRange password="F78C" sqref="DY4 DR4:DS6 DT5:DU6 DV5:DX5 DV6 DX6:DY6" name="区域1"/>
    <protectedRange sqref="G46:G51" name="Range1"/>
  </protectedRanges>
  <mergeCells count="125">
    <mergeCell ref="AM7:AM9"/>
    <mergeCell ref="AM34:AM36"/>
    <mergeCell ref="AK38:AL38"/>
    <mergeCell ref="AK11:AL11"/>
    <mergeCell ref="AC34:AC36"/>
    <mergeCell ref="AD34:AD36"/>
    <mergeCell ref="AE34:AE36"/>
    <mergeCell ref="AF34:AF36"/>
    <mergeCell ref="AG34:AG36"/>
    <mergeCell ref="AJ7:AJ9"/>
    <mergeCell ref="AI7:AI9"/>
    <mergeCell ref="AK7:AK9"/>
    <mergeCell ref="AL7:AL9"/>
    <mergeCell ref="AH34:AH36"/>
    <mergeCell ref="AI34:AI36"/>
    <mergeCell ref="AJ34:AJ36"/>
    <mergeCell ref="AK34:AK36"/>
    <mergeCell ref="AL34:AL36"/>
    <mergeCell ref="AH7:AH9"/>
    <mergeCell ref="AF7:AF9"/>
    <mergeCell ref="AD7:AD9"/>
    <mergeCell ref="AG7:AG9"/>
    <mergeCell ref="AE7:AE9"/>
    <mergeCell ref="J34:R34"/>
    <mergeCell ref="S34:U34"/>
    <mergeCell ref="V34:V36"/>
    <mergeCell ref="W34:AB34"/>
    <mergeCell ref="J35:L35"/>
    <mergeCell ref="M35:M36"/>
    <mergeCell ref="N35:N36"/>
    <mergeCell ref="O35:O36"/>
    <mergeCell ref="P35:P36"/>
    <mergeCell ref="R35:R36"/>
    <mergeCell ref="S35:S36"/>
    <mergeCell ref="T35:T36"/>
    <mergeCell ref="U35:U36"/>
    <mergeCell ref="B34:B36"/>
    <mergeCell ref="C34:C36"/>
    <mergeCell ref="D34:D36"/>
    <mergeCell ref="E34:E36"/>
    <mergeCell ref="F34:F36"/>
    <mergeCell ref="G34:G36"/>
    <mergeCell ref="H34:H36"/>
    <mergeCell ref="A11:C11"/>
    <mergeCell ref="A18:C18"/>
    <mergeCell ref="A19:A24"/>
    <mergeCell ref="B19:B24"/>
    <mergeCell ref="C19:C24"/>
    <mergeCell ref="E12:E17"/>
    <mergeCell ref="C12:C17"/>
    <mergeCell ref="B12:B17"/>
    <mergeCell ref="A12:A17"/>
    <mergeCell ref="A26:A31"/>
    <mergeCell ref="B26:B31"/>
    <mergeCell ref="C26:C31"/>
    <mergeCell ref="E19:E24"/>
    <mergeCell ref="A25:C25"/>
    <mergeCell ref="E26:E31"/>
    <mergeCell ref="A10:C10"/>
    <mergeCell ref="O8:O9"/>
    <mergeCell ref="A7:A9"/>
    <mergeCell ref="B7:B9"/>
    <mergeCell ref="C7:C9"/>
    <mergeCell ref="D7:D9"/>
    <mergeCell ref="I34:I36"/>
    <mergeCell ref="E2:G2"/>
    <mergeCell ref="H2:I2"/>
    <mergeCell ref="J2:K2"/>
    <mergeCell ref="L2:M2"/>
    <mergeCell ref="E3:G3"/>
    <mergeCell ref="H3:I3"/>
    <mergeCell ref="J3:K3"/>
    <mergeCell ref="L3:M3"/>
    <mergeCell ref="E7:E9"/>
    <mergeCell ref="M8:M9"/>
    <mergeCell ref="J8:L8"/>
    <mergeCell ref="E6:G6"/>
    <mergeCell ref="H6:I6"/>
    <mergeCell ref="J6:K6"/>
    <mergeCell ref="L6:M6"/>
    <mergeCell ref="F7:F9"/>
    <mergeCell ref="A34:A36"/>
    <mergeCell ref="G7:G9"/>
    <mergeCell ref="E4:G4"/>
    <mergeCell ref="H4:I4"/>
    <mergeCell ref="J4:K4"/>
    <mergeCell ref="L4:M4"/>
    <mergeCell ref="E5:G5"/>
    <mergeCell ref="H5:I5"/>
    <mergeCell ref="L5:M5"/>
    <mergeCell ref="N8:N9"/>
    <mergeCell ref="I7:I9"/>
    <mergeCell ref="J5:K5"/>
    <mergeCell ref="H7:H9"/>
    <mergeCell ref="P8:P9"/>
    <mergeCell ref="R8:R9"/>
    <mergeCell ref="J7:R7"/>
    <mergeCell ref="S7:U7"/>
    <mergeCell ref="S8:S9"/>
    <mergeCell ref="T8:T9"/>
    <mergeCell ref="U8:U9"/>
    <mergeCell ref="V7:V9"/>
    <mergeCell ref="AC7:AC9"/>
    <mergeCell ref="W7:AB7"/>
    <mergeCell ref="A38:C38"/>
    <mergeCell ref="A39:A44"/>
    <mergeCell ref="B39:B44"/>
    <mergeCell ref="C39:C44"/>
    <mergeCell ref="E39:E44"/>
    <mergeCell ref="A37:C37"/>
    <mergeCell ref="A45:C45"/>
    <mergeCell ref="A60:A65"/>
    <mergeCell ref="B60:B65"/>
    <mergeCell ref="C60:C65"/>
    <mergeCell ref="E60:E65"/>
    <mergeCell ref="A46:A51"/>
    <mergeCell ref="B46:B51"/>
    <mergeCell ref="C46:C51"/>
    <mergeCell ref="E46:E51"/>
    <mergeCell ref="A59:C59"/>
    <mergeCell ref="A52:C52"/>
    <mergeCell ref="A53:A58"/>
    <mergeCell ref="B53:B58"/>
    <mergeCell ref="C53:C58"/>
    <mergeCell ref="E53:E58"/>
  </mergeCells>
  <phoneticPr fontId="25" type="noConversion"/>
  <dataValidations count="11">
    <dataValidation type="list" allowBlank="1" showInputMessage="1" showErrorMessage="1" sqref="H3:I3 IR3:IS3 SN3:SO3 ACJ3:ACK3 AMF3:AMG3 AWB3:AWC3 BFX3:BFY3 BPT3:BPU3 BZP3:BZQ3 CJL3:CJM3 CTH3:CTI3 DDD3:DDE3 DMZ3:DNA3 DWV3:DWW3 EGR3:EGS3 EQN3:EQO3 FAJ3:FAK3 FKF3:FKG3 FUB3:FUC3 GDX3:GDY3 GNT3:GNU3 GXP3:GXQ3 HHL3:HHM3 HRH3:HRI3 IBD3:IBE3 IKZ3:ILA3 IUV3:IUW3 JER3:JES3 JON3:JOO3 JYJ3:JYK3 KIF3:KIG3 KSB3:KSC3 LBX3:LBY3 LLT3:LLU3 LVP3:LVQ3 MFL3:MFM3 MPH3:MPI3 MZD3:MZE3 NIZ3:NJA3 NSV3:NSW3 OCR3:OCS3 OMN3:OMO3 OWJ3:OWK3 PGF3:PGG3 PQB3:PQC3 PZX3:PZY3 QJT3:QJU3 QTP3:QTQ3 RDL3:RDM3 RNH3:RNI3 RXD3:RXE3 SGZ3:SHA3 SQV3:SQW3 TAR3:TAS3 TKN3:TKO3 TUJ3:TUK3 UEF3:UEG3 UOB3:UOC3 UXX3:UXY3 VHT3:VHU3 VRP3:VRQ3 WBL3:WBM3 WLH3:WLI3 WVD3:WVE3" xr:uid="{00000000-0002-0000-0100-000000000000}">
      <formula1>$DR$5:$DU$5</formula1>
    </dataValidation>
    <dataValidation type="list" allowBlank="1" showInputMessage="1" showErrorMessage="1" sqref="H4:I4 IR4:IS4 SN4:SO4 ACJ4:ACK4 AMF4:AMG4 AWB4:AWC4 BFX4:BFY4 BPT4:BPU4 BZP4:BZQ4 CJL4:CJM4 CTH4:CTI4 DDD4:DDE4 DMZ4:DNA4 DWV4:DWW4 EGR4:EGS4 EQN4:EQO4 FAJ4:FAK4 FKF4:FKG4 FUB4:FUC4 GDX4:GDY4 GNT4:GNU4 GXP4:GXQ4 HHL4:HHM4 HRH4:HRI4 IBD4:IBE4 IKZ4:ILA4 IUV4:IUW4 JER4:JES4 JON4:JOO4 JYJ4:JYK4 KIF4:KIG4 KSB4:KSC4 LBX4:LBY4 LLT4:LLU4 LVP4:LVQ4 MFL4:MFM4 MPH4:MPI4 MZD4:MZE4 NIZ4:NJA4 NSV4:NSW4 OCR4:OCS4 OMN4:OMO4 OWJ4:OWK4 PGF4:PGG4 PQB4:PQC4 PZX4:PZY4 QJT4:QJU4 QTP4:QTQ4 RDL4:RDM4 RNH4:RNI4 RXD4:RXE4 SGZ4:SHA4 SQV4:SQW4 TAR4:TAS4 TKN4:TKO4 TUJ4:TUK4 UEF4:UEG4 UOB4:UOC4 UXX4:UXY4 VHT4:VHU4 VRP4:VRQ4 WBL4:WBM4 WLH4:WLI4 WVD4:WVE4" xr:uid="{00000000-0002-0000-0100-000001000000}">
      <formula1>$DR$6:$DY$6</formula1>
    </dataValidation>
    <dataValidation type="list" allowBlank="1" showInputMessage="1" showErrorMessage="1" sqref="L4:M4 IV4:IW4 SR4:SS4 ACN4:ACO4 AMJ4:AMK4 AWF4:AWG4 BGB4:BGC4 BPX4:BPY4 BZT4:BZU4 CJP4:CJQ4 CTL4:CTM4 DDH4:DDI4 DND4:DNE4 DWZ4:DXA4 EGV4:EGW4 EQR4:EQS4 FAN4:FAO4 FKJ4:FKK4 FUF4:FUG4 GEB4:GEC4 GNX4:GNY4 GXT4:GXU4 HHP4:HHQ4 HRL4:HRM4 IBH4:IBI4 ILD4:ILE4 IUZ4:IVA4 JEV4:JEW4 JOR4:JOS4 JYN4:JYO4 KIJ4:KIK4 KSF4:KSG4 LCB4:LCC4 LLX4:LLY4 LVT4:LVU4 MFP4:MFQ4 MPL4:MPM4 MZH4:MZI4 NJD4:NJE4 NSZ4:NTA4 OCV4:OCW4 OMR4:OMS4 OWN4:OWO4 PGJ4:PGK4 PQF4:PQG4 QAB4:QAC4 QJX4:QJY4 QTT4:QTU4 RDP4:RDQ4 RNL4:RNM4 RXH4:RXI4 SHD4:SHE4 SQZ4:SRA4 TAV4:TAW4 TKR4:TKS4 TUN4:TUO4 UEJ4:UEK4 UOF4:UOG4 UYB4:UYC4 VHX4:VHY4 VRT4:VRU4 WBP4:WBQ4 WLL4:WLM4 WVH4:WVI4" xr:uid="{00000000-0002-0000-0100-000002000000}">
      <formula1>$DY$5:$DZ$5</formula1>
    </dataValidation>
    <dataValidation type="list" allowBlank="1" showInputMessage="1" showErrorMessage="1" sqref="L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B6 IM6 SI6 ACE6 AMA6 AVW6 BFS6 BPO6 BZK6 CJG6 CTC6 DCY6 DMU6 DWQ6 EGM6 EQI6 FAE6 FKA6 FTW6 GDS6 GNO6 GXK6 HHG6 HRC6 IAY6 IKU6 IUQ6 JEM6 JOI6 JYE6 KIA6 KRW6 LBS6 LLO6 LVK6 MFG6 MPC6 MYY6 NIU6 NSQ6 OCM6 OMI6 OWE6 PGA6 PPW6 PZS6 QJO6 QTK6 RDG6 RNC6 RWY6 SGU6 SQQ6 TAM6 TKI6 TUE6 UEA6 UNW6 UXS6 VHO6 VRK6 WBG6 WLC6 WUY6" xr:uid="{00000000-0002-0000-0100-000003000000}">
      <formula1>$DW$5:$DX$5</formula1>
    </dataValidation>
    <dataValidation type="list" allowBlank="1" showInputMessage="1" showErrorMessage="1" sqref="H2:I2 IR2:IS2 SN2:SO2 ACJ2:ACK2 AMF2:AMG2 AWB2:AWC2 BFX2:BFY2 BPT2:BPU2 BZP2:BZQ2 CJL2:CJM2 CTH2:CTI2 DDD2:DDE2 DMZ2:DNA2 DWV2:DWW2 EGR2:EGS2 EQN2:EQO2 FAJ2:FAK2 FKF2:FKG2 FUB2:FUC2 GDX2:GDY2 GNT2:GNU2 GXP2:GXQ2 HHL2:HHM2 HRH2:HRI2 IBD2:IBE2 IKZ2:ILA2 IUV2:IUW2 JER2:JES2 JON2:JOO2 JYJ2:JYK2 KIF2:KIG2 KSB2:KSC2 LBX2:LBY2 LLT2:LLU2 LVP2:LVQ2 MFL2:MFM2 MPH2:MPI2 MZD2:MZE2 NIZ2:NJA2 NSV2:NSW2 OCR2:OCS2 OMN2:OMO2 OWJ2:OWK2 PGF2:PGG2 PQB2:PQC2 PZX2:PZY2 QJT2:QJU2 QTP2:QTQ2 RDL2:RDM2 RNH2:RNI2 RXD2:RXE2 SGZ2:SHA2 SQV2:SQW2 TAR2:TAS2 TKN2:TKO2 TUJ2:TUK2 UEF2:UEG2 UOB2:UOC2 UXX2:UXY2 VHT2:VHU2 VRP2:VRQ2 WBL2:WBM2 WLH2:WLI2 WVD2:WVE2" xr:uid="{00000000-0002-0000-0100-000004000000}">
      <formula1>$DR$4:$DS$4</formula1>
    </dataValidation>
    <dataValidation type="list" allowBlank="1" showInputMessage="1" showErrorMessage="1" sqref="H5:I5 IR5:IS5 SN5:SO5 ACJ5:ACK5 AMF5:AMG5 AWB5:AWC5 BFX5:BFY5 BPT5:BPU5 BZP5:BZQ5 CJL5:CJM5 CTH5:CTI5 DDD5:DDE5 DMZ5:DNA5 DWV5:DWW5 EGR5:EGS5 EQN5:EQO5 FAJ5:FAK5 FKF5:FKG5 FUB5:FUC5 GDX5:GDY5 GNT5:GNU5 GXP5:GXQ5 HHL5:HHM5 HRH5:HRI5 IBD5:IBE5 IKZ5:ILA5 IUV5:IUW5 JER5:JES5 JON5:JOO5 JYJ5:JYK5 KIF5:KIG5 KSB5:KSC5 LBX5:LBY5 LLT5:LLU5 LVP5:LVQ5 MFL5:MFM5 MPH5:MPI5 MZD5:MZE5 NIZ5:NJA5 NSV5:NSW5 OCR5:OCS5 OMN5:OMO5 OWJ5:OWK5 PGF5:PGG5 PQB5:PQC5 PZX5:PZY5 QJT5:QJU5 QTP5:QTQ5 RDL5:RDM5 RNH5:RNI5 RXD5:RXE5 SGZ5:SHA5 SQV5:SQW5 TAR5:TAS5 TKN5:TKO5 TUJ5:TUK5 UEF5:UEG5 UOB5:UOC5 UXX5:UXY5 VHT5:VHU5 VRP5:VRQ5 WBL5:WBM5 WLH5:WLI5 WVD5:WVE5" xr:uid="{00000000-0002-0000-0100-000005000000}">
      <formula1>$DR$2:$FR$2</formula1>
    </dataValidation>
    <dataValidation type="list" allowBlank="1" showInputMessage="1" showErrorMessage="1" sqref="D4 WVA4 WLE4 WBI4 VRM4 VHQ4 UXU4 UNY4 UEC4 TUG4 TKK4 TAO4 SQS4 SGW4 RXA4 RNE4 RDI4 QTM4 QJQ4 PZU4 PPY4 PGC4 OWG4 OMK4 OCO4 NSS4 NIW4 MZA4 MPE4 MFI4 LVM4 LLQ4 LBU4 KRY4 KIC4 JYG4 JOK4 JEO4 IUS4 IKW4 IBA4 HRE4 HHI4 GXM4 GNQ4 GDU4 FTY4 FKC4 FAG4 EQK4 EGO4 DWS4 DMW4 DDA4 CTE4 CJI4 BZM4 BPQ4 BFU4 AVY4 AMC4 ACG4 SK4 IO4" xr:uid="{00000000-0002-0000-0100-000006000000}">
      <formula1>$O$2:$O$5</formula1>
    </dataValidation>
    <dataValidation type="list" allowBlank="1" showInputMessage="1" showErrorMessage="1" sqref="B5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xr:uid="{00000000-0002-0000-0100-000007000000}">
      <formula1>$EA$5:$EB$5</formula1>
    </dataValidation>
    <dataValidation type="list" allowBlank="1" showInputMessage="1" showErrorMessage="1" sqref="B4 IM4 SI4 ACE4 AMA4 AVW4 BFS4 BPO4 BZK4 CJG4 CTC4 DCY4 DMU4 DWQ4 EGM4 EQI4 FAE4 FKA4 FTW4 GDS4 GNO4 GXK4 HHG4 HRC4 IAY4 IKU4 IUQ4 JEM4 JOI4 JYE4 KIA4 KRW4 LBS4 LLO4 LVK4 MFG4 MPC4 MYY4 NIU4 NSQ4 OCM4 OMI4 OWE4 PGA4 PPW4 PZS4 QJO4 QTK4 RDG4 RNC4 RWY4 SGU4 SQQ4 TAM4 TKI4 TUE4 UEA4 UNW4 UXS4 VHO4 VRK4 WBG4 WLC4 WUY4" xr:uid="{00000000-0002-0000-0100-000008000000}">
      <formula1>$DU$4:$FI$4</formula1>
    </dataValidation>
    <dataValidation type="list" allowBlank="1" showInputMessage="1" showErrorMessage="1" sqref="H6:I6 IR6:IS6 SN6:SO6 ACJ6:ACK6 AMF6:AMG6 AWB6:AWC6 BFX6:BFY6 BPT6:BPU6 BZP6:BZQ6 CJL6:CJM6 CTH6:CTI6 DDD6:DDE6 DMZ6:DNA6 DWV6:DWW6 EGR6:EGS6 EQN6:EQO6 FAJ6:FAK6 FKF6:FKG6 FUB6:FUC6 GDX6:GDY6 GNT6:GNU6 GXP6:GXQ6 HHL6:HHM6 HRH6:HRI6 IBD6:IBE6 IKZ6:ILA6 IUV6:IUW6 JER6:JES6 JON6:JOO6 JYJ6:JYK6 KIF6:KIG6 KSB6:KSC6 LBX6:LBY6 LLT6:LLU6 LVP6:LVQ6 MFL6:MFM6 MPH6:MPI6 MZD6:MZE6 NIZ6:NJA6 NSV6:NSW6 OCR6:OCS6 OMN6:OMO6 OWJ6:OWK6 PGF6:PGG6 PQB6:PQC6 PZX6:PZY6 QJT6:QJU6 QTP6:QTQ6 RDL6:RDM6 RNH6:RNI6 RXD6:RXE6 SGZ6:SHA6 SQV6:SQW6 TAR6:TAS6 TKN6:TKO6 TUJ6:TUK6 UEF6:UEG6 UOB6:UOC6 UXX6:UXY6 VHT6:VHU6 VRP6:VRQ6 WBL6:WBM6 WLH6:WLI6 WVD6:WVE6" xr:uid="{00000000-0002-0000-0100-000009000000}">
      <formula1>$DR$3:$FP$3</formula1>
    </dataValidation>
    <dataValidation type="list" allowBlank="1" showInputMessage="1" showErrorMessage="1" sqref="D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xr:uid="{00000000-0002-0000-0100-00000A000000}">
      <formula1>$DC$2:$DQ$2</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
  <sheetViews>
    <sheetView workbookViewId="0">
      <selection activeCell="G7" sqref="G7:J7"/>
    </sheetView>
  </sheetViews>
  <sheetFormatPr defaultColWidth="9" defaultRowHeight="12.75" x14ac:dyDescent="0.2"/>
  <cols>
    <col min="1" max="1" width="12.85546875" style="186" customWidth="1"/>
    <col min="2" max="2" width="11.140625" style="186" customWidth="1"/>
    <col min="3" max="3" width="27.140625" style="186" customWidth="1"/>
    <col min="4" max="4" width="18" style="186" customWidth="1"/>
    <col min="5" max="5" width="16.85546875" style="186" customWidth="1"/>
    <col min="6" max="6" width="9.5703125" style="186" customWidth="1"/>
    <col min="7" max="9" width="6.5703125" style="186" customWidth="1"/>
    <col min="10" max="12" width="9" style="186"/>
    <col min="13" max="14" width="10.140625" style="186" customWidth="1"/>
    <col min="15" max="15" width="15.5703125" style="186" customWidth="1"/>
    <col min="16" max="16384" width="9" style="186"/>
  </cols>
  <sheetData>
    <row r="1" spans="1:15" ht="18.95" customHeight="1" x14ac:dyDescent="0.2">
      <c r="A1" s="222" t="s">
        <v>18</v>
      </c>
      <c r="B1" s="226" t="s">
        <v>876</v>
      </c>
      <c r="C1" s="225"/>
      <c r="D1" s="211" t="s">
        <v>875</v>
      </c>
      <c r="E1" s="224">
        <v>45967</v>
      </c>
      <c r="F1" s="223"/>
      <c r="G1" s="217"/>
      <c r="H1" s="215"/>
      <c r="I1" s="216"/>
      <c r="J1" s="216"/>
      <c r="K1" s="216"/>
      <c r="L1" s="216"/>
      <c r="M1" s="215"/>
      <c r="N1" s="215"/>
    </row>
    <row r="2" spans="1:15" ht="18.95" customHeight="1" x14ac:dyDescent="0.2">
      <c r="A2" s="222" t="s">
        <v>874</v>
      </c>
      <c r="B2" s="221" t="s">
        <v>296</v>
      </c>
      <c r="C2" s="220"/>
      <c r="D2" s="211" t="s">
        <v>873</v>
      </c>
      <c r="E2" s="219" t="s">
        <v>872</v>
      </c>
      <c r="F2" s="218"/>
      <c r="G2" s="217"/>
      <c r="H2" s="215"/>
      <c r="I2" s="216"/>
      <c r="J2" s="216"/>
      <c r="K2" s="216"/>
      <c r="L2" s="216"/>
      <c r="M2" s="215"/>
      <c r="N2" s="215"/>
    </row>
    <row r="3" spans="1:15" x14ac:dyDescent="0.2">
      <c r="A3" s="283" t="s">
        <v>871</v>
      </c>
      <c r="B3" s="283" t="s">
        <v>870</v>
      </c>
      <c r="C3" s="283" t="s">
        <v>611</v>
      </c>
      <c r="D3" s="283" t="s">
        <v>686</v>
      </c>
      <c r="E3" s="283" t="s">
        <v>685</v>
      </c>
      <c r="F3" s="286" t="s">
        <v>682</v>
      </c>
      <c r="G3" s="290" t="s">
        <v>869</v>
      </c>
      <c r="H3" s="291"/>
      <c r="I3" s="291"/>
      <c r="J3" s="291"/>
      <c r="K3" s="291"/>
      <c r="L3" s="291"/>
      <c r="M3" s="291"/>
      <c r="N3" s="292"/>
      <c r="O3" s="214" t="s">
        <v>868</v>
      </c>
    </row>
    <row r="4" spans="1:15" x14ac:dyDescent="0.2">
      <c r="A4" s="283"/>
      <c r="B4" s="283"/>
      <c r="C4" s="283"/>
      <c r="D4" s="283"/>
      <c r="E4" s="283"/>
      <c r="F4" s="287"/>
      <c r="G4" s="293" t="s">
        <v>674</v>
      </c>
      <c r="H4" s="293"/>
      <c r="I4" s="293"/>
      <c r="J4" s="283" t="s">
        <v>867</v>
      </c>
      <c r="K4" s="289" t="s">
        <v>866</v>
      </c>
      <c r="L4" s="289" t="s">
        <v>670</v>
      </c>
      <c r="M4" s="283" t="s">
        <v>865</v>
      </c>
      <c r="N4" s="289" t="s">
        <v>668</v>
      </c>
      <c r="O4" s="213"/>
    </row>
    <row r="5" spans="1:15" x14ac:dyDescent="0.2">
      <c r="A5" s="283"/>
      <c r="B5" s="283"/>
      <c r="C5" s="283"/>
      <c r="D5" s="283"/>
      <c r="E5" s="283"/>
      <c r="F5" s="288"/>
      <c r="G5" s="212" t="s">
        <v>659</v>
      </c>
      <c r="H5" s="211" t="s">
        <v>658</v>
      </c>
      <c r="I5" s="211" t="s">
        <v>657</v>
      </c>
      <c r="J5" s="283"/>
      <c r="K5" s="289"/>
      <c r="L5" s="289"/>
      <c r="M5" s="283"/>
      <c r="N5" s="289"/>
      <c r="O5" s="210"/>
    </row>
    <row r="6" spans="1:15" s="192" customFormat="1" ht="12" customHeight="1" x14ac:dyDescent="0.25">
      <c r="A6" s="209"/>
      <c r="B6" s="209"/>
      <c r="C6" s="204"/>
      <c r="D6" s="204"/>
      <c r="E6" s="204"/>
      <c r="F6" s="208"/>
      <c r="G6" s="207"/>
      <c r="H6" s="204"/>
      <c r="I6" s="204"/>
      <c r="J6" s="204"/>
      <c r="K6" s="206"/>
      <c r="L6" s="205"/>
      <c r="M6" s="204"/>
      <c r="N6" s="203"/>
      <c r="O6" s="202"/>
    </row>
    <row r="7" spans="1:15" s="192" customFormat="1" ht="30" customHeight="1" x14ac:dyDescent="0.25">
      <c r="A7" s="282" t="s">
        <v>864</v>
      </c>
      <c r="B7" s="282" t="s">
        <v>863</v>
      </c>
      <c r="C7" s="284" t="s">
        <v>862</v>
      </c>
      <c r="D7" s="285" t="s">
        <v>861</v>
      </c>
      <c r="E7" s="201" t="s">
        <v>860</v>
      </c>
      <c r="F7" s="200">
        <v>1.67</v>
      </c>
      <c r="G7" s="199">
        <v>24.5</v>
      </c>
      <c r="H7" s="198">
        <v>15</v>
      </c>
      <c r="I7" s="197">
        <v>20</v>
      </c>
      <c r="J7" s="196">
        <v>4</v>
      </c>
      <c r="K7" s="195">
        <f>G7*H7*I7/1000000/J7</f>
        <v>1.8E-3</v>
      </c>
      <c r="L7" s="194">
        <f>56/K7</f>
        <v>31111</v>
      </c>
      <c r="M7" s="195"/>
      <c r="N7" s="194"/>
      <c r="O7" s="193"/>
    </row>
    <row r="8" spans="1:15" s="192" customFormat="1" ht="30" customHeight="1" x14ac:dyDescent="0.25">
      <c r="A8" s="282"/>
      <c r="B8" s="282"/>
      <c r="C8" s="284"/>
      <c r="D8" s="285"/>
      <c r="E8" s="201" t="s">
        <v>859</v>
      </c>
      <c r="F8" s="200">
        <v>1.91</v>
      </c>
      <c r="G8" s="199">
        <v>24.5</v>
      </c>
      <c r="H8" s="198">
        <v>15</v>
      </c>
      <c r="I8" s="197">
        <v>24</v>
      </c>
      <c r="J8" s="196">
        <v>4</v>
      </c>
      <c r="K8" s="195">
        <f>G8*H8*I8/1000000/J8</f>
        <v>2.2000000000000001E-3</v>
      </c>
      <c r="L8" s="194">
        <f>56/K8</f>
        <v>25455</v>
      </c>
      <c r="M8" s="195"/>
      <c r="N8" s="194"/>
      <c r="O8" s="193"/>
    </row>
    <row r="9" spans="1:15" x14ac:dyDescent="0.2">
      <c r="D9" s="191"/>
      <c r="F9" s="186">
        <v>0.93</v>
      </c>
      <c r="G9" s="189">
        <f>F7-F9</f>
        <v>0.74</v>
      </c>
    </row>
    <row r="10" spans="1:15" x14ac:dyDescent="0.2">
      <c r="C10" s="190" t="s">
        <v>858</v>
      </c>
      <c r="F10" s="186">
        <v>1.06</v>
      </c>
      <c r="G10" s="189">
        <f>F8-F10</f>
        <v>0.85</v>
      </c>
    </row>
    <row r="11" spans="1:15" ht="15" x14ac:dyDescent="0.25">
      <c r="E11" s="187"/>
    </row>
    <row r="12" spans="1:15" ht="15" x14ac:dyDescent="0.25">
      <c r="A12" s="186" t="s">
        <v>857</v>
      </c>
      <c r="D12" s="186" t="s">
        <v>856</v>
      </c>
      <c r="E12" s="187"/>
    </row>
    <row r="13" spans="1:15" ht="15" x14ac:dyDescent="0.25">
      <c r="A13" s="186" t="s">
        <v>855</v>
      </c>
      <c r="D13" s="188" t="s">
        <v>854</v>
      </c>
      <c r="E13" s="187"/>
    </row>
    <row r="14" spans="1:15" ht="15" x14ac:dyDescent="0.25">
      <c r="E14" s="187"/>
    </row>
  </sheetData>
  <mergeCells count="17">
    <mergeCell ref="L4:L5"/>
    <mergeCell ref="N4:N5"/>
    <mergeCell ref="G3:N3"/>
    <mergeCell ref="G4:I4"/>
    <mergeCell ref="A3:A5"/>
    <mergeCell ref="D3:D5"/>
    <mergeCell ref="M4:M5"/>
    <mergeCell ref="D7:D8"/>
    <mergeCell ref="E3:E5"/>
    <mergeCell ref="F3:F5"/>
    <mergeCell ref="J4:J5"/>
    <mergeCell ref="K4:K5"/>
    <mergeCell ref="A7:A8"/>
    <mergeCell ref="B3:B5"/>
    <mergeCell ref="B7:B8"/>
    <mergeCell ref="C3:C5"/>
    <mergeCell ref="C7:C8"/>
  </mergeCells>
  <phoneticPr fontId="25" type="noConversion"/>
  <pageMargins left="0.74803149606299202" right="0.74803149606299202" top="0.98425196850393704" bottom="0.98425196850393704" header="0.511811023622047" footer="0.511811023622047"/>
  <pageSetup scale="64"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
  <sheetViews>
    <sheetView workbookViewId="0">
      <selection activeCell="G9" sqref="G9"/>
    </sheetView>
  </sheetViews>
  <sheetFormatPr defaultColWidth="9" defaultRowHeight="14.25" x14ac:dyDescent="0.25"/>
  <cols>
    <col min="1" max="1" width="4.85546875" style="163" customWidth="1"/>
    <col min="2" max="2" width="8.140625" style="166" customWidth="1"/>
    <col min="3" max="3" width="18.42578125" style="163" customWidth="1"/>
    <col min="4" max="4" width="13.5703125" style="163" customWidth="1"/>
    <col min="5" max="5" width="33.28515625" style="170" customWidth="1"/>
    <col min="6" max="6" width="8.85546875" style="169" customWidth="1"/>
    <col min="7" max="7" width="9.42578125" style="169" customWidth="1"/>
    <col min="8" max="8" width="5.7109375" style="168" customWidth="1"/>
    <col min="9" max="9" width="6.7109375" style="167" customWidth="1"/>
    <col min="10" max="10" width="5.5703125" style="166" customWidth="1"/>
    <col min="11" max="13" width="4.42578125" style="165" customWidth="1"/>
    <col min="14" max="14" width="12.42578125" style="164" customWidth="1"/>
    <col min="15" max="16" width="9" style="163"/>
    <col min="17" max="17" width="37.42578125" style="163" bestFit="1" customWidth="1"/>
    <col min="18" max="16384" width="9" style="163"/>
  </cols>
  <sheetData>
    <row r="1" spans="1:17" ht="42.75" x14ac:dyDescent="0.25">
      <c r="A1" s="180" t="s">
        <v>853</v>
      </c>
      <c r="B1" s="180" t="s">
        <v>852</v>
      </c>
      <c r="C1" s="184" t="s">
        <v>22</v>
      </c>
      <c r="D1" s="184" t="s">
        <v>612</v>
      </c>
      <c r="E1" s="184" t="s">
        <v>685</v>
      </c>
      <c r="F1" s="181" t="s">
        <v>851</v>
      </c>
      <c r="G1" s="183" t="s">
        <v>850</v>
      </c>
      <c r="H1" s="182" t="s">
        <v>849</v>
      </c>
      <c r="I1" s="181" t="s">
        <v>848</v>
      </c>
      <c r="J1" s="180" t="s">
        <v>847</v>
      </c>
      <c r="K1" s="302" t="s">
        <v>846</v>
      </c>
      <c r="L1" s="302"/>
      <c r="M1" s="302"/>
      <c r="N1" s="179" t="s">
        <v>845</v>
      </c>
    </row>
    <row r="2" spans="1:17" ht="21" customHeight="1" x14ac:dyDescent="0.25">
      <c r="A2" s="303"/>
      <c r="B2" s="299" t="s">
        <v>844</v>
      </c>
      <c r="C2" s="309" t="s">
        <v>843</v>
      </c>
      <c r="D2" s="306" t="s">
        <v>842</v>
      </c>
      <c r="E2" s="176" t="s">
        <v>641</v>
      </c>
      <c r="F2" s="175">
        <v>3.6</v>
      </c>
      <c r="G2" s="174">
        <f t="shared" ref="G2:G9" si="0">F2*0.95</f>
        <v>3.42</v>
      </c>
      <c r="H2" s="177">
        <f t="shared" ref="H2:H9" si="1">1-G2/F2</f>
        <v>0.05</v>
      </c>
      <c r="I2" s="312" t="s">
        <v>841</v>
      </c>
      <c r="J2" s="172">
        <v>2</v>
      </c>
      <c r="K2" s="171">
        <v>25</v>
      </c>
      <c r="L2" s="171">
        <v>20</v>
      </c>
      <c r="M2" s="171">
        <v>19</v>
      </c>
      <c r="N2" s="294" t="s">
        <v>840</v>
      </c>
      <c r="Q2" s="163" t="s">
        <v>641</v>
      </c>
    </row>
    <row r="3" spans="1:17" ht="21" customHeight="1" x14ac:dyDescent="0.25">
      <c r="A3" s="304"/>
      <c r="B3" s="300"/>
      <c r="C3" s="310"/>
      <c r="D3" s="307"/>
      <c r="E3" s="176" t="s">
        <v>839</v>
      </c>
      <c r="F3" s="175">
        <v>3.6</v>
      </c>
      <c r="G3" s="174">
        <f t="shared" si="0"/>
        <v>3.42</v>
      </c>
      <c r="H3" s="177">
        <f t="shared" si="1"/>
        <v>0.05</v>
      </c>
      <c r="I3" s="313"/>
      <c r="J3" s="172">
        <v>2</v>
      </c>
      <c r="K3" s="171">
        <v>25</v>
      </c>
      <c r="L3" s="171">
        <v>20</v>
      </c>
      <c r="M3" s="171">
        <v>19</v>
      </c>
      <c r="N3" s="295"/>
      <c r="Q3" s="163" t="s">
        <v>886</v>
      </c>
    </row>
    <row r="4" spans="1:17" ht="21" customHeight="1" x14ac:dyDescent="0.25">
      <c r="A4" s="304"/>
      <c r="B4" s="300"/>
      <c r="C4" s="310"/>
      <c r="D4" s="307"/>
      <c r="E4" s="176" t="s">
        <v>642</v>
      </c>
      <c r="F4" s="175">
        <v>4.63</v>
      </c>
      <c r="G4" s="174">
        <f t="shared" si="0"/>
        <v>4.4000000000000004</v>
      </c>
      <c r="H4" s="177">
        <f t="shared" si="1"/>
        <v>0.05</v>
      </c>
      <c r="I4" s="313"/>
      <c r="J4" s="172">
        <v>2</v>
      </c>
      <c r="K4" s="171">
        <v>25</v>
      </c>
      <c r="L4" s="171">
        <v>20</v>
      </c>
      <c r="M4" s="171">
        <v>22</v>
      </c>
      <c r="N4" s="295"/>
      <c r="Q4" s="163" t="s">
        <v>642</v>
      </c>
    </row>
    <row r="5" spans="1:17" ht="21" customHeight="1" x14ac:dyDescent="0.25">
      <c r="A5" s="304"/>
      <c r="B5" s="300"/>
      <c r="C5" s="310"/>
      <c r="D5" s="307"/>
      <c r="E5" s="176" t="s">
        <v>643</v>
      </c>
      <c r="F5" s="175">
        <v>4.9800000000000004</v>
      </c>
      <c r="G5" s="174">
        <f t="shared" si="0"/>
        <v>4.7300000000000004</v>
      </c>
      <c r="H5" s="177">
        <f t="shared" si="1"/>
        <v>0.05</v>
      </c>
      <c r="I5" s="313"/>
      <c r="J5" s="172">
        <v>2</v>
      </c>
      <c r="K5" s="171">
        <v>25</v>
      </c>
      <c r="L5" s="171">
        <v>20</v>
      </c>
      <c r="M5" s="171">
        <v>26</v>
      </c>
      <c r="N5" s="295"/>
      <c r="Q5" s="163" t="s">
        <v>643</v>
      </c>
    </row>
    <row r="6" spans="1:17" ht="21" customHeight="1" x14ac:dyDescent="0.25">
      <c r="A6" s="304"/>
      <c r="B6" s="300"/>
      <c r="C6" s="310"/>
      <c r="D6" s="307"/>
      <c r="E6" s="176" t="s">
        <v>644</v>
      </c>
      <c r="F6" s="175">
        <v>5.8</v>
      </c>
      <c r="G6" s="174">
        <f t="shared" si="0"/>
        <v>5.51</v>
      </c>
      <c r="H6" s="177">
        <f t="shared" si="1"/>
        <v>0.05</v>
      </c>
      <c r="I6" s="313"/>
      <c r="J6" s="172">
        <v>2</v>
      </c>
      <c r="K6" s="171">
        <v>25</v>
      </c>
      <c r="L6" s="171">
        <v>20</v>
      </c>
      <c r="M6" s="171">
        <v>28.5</v>
      </c>
      <c r="N6" s="295"/>
      <c r="Q6" s="163" t="s">
        <v>644</v>
      </c>
    </row>
    <row r="7" spans="1:17" ht="21" customHeight="1" x14ac:dyDescent="0.25">
      <c r="A7" s="304"/>
      <c r="B7" s="300"/>
      <c r="C7" s="310"/>
      <c r="D7" s="307"/>
      <c r="E7" s="178" t="s">
        <v>645</v>
      </c>
      <c r="F7" s="175">
        <f>F6+0.1</f>
        <v>5.9</v>
      </c>
      <c r="G7" s="174">
        <f t="shared" si="0"/>
        <v>5.61</v>
      </c>
      <c r="H7" s="177">
        <f t="shared" si="1"/>
        <v>4.9000000000000002E-2</v>
      </c>
      <c r="I7" s="313"/>
      <c r="J7" s="172">
        <v>2</v>
      </c>
      <c r="K7" s="171">
        <v>25</v>
      </c>
      <c r="L7" s="171">
        <v>20</v>
      </c>
      <c r="M7" s="171">
        <v>28.5</v>
      </c>
      <c r="N7" s="296"/>
      <c r="Q7" s="163" t="s">
        <v>645</v>
      </c>
    </row>
    <row r="8" spans="1:17" ht="21" customHeight="1" x14ac:dyDescent="0.25">
      <c r="A8" s="304"/>
      <c r="B8" s="300"/>
      <c r="C8" s="310"/>
      <c r="D8" s="307"/>
      <c r="E8" s="176" t="s">
        <v>646</v>
      </c>
      <c r="F8" s="175">
        <v>0.98</v>
      </c>
      <c r="G8" s="174">
        <f t="shared" si="0"/>
        <v>0.93</v>
      </c>
      <c r="H8" s="177">
        <f t="shared" si="1"/>
        <v>5.0999999999999997E-2</v>
      </c>
      <c r="I8" s="313"/>
      <c r="J8" s="172">
        <v>4</v>
      </c>
      <c r="K8" s="171">
        <v>25</v>
      </c>
      <c r="L8" s="171">
        <v>15</v>
      </c>
      <c r="M8" s="171">
        <v>15.5</v>
      </c>
      <c r="N8" s="297" t="s">
        <v>838</v>
      </c>
      <c r="Q8" s="163" t="s">
        <v>646</v>
      </c>
    </row>
    <row r="9" spans="1:17" ht="21" customHeight="1" x14ac:dyDescent="0.25">
      <c r="A9" s="305"/>
      <c r="B9" s="301"/>
      <c r="C9" s="311"/>
      <c r="D9" s="308"/>
      <c r="E9" s="176" t="s">
        <v>647</v>
      </c>
      <c r="F9" s="175">
        <v>1.1200000000000001</v>
      </c>
      <c r="G9" s="174">
        <f t="shared" si="0"/>
        <v>1.06</v>
      </c>
      <c r="H9" s="173">
        <f t="shared" si="1"/>
        <v>5.3999999999999999E-2</v>
      </c>
      <c r="I9" s="314"/>
      <c r="J9" s="172">
        <v>4</v>
      </c>
      <c r="K9" s="171">
        <v>25</v>
      </c>
      <c r="L9" s="171">
        <v>15</v>
      </c>
      <c r="M9" s="171">
        <v>18.5</v>
      </c>
      <c r="N9" s="298"/>
      <c r="Q9" s="163" t="s">
        <v>860</v>
      </c>
    </row>
    <row r="10" spans="1:17" x14ac:dyDescent="0.25">
      <c r="Q10" s="163" t="s">
        <v>647</v>
      </c>
    </row>
  </sheetData>
  <mergeCells count="8">
    <mergeCell ref="N2:N7"/>
    <mergeCell ref="N8:N9"/>
    <mergeCell ref="B2:B9"/>
    <mergeCell ref="K1:M1"/>
    <mergeCell ref="A2:A9"/>
    <mergeCell ref="D2:D9"/>
    <mergeCell ref="C2:C9"/>
    <mergeCell ref="I2:I9"/>
  </mergeCells>
  <phoneticPr fontId="25"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96"/>
  <sheetViews>
    <sheetView workbookViewId="0">
      <selection activeCell="G3" sqref="G3"/>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624</v>
      </c>
      <c r="G2" t="s">
        <v>587</v>
      </c>
      <c r="I2" s="3"/>
      <c r="K2" s="3" t="s">
        <v>420</v>
      </c>
    </row>
    <row r="3" spans="1:11" x14ac:dyDescent="0.25">
      <c r="A3" s="40" t="s">
        <v>115</v>
      </c>
      <c r="B3" s="40" t="s">
        <v>80</v>
      </c>
      <c r="C3" s="40" t="s">
        <v>121</v>
      </c>
      <c r="D3" t="s">
        <v>161</v>
      </c>
      <c r="E3" t="s">
        <v>157</v>
      </c>
      <c r="F3" s="3" t="s">
        <v>625</v>
      </c>
      <c r="G3" t="s">
        <v>586</v>
      </c>
      <c r="H3" t="s">
        <v>564</v>
      </c>
      <c r="I3" t="s">
        <v>479</v>
      </c>
      <c r="J3" t="s">
        <v>574</v>
      </c>
      <c r="K3" t="s">
        <v>593</v>
      </c>
    </row>
    <row r="4" spans="1:11" x14ac:dyDescent="0.25">
      <c r="A4" s="40" t="s">
        <v>514</v>
      </c>
      <c r="B4" s="40" t="s">
        <v>514</v>
      </c>
      <c r="C4" s="40" t="s">
        <v>121</v>
      </c>
      <c r="D4" t="s">
        <v>158</v>
      </c>
      <c r="E4" t="s">
        <v>156</v>
      </c>
      <c r="F4" s="3" t="s">
        <v>626</v>
      </c>
      <c r="G4" t="s">
        <v>98</v>
      </c>
      <c r="H4" t="s">
        <v>565</v>
      </c>
      <c r="I4" t="s">
        <v>480</v>
      </c>
      <c r="J4" t="s">
        <v>477</v>
      </c>
      <c r="K4" t="s">
        <v>416</v>
      </c>
    </row>
    <row r="5" spans="1:11" x14ac:dyDescent="0.25">
      <c r="A5" s="40" t="s">
        <v>122</v>
      </c>
      <c r="B5" s="40" t="s">
        <v>81</v>
      </c>
      <c r="C5" s="40" t="s">
        <v>107</v>
      </c>
      <c r="D5" s="3" t="s">
        <v>162</v>
      </c>
      <c r="E5" t="s">
        <v>463</v>
      </c>
      <c r="F5" s="3" t="s">
        <v>627</v>
      </c>
      <c r="G5" t="s">
        <v>582</v>
      </c>
      <c r="H5" t="s">
        <v>566</v>
      </c>
      <c r="I5" t="s">
        <v>590</v>
      </c>
      <c r="J5" t="s">
        <v>575</v>
      </c>
      <c r="K5" t="s">
        <v>499</v>
      </c>
    </row>
    <row r="6" spans="1:11" x14ac:dyDescent="0.25">
      <c r="A6" s="40" t="s">
        <v>515</v>
      </c>
      <c r="B6" s="40" t="s">
        <v>516</v>
      </c>
      <c r="C6" s="40" t="s">
        <v>517</v>
      </c>
      <c r="D6" s="3" t="s">
        <v>163</v>
      </c>
      <c r="E6" t="s">
        <v>509</v>
      </c>
      <c r="F6" s="3" t="s">
        <v>628</v>
      </c>
      <c r="G6" t="s">
        <v>583</v>
      </c>
      <c r="H6" t="s">
        <v>567</v>
      </c>
      <c r="I6" t="s">
        <v>481</v>
      </c>
      <c r="J6" t="s">
        <v>576</v>
      </c>
      <c r="K6" t="s">
        <v>415</v>
      </c>
    </row>
    <row r="7" spans="1:11" x14ac:dyDescent="0.25">
      <c r="A7" s="40" t="s">
        <v>123</v>
      </c>
      <c r="B7" s="40" t="s">
        <v>82</v>
      </c>
      <c r="C7" s="40" t="s">
        <v>82</v>
      </c>
      <c r="D7" t="s">
        <v>164</v>
      </c>
      <c r="E7" t="s">
        <v>155</v>
      </c>
      <c r="F7" s="3" t="s">
        <v>629</v>
      </c>
      <c r="G7" t="s">
        <v>584</v>
      </c>
      <c r="H7" t="s">
        <v>412</v>
      </c>
      <c r="I7" t="s">
        <v>482</v>
      </c>
      <c r="J7" t="s">
        <v>577</v>
      </c>
      <c r="K7" t="s">
        <v>594</v>
      </c>
    </row>
    <row r="8" spans="1:11" x14ac:dyDescent="0.25">
      <c r="A8" s="40" t="s">
        <v>518</v>
      </c>
      <c r="B8" s="40" t="s">
        <v>519</v>
      </c>
      <c r="C8" s="40" t="s">
        <v>520</v>
      </c>
      <c r="D8" t="s">
        <v>341</v>
      </c>
      <c r="E8" t="s">
        <v>154</v>
      </c>
      <c r="F8" s="3" t="s">
        <v>630</v>
      </c>
      <c r="G8" s="3" t="s">
        <v>585</v>
      </c>
      <c r="H8" t="s">
        <v>413</v>
      </c>
      <c r="I8" t="s">
        <v>483</v>
      </c>
      <c r="J8" t="s">
        <v>476</v>
      </c>
      <c r="K8" t="s">
        <v>595</v>
      </c>
    </row>
    <row r="9" spans="1:11" x14ac:dyDescent="0.25">
      <c r="A9" s="40" t="s">
        <v>521</v>
      </c>
      <c r="B9" s="40" t="s">
        <v>522</v>
      </c>
      <c r="C9" s="40" t="s">
        <v>523</v>
      </c>
      <c r="D9" t="s">
        <v>165</v>
      </c>
      <c r="E9" t="s">
        <v>153</v>
      </c>
      <c r="F9" s="3" t="s">
        <v>631</v>
      </c>
      <c r="G9" t="s">
        <v>588</v>
      </c>
      <c r="H9" t="s">
        <v>414</v>
      </c>
      <c r="I9" t="s">
        <v>591</v>
      </c>
      <c r="J9" t="s">
        <v>474</v>
      </c>
      <c r="K9" t="s">
        <v>596</v>
      </c>
    </row>
    <row r="10" spans="1:11" x14ac:dyDescent="0.25">
      <c r="A10" s="40" t="s">
        <v>524</v>
      </c>
      <c r="B10" s="40" t="s">
        <v>525</v>
      </c>
      <c r="C10" s="40" t="s">
        <v>526</v>
      </c>
      <c r="D10" t="s">
        <v>342</v>
      </c>
      <c r="E10" t="s">
        <v>152</v>
      </c>
      <c r="F10" s="3" t="s">
        <v>632</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4000000}"/>
  <phoneticPr fontId="25"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633</v>
      </c>
      <c r="N3" s="3"/>
      <c r="O3" s="3"/>
      <c r="P3" s="3" t="s">
        <v>100</v>
      </c>
      <c r="Q3" s="3" t="s">
        <v>1</v>
      </c>
      <c r="R3" t="s">
        <v>6</v>
      </c>
      <c r="S3" s="41" t="s">
        <v>102</v>
      </c>
      <c r="T3" s="3" t="s">
        <v>1</v>
      </c>
    </row>
    <row r="4" spans="1:20" x14ac:dyDescent="0.25">
      <c r="B4">
        <v>2026</v>
      </c>
      <c r="C4" s="3" t="s">
        <v>70</v>
      </c>
      <c r="D4" s="3"/>
      <c r="E4" t="s">
        <v>607</v>
      </c>
      <c r="F4" s="3"/>
      <c r="G4" t="s">
        <v>572</v>
      </c>
      <c r="H4" s="3" t="s">
        <v>639</v>
      </c>
      <c r="I4" s="3" t="s">
        <v>97</v>
      </c>
      <c r="J4" s="3" t="s">
        <v>77</v>
      </c>
      <c r="K4" s="3"/>
      <c r="L4" t="s">
        <v>506</v>
      </c>
      <c r="M4" s="3" t="s">
        <v>634</v>
      </c>
      <c r="N4" s="3"/>
      <c r="O4" s="3"/>
      <c r="P4" s="3"/>
      <c r="Q4" s="3"/>
      <c r="R4" t="s">
        <v>7</v>
      </c>
      <c r="S4" s="3" t="s">
        <v>103</v>
      </c>
    </row>
    <row r="5" spans="1:20" x14ac:dyDescent="0.25">
      <c r="B5">
        <v>2027</v>
      </c>
      <c r="C5" s="3" t="s">
        <v>68</v>
      </c>
      <c r="D5" s="3"/>
      <c r="E5" t="s">
        <v>608</v>
      </c>
      <c r="F5" s="3"/>
      <c r="G5" t="s">
        <v>2</v>
      </c>
      <c r="H5" s="3" t="s">
        <v>408</v>
      </c>
      <c r="I5" t="s">
        <v>581</v>
      </c>
      <c r="K5" s="3"/>
      <c r="L5" t="s">
        <v>505</v>
      </c>
      <c r="M5" s="3" t="s">
        <v>635</v>
      </c>
      <c r="N5" s="3"/>
      <c r="O5" s="3"/>
      <c r="P5" s="3"/>
      <c r="Q5" s="3"/>
      <c r="R5" t="s">
        <v>8</v>
      </c>
      <c r="S5" s="3" t="s">
        <v>105</v>
      </c>
    </row>
    <row r="6" spans="1:20" x14ac:dyDescent="0.25">
      <c r="C6" s="3" t="s">
        <v>67</v>
      </c>
      <c r="E6" t="s">
        <v>609</v>
      </c>
      <c r="G6" t="s">
        <v>73</v>
      </c>
      <c r="H6" s="3" t="s">
        <v>409</v>
      </c>
      <c r="L6" t="s">
        <v>508</v>
      </c>
      <c r="M6" s="3" t="s">
        <v>636</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5000000}"/>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vt:i4>
      </vt:variant>
    </vt:vector>
  </HeadingPairs>
  <TitlesOfParts>
    <vt:vector size="7" baseType="lpstr">
      <vt:lpstr>Commitment</vt:lpstr>
      <vt:lpstr>Internal Commitment</vt:lpstr>
      <vt:lpstr>CHN 11-06-2025</vt:lpstr>
      <vt:lpstr>CHN 04-09-2025</vt:lpstr>
      <vt:lpstr>ValueSelect</vt:lpstr>
      <vt:lpstr>Data</vt:lpstr>
      <vt:lpstr>'CHN 11-06-2025'!Print_Area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2025-12-31T03:09:45Z</dcterms:modified>
</cp:coreProperties>
</file>