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TJX\TJX US &amp; Europe &amp; Australia\TJX &amp; MAR-US\Satin\20251127 MAR26 POE\"/>
    </mc:Choice>
  </mc:AlternateContent>
  <xr:revisionPtr revIDLastSave="0" documentId="13_ncr:1_{BCEF4BA9-4603-4A9C-8804-BF91F9EEFD64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Commitment" sheetId="2" r:id="rId1"/>
    <sheet name="Item" sheetId="5" r:id="rId2"/>
    <sheet name="Internal Commitment" sheetId="7" r:id="rId3"/>
    <sheet name="BRP Satin China 20% Tariff" sheetId="9" r:id="rId4"/>
    <sheet name="CHN 04-09-2025" sheetId="8" r:id="rId5"/>
    <sheet name="ValueSelect" sheetId="4" r:id="rId6"/>
    <sheet name="Data" sheetId="3" r:id="rId7"/>
  </sheets>
  <externalReferences>
    <externalReference r:id="rId8"/>
    <externalReference r:id="rId9"/>
  </externalReferences>
  <definedNames>
    <definedName name="_xlnm._FilterDatabase" localSheetId="3" hidden="1">'BRP Satin China 20% Tariff'!#REF!</definedName>
    <definedName name="_xlnm._FilterDatabase" localSheetId="6" hidden="1">Data!$A$1:$T$1</definedName>
    <definedName name="_xlnm._FilterDatabase" localSheetId="2" hidden="1">'Internal Commitment'!#REF!</definedName>
    <definedName name="_xlnm._FilterDatabase" localSheetId="5" hidden="1">ValueSelect!$D$1:$K$293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 localSheetId="3">[2]a!$A$10:$B$35</definedName>
    <definedName name="PORT_IFF">[2]a!$A$10:$B$35</definedName>
    <definedName name="UNIT">[1]Sheet1!$EF$2:$EF$3</definedName>
    <definedName name="vlook" localSheetId="3">#REF!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5" l="1"/>
  <c r="S7" i="5"/>
  <c r="S5" i="5"/>
  <c r="S4" i="5"/>
  <c r="I36" i="7"/>
  <c r="I14" i="7"/>
  <c r="I15" i="7"/>
  <c r="I13" i="7"/>
  <c r="AP32" i="7" l="1"/>
  <c r="AP31" i="7"/>
  <c r="AP30" i="7"/>
  <c r="AP29" i="7"/>
  <c r="AP27" i="7"/>
  <c r="AO40" i="7" l="1"/>
  <c r="AN40" i="7"/>
  <c r="AM40" i="7"/>
  <c r="AL40" i="7"/>
  <c r="AK40" i="7"/>
  <c r="AJ40" i="7"/>
  <c r="AI40" i="7"/>
  <c r="AH40" i="7"/>
  <c r="AG40" i="7"/>
  <c r="AF40" i="7"/>
  <c r="AD13" i="7"/>
  <c r="AP13" i="7" s="1"/>
  <c r="AD29" i="7"/>
  <c r="AD30" i="7"/>
  <c r="AD31" i="7"/>
  <c r="AD32" i="7"/>
  <c r="X32" i="7"/>
  <c r="Z32" i="7" s="1"/>
  <c r="O32" i="7"/>
  <c r="Q32" i="7" s="1"/>
  <c r="N32" i="7"/>
  <c r="X31" i="7"/>
  <c r="Z31" i="7" s="1"/>
  <c r="O31" i="7"/>
  <c r="Q31" i="7" s="1"/>
  <c r="N31" i="7"/>
  <c r="Z30" i="7"/>
  <c r="X30" i="7"/>
  <c r="N30" i="7"/>
  <c r="O30" i="7" s="1"/>
  <c r="Q30" i="7" s="1"/>
  <c r="X29" i="7"/>
  <c r="Z29" i="7" s="1"/>
  <c r="N29" i="7"/>
  <c r="O29" i="7" s="1"/>
  <c r="Q29" i="7" s="1"/>
  <c r="X27" i="7"/>
  <c r="AD39" i="7"/>
  <c r="X39" i="7"/>
  <c r="Z39" i="7" s="1"/>
  <c r="N39" i="7"/>
  <c r="O39" i="7" s="1"/>
  <c r="Q39" i="7" s="1"/>
  <c r="AD38" i="7"/>
  <c r="AP38" i="7" s="1"/>
  <c r="X38" i="7"/>
  <c r="Z38" i="7" s="1"/>
  <c r="N38" i="7"/>
  <c r="O38" i="7" s="1"/>
  <c r="Q38" i="7" s="1"/>
  <c r="AD37" i="7"/>
  <c r="X37" i="7"/>
  <c r="Z37" i="7" s="1"/>
  <c r="N37" i="7"/>
  <c r="O37" i="7" s="1"/>
  <c r="Q37" i="7" s="1"/>
  <c r="AD36" i="7"/>
  <c r="AP36" i="7" s="1"/>
  <c r="X36" i="7"/>
  <c r="Z36" i="7" s="1"/>
  <c r="N36" i="7"/>
  <c r="O36" i="7" s="1"/>
  <c r="Q36" i="7" s="1"/>
  <c r="A36" i="7"/>
  <c r="AD33" i="7"/>
  <c r="AP39" i="7" l="1"/>
  <c r="AP37" i="7"/>
  <c r="AD34" i="7"/>
  <c r="AP33" i="7"/>
  <c r="AD28" i="7"/>
  <c r="AD27" i="7"/>
  <c r="AD25" i="7"/>
  <c r="AD24" i="7"/>
  <c r="AD23" i="7"/>
  <c r="AD22" i="7"/>
  <c r="AD20" i="7"/>
  <c r="AD19" i="7"/>
  <c r="AD18" i="7"/>
  <c r="AD40" i="7" s="1"/>
  <c r="AD17" i="7"/>
  <c r="AD14" i="7"/>
  <c r="AD15" i="7"/>
  <c r="AD12" i="7"/>
  <c r="X34" i="7"/>
  <c r="Z34" i="7" s="1"/>
  <c r="N34" i="7"/>
  <c r="O34" i="7" s="1"/>
  <c r="Q34" i="7" s="1"/>
  <c r="X33" i="7"/>
  <c r="Z33" i="7" s="1"/>
  <c r="N33" i="7"/>
  <c r="O33" i="7" s="1"/>
  <c r="Q33" i="7" s="1"/>
  <c r="X28" i="7"/>
  <c r="Z28" i="7" s="1"/>
  <c r="N28" i="7"/>
  <c r="O28" i="7" s="1"/>
  <c r="Q28" i="7" s="1"/>
  <c r="Z27" i="7"/>
  <c r="N27" i="7"/>
  <c r="O27" i="7" s="1"/>
  <c r="Q27" i="7" s="1"/>
  <c r="A27" i="7"/>
  <c r="AP34" i="7" l="1"/>
  <c r="AP28" i="7"/>
  <c r="AP14" i="7"/>
  <c r="AP15" i="7"/>
  <c r="A7" i="9" l="1"/>
  <c r="D3" i="7" l="1"/>
  <c r="A12" i="7"/>
  <c r="I12" i="7"/>
  <c r="I17" i="7" s="1"/>
  <c r="N12" i="7"/>
  <c r="O12" i="7" s="1"/>
  <c r="Q12" i="7" s="1"/>
  <c r="X12" i="7"/>
  <c r="Z12" i="7" s="1"/>
  <c r="AP12" i="7"/>
  <c r="T13" i="7"/>
  <c r="N13" i="7"/>
  <c r="O13" i="7" s="1"/>
  <c r="Q13" i="7" s="1"/>
  <c r="X13" i="7"/>
  <c r="Z13" i="7" s="1"/>
  <c r="I19" i="7"/>
  <c r="N14" i="7"/>
  <c r="O14" i="7" s="1"/>
  <c r="Q14" i="7" s="1"/>
  <c r="X14" i="7"/>
  <c r="Z14" i="7" s="1"/>
  <c r="T15" i="7"/>
  <c r="N15" i="7"/>
  <c r="O15" i="7" s="1"/>
  <c r="Q15" i="7" s="1"/>
  <c r="X15" i="7"/>
  <c r="Z15" i="7" s="1"/>
  <c r="A17" i="7"/>
  <c r="N17" i="7"/>
  <c r="O17" i="7" s="1"/>
  <c r="Q17" i="7" s="1"/>
  <c r="X17" i="7"/>
  <c r="Z17" i="7" s="1"/>
  <c r="AP17" i="7"/>
  <c r="N18" i="7"/>
  <c r="O18" i="7" s="1"/>
  <c r="Q18" i="7" s="1"/>
  <c r="X18" i="7"/>
  <c r="Z18" i="7" s="1"/>
  <c r="AP18" i="7"/>
  <c r="AP40" i="7" s="1"/>
  <c r="N19" i="7"/>
  <c r="O19" i="7" s="1"/>
  <c r="Q19" i="7" s="1"/>
  <c r="X19" i="7"/>
  <c r="Z19" i="7" s="1"/>
  <c r="AP19" i="7"/>
  <c r="N20" i="7"/>
  <c r="O20" i="7" s="1"/>
  <c r="Q20" i="7" s="1"/>
  <c r="X20" i="7"/>
  <c r="Z20" i="7" s="1"/>
  <c r="AP20" i="7"/>
  <c r="A22" i="7"/>
  <c r="N22" i="7"/>
  <c r="O22" i="7" s="1"/>
  <c r="Q22" i="7" s="1"/>
  <c r="X22" i="7"/>
  <c r="Z22" i="7" s="1"/>
  <c r="AP22" i="7"/>
  <c r="N23" i="7"/>
  <c r="O23" i="7" s="1"/>
  <c r="Q23" i="7" s="1"/>
  <c r="X23" i="7"/>
  <c r="Z23" i="7" s="1"/>
  <c r="AP23" i="7"/>
  <c r="N24" i="7"/>
  <c r="O24" i="7" s="1"/>
  <c r="Q24" i="7" s="1"/>
  <c r="X24" i="7"/>
  <c r="Z24" i="7" s="1"/>
  <c r="AP24" i="7"/>
  <c r="N25" i="7"/>
  <c r="O25" i="7" s="1"/>
  <c r="Q25" i="7" s="1"/>
  <c r="X25" i="7"/>
  <c r="Z25" i="7" s="1"/>
  <c r="AP25" i="7"/>
  <c r="D5" i="7" l="1"/>
  <c r="I22" i="7"/>
  <c r="H17" i="7"/>
  <c r="I24" i="7"/>
  <c r="H19" i="7"/>
  <c r="I20" i="7"/>
  <c r="H20" i="7" s="1"/>
  <c r="H15" i="7"/>
  <c r="R7" i="5" s="1"/>
  <c r="T14" i="7"/>
  <c r="U14" i="7" s="1"/>
  <c r="AA14" i="7" s="1"/>
  <c r="AB14" i="7" s="1"/>
  <c r="H14" i="7"/>
  <c r="R6" i="5" s="1"/>
  <c r="I18" i="7"/>
  <c r="H18" i="7" s="1"/>
  <c r="H13" i="7"/>
  <c r="R5" i="5" s="1"/>
  <c r="T12" i="7"/>
  <c r="U12" i="7" s="1"/>
  <c r="AA12" i="7" s="1"/>
  <c r="H12" i="7"/>
  <c r="R4" i="5" s="1"/>
  <c r="T17" i="7"/>
  <c r="U17" i="7" s="1"/>
  <c r="AA17" i="7" s="1"/>
  <c r="AB17" i="7" s="1"/>
  <c r="U13" i="7"/>
  <c r="AA13" i="7" s="1"/>
  <c r="AB13" i="7" s="1"/>
  <c r="T19" i="7"/>
  <c r="U19" i="7" s="1"/>
  <c r="AA19" i="7" s="1"/>
  <c r="AB19" i="7" s="1"/>
  <c r="U15" i="7"/>
  <c r="AA15" i="7" s="1"/>
  <c r="AS4" i="5"/>
  <c r="AS5" i="5"/>
  <c r="AS6" i="5"/>
  <c r="AS7" i="5"/>
  <c r="I32" i="7" l="1"/>
  <c r="I31" i="7"/>
  <c r="I29" i="7"/>
  <c r="I30" i="7"/>
  <c r="H24" i="7"/>
  <c r="I33" i="7"/>
  <c r="I38" i="7" s="1"/>
  <c r="H22" i="7"/>
  <c r="T22" i="7"/>
  <c r="U22" i="7" s="1"/>
  <c r="AA22" i="7" s="1"/>
  <c r="AB22" i="7" s="1"/>
  <c r="T20" i="7"/>
  <c r="U20" i="7" s="1"/>
  <c r="AA20" i="7" s="1"/>
  <c r="AQ20" i="7" s="1"/>
  <c r="T24" i="7"/>
  <c r="U24" i="7" s="1"/>
  <c r="AA24" i="7" s="1"/>
  <c r="AB24" i="7" s="1"/>
  <c r="T18" i="7"/>
  <c r="U18" i="7" s="1"/>
  <c r="AA18" i="7" s="1"/>
  <c r="AQ18" i="7" s="1"/>
  <c r="I23" i="7"/>
  <c r="I27" i="7" s="1"/>
  <c r="AB12" i="7"/>
  <c r="AQ12" i="7"/>
  <c r="I25" i="7"/>
  <c r="I34" i="7" s="1"/>
  <c r="I39" i="7" s="1"/>
  <c r="AQ14" i="7"/>
  <c r="AQ15" i="7"/>
  <c r="AB15" i="7"/>
  <c r="AQ19" i="7"/>
  <c r="AQ17" i="7"/>
  <c r="AQ13" i="7"/>
  <c r="AQ22" i="7"/>
  <c r="AP4" i="5"/>
  <c r="AP5" i="5"/>
  <c r="AP6" i="5"/>
  <c r="AP7" i="5"/>
  <c r="AG7" i="5"/>
  <c r="AG4" i="5"/>
  <c r="AG5" i="5"/>
  <c r="AG6" i="5"/>
  <c r="AZ4" i="5"/>
  <c r="AZ5" i="5"/>
  <c r="AZ6" i="5"/>
  <c r="AZ7" i="5"/>
  <c r="AN7" i="5"/>
  <c r="AL7" i="5"/>
  <c r="AJ7" i="5"/>
  <c r="Z7" i="5"/>
  <c r="AB7" i="5" s="1"/>
  <c r="AD7" i="5" s="1"/>
  <c r="AN6" i="5"/>
  <c r="AL6" i="5"/>
  <c r="AJ6" i="5"/>
  <c r="Z6" i="5"/>
  <c r="AB6" i="5" s="1"/>
  <c r="AD6" i="5" s="1"/>
  <c r="AN5" i="5"/>
  <c r="AL5" i="5"/>
  <c r="AJ5" i="5"/>
  <c r="Z5" i="5"/>
  <c r="AB5" i="5" s="1"/>
  <c r="AD5" i="5" s="1"/>
  <c r="AN4" i="5"/>
  <c r="AL4" i="5"/>
  <c r="AJ4" i="5"/>
  <c r="Z4" i="5"/>
  <c r="AB4" i="5" s="1"/>
  <c r="AD4" i="5" s="1"/>
  <c r="D3" i="2"/>
  <c r="H30" i="7" l="1"/>
  <c r="T30" i="7"/>
  <c r="H29" i="7"/>
  <c r="T29" i="7"/>
  <c r="T31" i="7"/>
  <c r="H31" i="7"/>
  <c r="T32" i="7"/>
  <c r="H32" i="7"/>
  <c r="T39" i="7"/>
  <c r="U39" i="7" s="1"/>
  <c r="AA39" i="7" s="1"/>
  <c r="H39" i="7"/>
  <c r="T36" i="7"/>
  <c r="U36" i="7" s="1"/>
  <c r="AA36" i="7" s="1"/>
  <c r="H36" i="7"/>
  <c r="T38" i="7"/>
  <c r="U38" i="7" s="1"/>
  <c r="AA38" i="7" s="1"/>
  <c r="H38" i="7"/>
  <c r="T34" i="7"/>
  <c r="U34" i="7" s="1"/>
  <c r="AA34" i="7" s="1"/>
  <c r="H34" i="7"/>
  <c r="T27" i="7"/>
  <c r="U27" i="7" s="1"/>
  <c r="AA27" i="7" s="1"/>
  <c r="H27" i="7"/>
  <c r="T33" i="7"/>
  <c r="U33" i="7" s="1"/>
  <c r="AA33" i="7" s="1"/>
  <c r="H33" i="7"/>
  <c r="T23" i="7"/>
  <c r="U23" i="7" s="1"/>
  <c r="AA23" i="7" s="1"/>
  <c r="AB23" i="7" s="1"/>
  <c r="I28" i="7"/>
  <c r="I37" i="7" s="1"/>
  <c r="D8" i="2"/>
  <c r="AT4" i="5"/>
  <c r="AB20" i="7"/>
  <c r="AQ24" i="7"/>
  <c r="AB18" i="7"/>
  <c r="H23" i="7"/>
  <c r="AQ23" i="7"/>
  <c r="T25" i="7"/>
  <c r="U25" i="7" s="1"/>
  <c r="AA25" i="7" s="1"/>
  <c r="H25" i="7"/>
  <c r="AH4" i="5"/>
  <c r="AT5" i="5"/>
  <c r="AT7" i="5"/>
  <c r="AT6" i="5"/>
  <c r="AH5" i="5"/>
  <c r="AH7" i="5"/>
  <c r="AH6" i="5"/>
  <c r="U32" i="7" l="1"/>
  <c r="AA32" i="7" s="1"/>
  <c r="U31" i="7"/>
  <c r="AA31" i="7" s="1"/>
  <c r="U30" i="7"/>
  <c r="AA30" i="7" s="1"/>
  <c r="U29" i="7"/>
  <c r="AA29" i="7" s="1"/>
  <c r="T37" i="7"/>
  <c r="U37" i="7" s="1"/>
  <c r="AA37" i="7" s="1"/>
  <c r="H37" i="7"/>
  <c r="AB38" i="7"/>
  <c r="AQ38" i="7"/>
  <c r="AB39" i="7"/>
  <c r="AQ39" i="7"/>
  <c r="AB36" i="7"/>
  <c r="AQ36" i="7"/>
  <c r="T28" i="7"/>
  <c r="U28" i="7" s="1"/>
  <c r="AA28" i="7" s="1"/>
  <c r="H28" i="7"/>
  <c r="AQ27" i="7"/>
  <c r="AB27" i="7"/>
  <c r="AB33" i="7"/>
  <c r="AQ33" i="7"/>
  <c r="AB34" i="7"/>
  <c r="AQ34" i="7"/>
  <c r="AB25" i="7"/>
  <c r="AQ25" i="7"/>
  <c r="AU5" i="5"/>
  <c r="AV5" i="5" s="1"/>
  <c r="AU7" i="5"/>
  <c r="AY7" i="5" s="1"/>
  <c r="AU4" i="5"/>
  <c r="AY4" i="5" s="1"/>
  <c r="AU6" i="5"/>
  <c r="AY6" i="5" s="1"/>
  <c r="AB30" i="7" l="1"/>
  <c r="AQ30" i="7"/>
  <c r="AB32" i="7"/>
  <c r="AQ32" i="7"/>
  <c r="AB29" i="7"/>
  <c r="AQ29" i="7"/>
  <c r="AB31" i="7"/>
  <c r="AQ31" i="7"/>
  <c r="AB37" i="7"/>
  <c r="AQ37" i="7"/>
  <c r="AB28" i="7"/>
  <c r="AQ28" i="7"/>
  <c r="AY5" i="5"/>
  <c r="D9" i="2" s="1"/>
  <c r="AV7" i="5"/>
  <c r="AV4" i="5"/>
  <c r="AV6" i="5"/>
  <c r="AQ40" i="7" l="1"/>
  <c r="AQ4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3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3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3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3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H3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3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L3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N3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P3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S3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T3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U3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V3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3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AZ3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<sst xmlns="http://schemas.openxmlformats.org/spreadsheetml/2006/main" count="1360" uniqueCount="996">
  <si>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</si>
  <si>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</si>
  <si>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</si>
  <si>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</si>
  <si>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</si>
  <si>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</si>
  <si>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</si>
  <si>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</si>
  <si>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</si>
  <si>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</si>
  <si>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</si>
  <si>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</si>
  <si>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</si>
  <si>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</si>
  <si>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</si>
  <si>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</si>
  <si>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</si>
  <si>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</si>
  <si>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</si>
  <si>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</si>
  <si>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</si>
  <si>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</si>
  <si>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</si>
  <si>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</si>
  <si>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</si>
  <si>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</si>
  <si>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</si>
  <si>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</si>
  <si>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</si>
  <si>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</si>
  <si>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</si>
  <si>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</si>
  <si>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</si>
  <si>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</si>
  <si>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</si>
  <si>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</si>
  <si>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</si>
  <si>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</si>
  <si>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</si>
  <si>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</si>
  <si>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</si>
  <si>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</si>
  <si>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</si>
  <si>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</si>
  <si>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</si>
  <si>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</si>
  <si>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</si>
  <si>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</si>
  <si>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</si>
  <si>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</si>
  <si>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</si>
  <si>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</si>
  <si>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</si>
  <si>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</si>
  <si>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</si>
  <si>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</si>
  <si>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</si>
  <si>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</si>
  <si>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</si>
  <si>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</si>
  <si>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</si>
  <si>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</si>
  <si>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</si>
  <si>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</si>
  <si>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</si>
  <si>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</si>
  <si>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</si>
  <si>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</si>
  <si>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</si>
  <si>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</si>
  <si>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</si>
  <si>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</si>
  <si>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</si>
  <si>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</si>
  <si>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</si>
  <si>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</si>
  <si>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</si>
  <si>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</si>
  <si>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</si>
  <si>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</si>
  <si>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</si>
  <si>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</si>
  <si>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</si>
  <si>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</si>
  <si>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</si>
  <si>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</si>
  <si>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</si>
  <si>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</si>
  <si>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</si>
  <si>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</si>
  <si>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</si>
  <si>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</si>
  <si>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</si>
  <si>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</si>
  <si>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</si>
  <si>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</si>
  <si>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</si>
  <si>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</si>
  <si>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</si>
  <si>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</si>
  <si>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</si>
  <si>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</si>
  <si>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</si>
  <si>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</si>
  <si>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</si>
  <si>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</si>
  <si>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</si>
  <si>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</si>
  <si>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</si>
  <si>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</si>
  <si>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</si>
  <si>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</si>
  <si>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</si>
  <si>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</si>
  <si>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</si>
  <si>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</si>
  <si>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</si>
  <si>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</si>
  <si>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</si>
  <si>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</si>
  <si>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</si>
  <si>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</si>
  <si>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</si>
  <si>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</si>
  <si>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</si>
  <si>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</si>
  <si>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</si>
  <si>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</si>
  <si>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</si>
  <si>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</si>
  <si>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</si>
  <si>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</si>
  <si>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</si>
  <si>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</si>
  <si>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</si>
  <si>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</si>
  <si>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</si>
  <si>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</si>
  <si>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</si>
  <si>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</si>
  <si>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</si>
  <si>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</si>
  <si>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</si>
  <si>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</si>
  <si>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</si>
  <si>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</si>
  <si>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</si>
  <si>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</si>
  <si>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</si>
  <si>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</si>
  <si>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</si>
  <si>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</si>
  <si>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</si>
  <si>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</si>
  <si>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</si>
  <si>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</si>
  <si>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</si>
  <si>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</si>
  <si>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</si>
  <si>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</si>
  <si>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</si>
  <si>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</si>
  <si>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</si>
  <si>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</si>
  <si>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</si>
  <si>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</si>
  <si>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</si>
  <si>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</si>
  <si>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</si>
  <si>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</si>
  <si>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</si>
  <si>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</si>
  <si>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</si>
  <si>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</si>
  <si>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</si>
  <si>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</si>
  <si>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</si>
  <si>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</si>
  <si>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</si>
  <si>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</si>
  <si>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</si>
  <si>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</si>
  <si>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</si>
  <si>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</si>
  <si>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</si>
  <si>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</si>
  <si>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</si>
  <si>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</si>
  <si>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</si>
  <si>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</si>
  <si>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</si>
  <si>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</si>
  <si>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</si>
  <si>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</si>
  <si>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</si>
  <si>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</si>
  <si>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</si>
  <si>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</si>
  <si>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</si>
  <si>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</si>
  <si>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</si>
  <si>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</si>
  <si>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</si>
  <si>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</si>
  <si>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</si>
  <si>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</si>
  <si>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</si>
  <si>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</si>
  <si>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</si>
  <si>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</si>
  <si>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</si>
  <si>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</si>
  <si>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</si>
  <si>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</si>
  <si>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</si>
  <si>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</si>
  <si>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</si>
  <si>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</si>
  <si>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</si>
  <si>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</si>
  <si>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</si>
  <si>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</si>
  <si>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</si>
  <si>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</si>
  <si>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</si>
  <si>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</si>
  <si>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</si>
  <si>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</si>
  <si>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</si>
  <si>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</si>
  <si>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</si>
  <si>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</si>
  <si>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</si>
  <si>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</si>
  <si>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</si>
  <si>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</si>
  <si>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</si>
  <si>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</si>
  <si>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</si>
  <si>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</si>
  <si>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</si>
  <si>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</si>
  <si>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</si>
  <si>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</si>
  <si>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</si>
  <si>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</si>
  <si>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</si>
  <si>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</si>
  <si>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</si>
  <si>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</si>
  <si>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</si>
  <si>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</si>
  <si>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</si>
  <si>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</si>
  <si>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</si>
  <si>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</si>
  <si>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</si>
  <si>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</si>
  <si>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</si>
  <si>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</si>
  <si>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</si>
  <si>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</si>
  <si>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</si>
  <si>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</si>
  <si>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</si>
  <si>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</si>
  <si>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</si>
  <si>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</si>
  <si>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</si>
  <si>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</si>
  <si>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</si>
  <si>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</si>
  <si>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</si>
  <si>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</si>
  <si>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</si>
  <si>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</si>
  <si>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</si>
  <si>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</si>
  <si>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</si>
  <si>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</si>
  <si>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</si>
  <si>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</si>
  <si>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</si>
  <si>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</si>
  <si>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</si>
  <si>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</si>
  <si>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</si>
  <si>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</si>
  <si>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</si>
  <si>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</si>
  <si>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</si>
  <si>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</si>
  <si>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</si>
  <si>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</si>
  <si>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</si>
  <si>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</si>
  <si>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</si>
  <si>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</si>
  <si>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</si>
  <si>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</si>
  <si>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</si>
  <si>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</si>
  <si>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</si>
  <si>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</si>
  <si>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</si>
  <si>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</si>
  <si>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</si>
  <si>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</si>
  <si>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</si>
  <si>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</si>
  <si>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</si>
  <si>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</si>
  <si>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</si>
  <si>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</si>
  <si>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</si>
  <si>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</si>
  <si>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</si>
  <si>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</si>
  <si>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</si>
  <si>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</si>
  <si>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</si>
  <si>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</si>
  <si>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</si>
  <si>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</si>
  <si>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</si>
  <si>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</si>
  <si>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</si>
  <si>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</si>
  <si>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</si>
  <si>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</si>
  <si>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</si>
  <si>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</si>
  <si>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</si>
  <si>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</si>
  <si>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</si>
  <si>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</si>
  <si>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</si>
  <si>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</si>
  <si>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</si>
  <si>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</si>
  <si>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</si>
  <si>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</si>
  <si>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</si>
  <si>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</si>
  <si>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</si>
  <si>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</si>
  <si>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</si>
  <si>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</si>
  <si>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</si>
  <si>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</si>
  <si>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</si>
  <si>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</si>
  <si>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</si>
  <si>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</si>
  <si>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</si>
  <si>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</si>
  <si>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</si>
  <si>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</si>
  <si>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</si>
  <si>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</si>
  <si>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</si>
  <si>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</si>
  <si>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</si>
  <si>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</si>
  <si>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</si>
  <si>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</si>
  <si>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</si>
  <si>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</si>
  <si>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</si>
  <si>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</si>
  <si>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</si>
  <si>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</si>
  <si>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</si>
  <si>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</si>
  <si>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</si>
  <si>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</si>
  <si>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</si>
  <si>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</si>
  <si>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</si>
  <si>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</si>
  <si>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</si>
  <si>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</si>
  <si>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</si>
  <si>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</si>
  <si>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</si>
  <si>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</si>
  <si>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</si>
  <si>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</si>
  <si>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</si>
  <si>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</si>
  <si>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</si>
  <si>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</si>
  <si>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</si>
  <si>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</si>
  <si>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</si>
  <si>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</si>
  <si>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</si>
  <si>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</si>
  <si>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</si>
  <si>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</si>
  <si>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</si>
  <si>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</si>
  <si>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</si>
  <si>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</si>
  <si>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</si>
  <si>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</si>
  <si>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</si>
  <si>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</si>
  <si>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</si>
  <si>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</si>
  <si>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</si>
  <si>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</si>
  <si>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</si>
  <si>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</si>
  <si>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</si>
  <si>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</si>
  <si>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</si>
  <si>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</si>
  <si>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</si>
  <si>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</si>
  <si>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</si>
  <si>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</si>
  <si>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</si>
  <si>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</si>
  <si>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</si>
  <si>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</si>
  <si>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</si>
  <si>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</si>
  <si>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</si>
  <si>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</si>
  <si>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</si>
  <si>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</si>
  <si>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</si>
  <si>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</si>
  <si>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</si>
  <si>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</si>
  <si>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</si>
  <si>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</si>
  <si>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</si>
  <si>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</si>
  <si>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</si>
  <si>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</si>
  <si>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</si>
  <si>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</si>
  <si>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</si>
  <si>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</si>
  <si>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</si>
  <si>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</si>
  <si>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</si>
  <si>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</si>
  <si>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</si>
  <si>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</si>
  <si>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</si>
  <si>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</si>
  <si>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</si>
  <si>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</si>
  <si>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</si>
  <si>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</si>
  <si>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</si>
  <si>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</si>
  <si>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</si>
  <si>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</si>
  <si>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</si>
  <si>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</si>
  <si>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</si>
  <si>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</si>
  <si>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</si>
  <si>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</si>
  <si>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</si>
  <si>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</si>
  <si>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</si>
  <si>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</si>
  <si>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</si>
  <si>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</si>
  <si>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</si>
  <si>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</si>
  <si>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</si>
  <si>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</si>
  <si>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</si>
  <si>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</si>
  <si>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</si>
  <si>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</si>
  <si>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</si>
  <si>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</si>
  <si>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</si>
  <si>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</si>
  <si>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</si>
  <si>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</si>
  <si>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</si>
  <si>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</si>
  <si>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</si>
  <si>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</si>
  <si>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</si>
  <si>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</si>
  <si>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</si>
  <si>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</si>
  <si>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</si>
  <si>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</si>
  <si>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</si>
  <si>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</si>
  <si>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</si>
  <si>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</si>
  <si>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</si>
  <si>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</si>
  <si>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</si>
  <si>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</si>
  <si>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</si>
  <si>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</si>
  <si>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</si>
  <si>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</si>
  <si>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</si>
  <si>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</si>
  <si>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</si>
  <si>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</si>
  <si>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</si>
  <si>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</si>
  <si>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</si>
  <si>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</si>
  <si>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</si>
  <si>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</si>
  <si>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</si>
  <si>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</si>
  <si>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</si>
  <si>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</si>
  <si>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</si>
  <si>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</si>
  <si>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</si>
  <si>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</si>
  <si>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</si>
  <si>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</si>
  <si>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</si>
  <si>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</si>
  <si>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</si>
  <si>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</si>
  <si>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</si>
  <si>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</si>
  <si>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</si>
  <si>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</si>
  <si>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</si>
  <si>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</si>
  <si>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</si>
  <si>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</si>
  <si>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</si>
  <si>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</si>
  <si>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</si>
  <si>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</si>
  <si>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</si>
  <si>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</si>
  <si>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</si>
  <si>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</si>
  <si>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</si>
  <si>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</si>
  <si>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</si>
  <si>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</si>
  <si>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</si>
  <si>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</si>
  <si>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</si>
  <si>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</si>
  <si>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</si>
  <si>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</si>
  <si>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</si>
  <si>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</si>
  <si>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</si>
  <si>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</si>
  <si>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</si>
  <si>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</si>
  <si>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</si>
  <si>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</si>
  <si>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</si>
  <si>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</si>
  <si>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</si>
  <si>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</si>
  <si>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</si>
  <si>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</si>
  <si>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</si>
  <si>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</si>
  <si>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</si>
  <si>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</si>
  <si>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</si>
  <si>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</si>
  <si>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</si>
  <si>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</si>
  <si>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</si>
  <si>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</si>
  <si>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</si>
  <si>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</si>
  <si>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</si>
  <si>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</si>
  <si>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</si>
  <si>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</si>
  <si>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</si>
  <si>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</si>
  <si>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</si>
  <si>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</si>
  <si>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</si>
  <si>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</si>
  <si>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</si>
  <si>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</si>
  <si>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</si>
  <si>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</si>
  <si>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</si>
  <si>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</si>
  <si>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</si>
  <si>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</si>
  <si>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</si>
  <si>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</si>
  <si>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</si>
  <si>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</si>
  <si>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</si>
  <si>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</si>
  <si>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</si>
  <si>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</si>
  <si>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</si>
  <si>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</si>
  <si>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</si>
  <si>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</si>
  <si>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</si>
  <si>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</si>
  <si>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</si>
  <si>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</si>
  <si>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</si>
  <si>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</si>
  <si>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</si>
  <si>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</si>
  <si>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</si>
  <si>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</si>
  <si>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</si>
  <si>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</si>
  <si>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</si>
  <si>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</si>
  <si>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</si>
  <si>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</si>
  <si>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</si>
  <si>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</si>
  <si>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</si>
  <si>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</si>
  <si>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</si>
  <si>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</si>
  <si>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</si>
  <si>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</si>
  <si>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</si>
  <si>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</si>
  <si>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</si>
  <si>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</si>
  <si>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</si>
  <si>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</si>
  <si>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</si>
  <si>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</si>
  <si>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</si>
  <si>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</si>
  <si>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</si>
  <si>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</si>
  <si>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</si>
  <si>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</si>
  <si>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</si>
  <si>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</si>
  <si>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</si>
  <si>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</si>
  <si>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</si>
  <si>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</si>
  <si>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</si>
  <si>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</si>
  <si>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</si>
  <si>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</si>
  <si>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</si>
  <si>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</si>
  <si>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</si>
  <si>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</si>
  <si>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</si>
  <si>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</si>
  <si>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</si>
  <si>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</si>
  <si>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</si>
  <si>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Cost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</si>
  <si>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</si>
  <si>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</si>
  <si>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</si>
  <si>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</si>
  <si>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</si>
  <si>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</si>
  <si>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</si>
  <si>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 xml:space="preserve">                                                                                  2025 SHET POE Commitment Sheet</t>
  </si>
  <si>
    <t>Load 3</t>
  </si>
  <si>
    <t>free text</t>
  </si>
  <si>
    <t>Customer Item#</t>
  </si>
  <si>
    <t>Container #</t>
  </si>
  <si>
    <t>TJMaxx Inc.</t>
    <phoneticPr fontId="26" type="noConversion"/>
  </si>
  <si>
    <t>90gsm Solid Poly Satin</t>
    <phoneticPr fontId="26" type="noConversion"/>
  </si>
  <si>
    <t>16/07/2025</t>
    <phoneticPr fontId="26" type="noConversion"/>
  </si>
  <si>
    <t>022164379440</t>
  </si>
  <si>
    <t>BRP20-0148</t>
  </si>
  <si>
    <t>022164379433</t>
  </si>
  <si>
    <t>BRP20-0147</t>
  </si>
  <si>
    <t>022164379426</t>
  </si>
  <si>
    <t>BRP20-0146</t>
  </si>
  <si>
    <t>022164445473</t>
  </si>
  <si>
    <t>BRP20-0192</t>
  </si>
  <si>
    <t>Units</t>
  </si>
  <si>
    <t>Margin</t>
    <phoneticPr fontId="26" type="noConversion"/>
  </si>
  <si>
    <t>6302.32.2040</t>
  </si>
  <si>
    <t>KING: 108x102/78x80+14/20x40"(4)</t>
  </si>
  <si>
    <t>QUEEN: 90x102/60x80+14/20x30"(4)</t>
  </si>
  <si>
    <t>FULL:  84x96/54x75+13/20x30"(4)</t>
  </si>
  <si>
    <t>TWIN: 66X96"/39X75"+12"/20x30"(2)</t>
  </si>
  <si>
    <t>100% polyester</t>
  </si>
  <si>
    <t>solid satin sheets, self fabric bag</t>
  </si>
  <si>
    <t>Beautyrest Platinum Brand -- 6 piece set -- Solid 90gsm Polyester Satin Sheet Set</t>
  </si>
  <si>
    <t>Sage (Milky Green 12-6205)</t>
    <phoneticPr fontId="32" type="noConversion"/>
  </si>
  <si>
    <t>Blush</t>
    <phoneticPr fontId="32" type="noConversion"/>
  </si>
  <si>
    <t>4-9-25</t>
    <phoneticPr fontId="32" type="noConversion"/>
  </si>
  <si>
    <t xml:space="preserve"> H  (CM)</t>
  </si>
  <si>
    <t>W  (CM)</t>
  </si>
  <si>
    <t>L (CM)</t>
  </si>
  <si>
    <t>Warehouse Charges</t>
  </si>
  <si>
    <t>roylaties</t>
  </si>
  <si>
    <t>DA</t>
  </si>
  <si>
    <t>AAVN</t>
  </si>
  <si>
    <t>Duty Cost per Item$</t>
  </si>
  <si>
    <t>HS number</t>
  </si>
  <si>
    <t>Freight cost per item $</t>
  </si>
  <si>
    <t>Freight Cost per 40'</t>
  </si>
  <si>
    <t>Total units per 40' Cnt</t>
  </si>
  <si>
    <t>Cubic Meter/ per item</t>
  </si>
  <si>
    <t>Total Units per Carton</t>
  </si>
  <si>
    <t xml:space="preserve">Carton size </t>
  </si>
  <si>
    <t>Total Costs</t>
  </si>
  <si>
    <t>JLA POE Prices</t>
    <phoneticPr fontId="32" type="noConversion"/>
  </si>
  <si>
    <t>JLA POE MU</t>
  </si>
  <si>
    <t>LDP Cost  with Load $</t>
  </si>
  <si>
    <t>Load (AD,DA, Agent fee, Commission, Storage...)</t>
  </si>
  <si>
    <t xml:space="preserve">Freight </t>
  </si>
  <si>
    <t>FOB Cost</t>
  </si>
  <si>
    <t>UPC</t>
    <phoneticPr fontId="32" type="noConversion"/>
  </si>
  <si>
    <t>Item</t>
    <phoneticPr fontId="32" type="noConversion"/>
  </si>
  <si>
    <t>Size / Spec.</t>
  </si>
  <si>
    <t xml:space="preserve">Fabrication </t>
  </si>
  <si>
    <t>Sample #</t>
  </si>
  <si>
    <t>Small: &lt; $100K</t>
  </si>
  <si>
    <t>Small: &lt; $50K</t>
  </si>
  <si>
    <t>Small: &lt; $150K</t>
  </si>
  <si>
    <t>Domestic: Drop-Ship</t>
  </si>
  <si>
    <t>Medium: $100K - $200K</t>
  </si>
  <si>
    <t>Medium: $50K - $100K</t>
  </si>
  <si>
    <t>Medium: $150K - $300K</t>
  </si>
  <si>
    <t>Sync Technology</t>
  </si>
  <si>
    <t>Swavelle</t>
  </si>
  <si>
    <t>Surf's Up</t>
  </si>
  <si>
    <t>Skatelab</t>
  </si>
  <si>
    <t>Simmons</t>
  </si>
  <si>
    <t>Robert Allen</t>
  </si>
  <si>
    <t>Pucca</t>
  </si>
  <si>
    <t>Park Ave</t>
  </si>
  <si>
    <t>Olive Kids</t>
  </si>
  <si>
    <t>Natori Studio</t>
  </si>
  <si>
    <t>Josie Natori</t>
  </si>
  <si>
    <t>Metropolitan Home</t>
  </si>
  <si>
    <t>Marsha Stewart Everyday</t>
  </si>
  <si>
    <t>Kungfu Panda</t>
  </si>
  <si>
    <t>Halo</t>
  </si>
  <si>
    <t>Fancy Nancy</t>
  </si>
  <si>
    <t>Echo</t>
  </si>
  <si>
    <t>Eddie Baurer</t>
  </si>
  <si>
    <t>C Wonder</t>
  </si>
  <si>
    <t>Casa Cristina</t>
  </si>
  <si>
    <t>Cedar Rige</t>
  </si>
  <si>
    <t>Cesar Millan</t>
  </si>
  <si>
    <t>Cosmo Living</t>
  </si>
  <si>
    <t>Convergence</t>
  </si>
  <si>
    <t>Candice Olson</t>
  </si>
  <si>
    <t>Bobby Jack</t>
  </si>
  <si>
    <t>Bombay</t>
  </si>
  <si>
    <t>Avatar</t>
  </si>
  <si>
    <t>Big: $200K - $500K</t>
  </si>
  <si>
    <t>Big: $100K - $200K</t>
  </si>
  <si>
    <t>Big: $300K - $1M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</si>
  <si>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</si>
  <si>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</si>
  <si>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</si>
  <si>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</si>
  <si>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</si>
  <si>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</si>
  <si>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</si>
  <si>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</si>
  <si>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</si>
  <si>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</si>
  <si>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</si>
  <si>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</si>
  <si>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Solution X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</si>
  <si>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</si>
  <si>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</si>
  <si>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</si>
  <si>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</si>
  <si>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</si>
  <si>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</si>
  <si>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</si>
  <si>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</si>
  <si>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</si>
  <si>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</si>
  <si>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</si>
  <si>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</si>
  <si>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</si>
  <si>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</si>
  <si>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</si>
  <si>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</si>
  <si>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</si>
  <si>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</si>
  <si>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</si>
  <si>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</si>
  <si>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</si>
  <si>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</si>
  <si>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</si>
  <si>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</si>
  <si>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</si>
  <si>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</si>
  <si>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</si>
  <si>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</si>
  <si>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</si>
  <si>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Bang-1</t>
    <phoneticPr fontId="32" type="noConversion"/>
  </si>
  <si>
    <t>A.I.M.</t>
  </si>
  <si>
    <t>Super Big: ≥ $500K</t>
  </si>
  <si>
    <t>Super Big: ≥ $200K</t>
  </si>
  <si>
    <t>Super Big: ≥ $1M</t>
  </si>
  <si>
    <t>Beautyrest Platinum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</si>
  <si>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</si>
  <si>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</si>
  <si>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</si>
  <si>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</si>
  <si>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</si>
  <si>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</si>
  <si>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</si>
  <si>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</si>
  <si>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</si>
  <si>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</si>
  <si>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</si>
  <si>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</si>
  <si>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</si>
  <si>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</si>
  <si>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</si>
  <si>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</si>
  <si>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</si>
  <si>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</si>
  <si>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</si>
  <si>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</si>
  <si>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</si>
  <si>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</si>
  <si>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</si>
  <si>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</si>
  <si>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</si>
  <si>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</si>
  <si>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</si>
  <si>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</si>
  <si>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</si>
  <si>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</si>
  <si>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</si>
  <si>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</si>
  <si>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</si>
  <si>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</si>
  <si>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</si>
  <si>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</si>
  <si>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</si>
  <si>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</si>
  <si>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</si>
  <si>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</si>
  <si>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</si>
  <si>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</si>
  <si>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</si>
  <si>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</si>
  <si>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</si>
  <si>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</si>
  <si>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</si>
  <si>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</si>
  <si>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</si>
  <si>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TOWL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</si>
  <si>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</si>
  <si>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</si>
  <si>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</si>
  <si>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</si>
  <si>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</si>
  <si>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</si>
  <si>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</si>
  <si>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</si>
  <si>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</si>
  <si>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</si>
  <si>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</si>
  <si>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t>TJX</t>
    <phoneticPr fontId="32" type="noConversion"/>
  </si>
  <si>
    <t xml:space="preserve">                                                                              JLA HOME Commitment Sheet</t>
  </si>
  <si>
    <t>KPC: 20x40"(2)</t>
  </si>
  <si>
    <t>合成纸1.2，圆形不干胶贴纸0.03</t>
  </si>
  <si>
    <t>SPC: 20x30"(2)</t>
  </si>
  <si>
    <t>Twin Xl: 66X96"/39X80"+12"/20X30"(2)</t>
  </si>
  <si>
    <t>合成纸1.3，圆形不干胶贴纸0.06</t>
  </si>
  <si>
    <t>海聆梦</t>
  </si>
  <si>
    <r>
      <rPr>
        <sz val="10.5"/>
        <rFont val="Calibri"/>
        <family val="2"/>
      </rPr>
      <t xml:space="preserve">100% polyester </t>
    </r>
    <r>
      <rPr>
        <sz val="10.5"/>
        <color rgb="FF0000FF"/>
        <rFont val="Calibri"/>
        <family val="2"/>
      </rPr>
      <t>Satin Solid</t>
    </r>
    <r>
      <rPr>
        <sz val="10.5"/>
        <rFont val="Calibri"/>
        <family val="2"/>
      </rPr>
      <t xml:space="preserve"> Sheet Set self fabric bag+</t>
    </r>
    <r>
      <rPr>
        <sz val="10.5"/>
        <color rgb="FFFF0000"/>
        <rFont val="Calibri"/>
        <family val="2"/>
      </rPr>
      <t>sewn-in insert</t>
    </r>
  </si>
  <si>
    <t>HG</t>
  </si>
  <si>
    <r>
      <rPr>
        <b/>
        <sz val="10.5"/>
        <rFont val="宋体"/>
        <family val="3"/>
        <charset val="134"/>
      </rPr>
      <t>辅料价格</t>
    </r>
    <r>
      <rPr>
        <sz val="9"/>
        <color theme="1"/>
        <rFont val="Calibri"/>
        <family val="2"/>
      </rPr>
      <t>RMB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</si>
  <si>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</si>
  <si>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</si>
  <si>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</si>
  <si>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</si>
  <si>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</si>
  <si>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</si>
  <si>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Customer/Brand</t>
  </si>
  <si>
    <t>Type</t>
  </si>
  <si>
    <t>100% polyester</t>
    <phoneticPr fontId="26" type="noConversion"/>
  </si>
  <si>
    <t>Blush</t>
  </si>
  <si>
    <t>Beautyrest Platinum Brand 6 piece Solid 90gsm Polyester Satin Sheet Set with Self Fabric Bag</t>
    <phoneticPr fontId="26" type="noConversion"/>
  </si>
  <si>
    <t>BRP Solid Satin Sheet Set</t>
    <phoneticPr fontId="26" type="noConversion"/>
  </si>
  <si>
    <t>TWIN XL: 66X96"/39X80"+12"/20x30"(2)</t>
    <phoneticPr fontId="50" type="noConversion"/>
  </si>
  <si>
    <t>Quote Date</t>
  </si>
  <si>
    <t>Home Goods</t>
  </si>
  <si>
    <t>JLA HOME Price Quote Sheet</t>
  </si>
  <si>
    <t>Bang-1</t>
  </si>
  <si>
    <t>BRP20-0767</t>
  </si>
  <si>
    <t>BRP20-0768</t>
  </si>
  <si>
    <t>BRP20-0769</t>
  </si>
  <si>
    <t>BRP20-0770</t>
  </si>
  <si>
    <t>022164641530</t>
  </si>
  <si>
    <t>022164641547</t>
  </si>
  <si>
    <t>022164641554</t>
  </si>
  <si>
    <t>022164641561</t>
  </si>
  <si>
    <t>海聆梦</t>
    <phoneticPr fontId="26" type="noConversion"/>
  </si>
  <si>
    <t>Load 5.5%</t>
    <phoneticPr fontId="26" type="noConversion"/>
  </si>
  <si>
    <t>SH -LA</t>
    <phoneticPr fontId="26" type="noConversion"/>
  </si>
  <si>
    <t>CATG</t>
    <phoneticPr fontId="26" type="noConversion"/>
  </si>
  <si>
    <t>Silver</t>
    <phoneticPr fontId="26" type="noConversion"/>
  </si>
  <si>
    <t>TJM PO# 784169</t>
    <phoneticPr fontId="26" type="noConversion"/>
  </si>
  <si>
    <t>SW 2/28-3/7/2026</t>
    <phoneticPr fontId="26" type="noConversion"/>
  </si>
  <si>
    <t>MAR PO#
784124</t>
    <phoneticPr fontId="26" type="noConversion"/>
  </si>
  <si>
    <t>MAR PO# 784693</t>
    <phoneticPr fontId="26" type="noConversion"/>
  </si>
  <si>
    <t>TJM PO# 784694</t>
    <phoneticPr fontId="26" type="noConversion"/>
  </si>
  <si>
    <t>MAR PO# 784120</t>
    <phoneticPr fontId="26" type="noConversion"/>
  </si>
  <si>
    <t>TJM PO# 784168</t>
    <phoneticPr fontId="26" type="noConversion"/>
  </si>
  <si>
    <t>ship date: 2026/2/6</t>
    <phoneticPr fontId="26" type="noConversion"/>
  </si>
  <si>
    <t>BRP20-0191</t>
  </si>
  <si>
    <t>022164445466</t>
  </si>
  <si>
    <t>BRP20-0142</t>
  </si>
  <si>
    <t>022164379389</t>
  </si>
  <si>
    <t>BRP20-0143</t>
  </si>
  <si>
    <t>022164379396</t>
  </si>
  <si>
    <t>BRP20-0144</t>
  </si>
  <si>
    <t>022164379402</t>
  </si>
  <si>
    <t>海聆梦家居股份有限公司</t>
    <phoneticPr fontId="26" type="noConversion"/>
  </si>
  <si>
    <t>Exporter: JY HOME (ZHEJIANG) CO. LTD</t>
    <phoneticPr fontId="26" type="noConversion"/>
  </si>
  <si>
    <t>JLA POE Prices</t>
  </si>
  <si>
    <t>JLA FOB Domestic Warehouse Prices</t>
  </si>
  <si>
    <t>30% Tariff</t>
  </si>
  <si>
    <t>20% Tariff</t>
    <phoneticPr fontId="26" type="noConversion"/>
  </si>
  <si>
    <t>POE shipment</t>
  </si>
  <si>
    <t>POE shipment</t>
    <phoneticPr fontId="23" type="noConversion"/>
  </si>
  <si>
    <t>BRP20-0244</t>
  </si>
  <si>
    <t>022164510492</t>
  </si>
  <si>
    <t>Champange</t>
    <phoneticPr fontId="26" type="noConversion"/>
  </si>
  <si>
    <t>MAR PO#
806298</t>
    <phoneticPr fontId="26" type="noConversion"/>
  </si>
  <si>
    <t>TJM PO# 806309</t>
    <phoneticPr fontId="26" type="noConversion"/>
  </si>
  <si>
    <t>Alloy</t>
    <phoneticPr fontId="26" type="noConversion"/>
  </si>
  <si>
    <t>BRP20-0231</t>
  </si>
  <si>
    <t>022164498110</t>
  </si>
  <si>
    <t>BRP20-0232</t>
  </si>
  <si>
    <t>022164498127</t>
  </si>
  <si>
    <t>BRP20-0233</t>
  </si>
  <si>
    <t>022164498134</t>
  </si>
  <si>
    <t>BRP20-0234</t>
  </si>
  <si>
    <t>022164498141</t>
  </si>
  <si>
    <t>Black</t>
    <phoneticPr fontId="26" type="noConversion"/>
  </si>
  <si>
    <t>White</t>
    <phoneticPr fontId="26" type="noConversion"/>
  </si>
  <si>
    <t>Oatmeal</t>
    <phoneticPr fontId="26" type="noConversion"/>
  </si>
  <si>
    <t>Cloud Grey</t>
    <phoneticPr fontId="26" type="noConversion"/>
  </si>
  <si>
    <t>BRP20-0253</t>
  </si>
  <si>
    <t>022164537680</t>
  </si>
  <si>
    <t>BRP20-0152</t>
  </si>
  <si>
    <t>022164379488</t>
  </si>
  <si>
    <t>BRP20-0150</t>
  </si>
  <si>
    <t>022164379464</t>
  </si>
  <si>
    <t>BRP20-0151</t>
  </si>
  <si>
    <t>022164379471</t>
  </si>
  <si>
    <t>BRP20-0134</t>
  </si>
  <si>
    <t>022164379303</t>
  </si>
  <si>
    <t>BRP20-0135</t>
  </si>
  <si>
    <t>022164379310</t>
  </si>
  <si>
    <t>BRP20-0139</t>
  </si>
  <si>
    <t>022164379358</t>
  </si>
  <si>
    <t>SW 3/10-3/17/2026</t>
    <phoneticPr fontId="26" type="noConversion"/>
  </si>
  <si>
    <t>MAR PO# 806182</t>
    <phoneticPr fontId="26" type="noConversion"/>
  </si>
  <si>
    <t>TJM PO# 806185</t>
    <phoneticPr fontId="26" type="noConversion"/>
  </si>
  <si>
    <t>TJM-251206</t>
  </si>
  <si>
    <t>MAR-251206</t>
  </si>
  <si>
    <t>TJM-251207</t>
  </si>
  <si>
    <t>MAR-251207</t>
  </si>
  <si>
    <t>TJM-251208</t>
  </si>
  <si>
    <t>MAR-251208</t>
  </si>
  <si>
    <t>ship date: 2026/2/13</t>
    <phoneticPr fontId="26" type="noConversion"/>
  </si>
  <si>
    <t>订单见AF至AO列</t>
    <phoneticPr fontId="26" type="noConversion"/>
  </si>
  <si>
    <t>TJM-251209</t>
    <phoneticPr fontId="26" type="noConversion"/>
  </si>
  <si>
    <t>MAR-251209</t>
    <phoneticPr fontId="26" type="noConversion"/>
  </si>
  <si>
    <t>TJM-251210</t>
    <phoneticPr fontId="26" type="noConversion"/>
  </si>
  <si>
    <t>MAR-251210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</si>
</sst>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_ &quot;Rs.&quot;\ * #,##0.00_ ;_ &quot;Rs.&quot;\ * \-#,##0.00_ ;_ &quot;Rs.&quot;\ * &quot;-&quot;??_ ;_ @_ "/>
    <numFmt numFmtId="183" formatCode="_([$$-409]* #,##0.00_);_([$$-409]* \(#,##0.00\);_([$$-409]* &quot;-&quot;??_);_(@_)"/>
    <numFmt numFmtId="184" formatCode="0.0000"/>
    <numFmt numFmtId="185" formatCode="&quot;$&quot;#,##0"/>
    <numFmt numFmtId="186" formatCode="\$#,##0.00;\-\$#,##0.00"/>
  </numFmts>
  <fonts count="56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Calibri"/>
      <family val="2"/>
    </font>
    <font>
      <sz val="10"/>
      <color indexed="12"/>
      <name val="Calibri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b/>
      <sz val="10"/>
      <color indexed="10"/>
      <name val="Calibri"/>
      <family val="2"/>
    </font>
    <font>
      <sz val="8"/>
      <name val="Arial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0"/>
      <color rgb="FFFF000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3"/>
      <charset val="134"/>
      <scheme val="minor"/>
    </font>
    <font>
      <sz val="10.5"/>
      <color theme="1"/>
      <name val="Calibri"/>
      <family val="2"/>
    </font>
    <font>
      <sz val="9"/>
      <color theme="1"/>
      <name val="Calibri"/>
      <family val="2"/>
    </font>
    <font>
      <b/>
      <sz val="10.5"/>
      <color theme="1"/>
      <name val="Calibri"/>
      <family val="2"/>
    </font>
    <font>
      <sz val="9"/>
      <color theme="1"/>
      <name val="宋体"/>
      <family val="3"/>
      <charset val="134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b/>
      <sz val="10.5"/>
      <color rgb="FFFF0000"/>
      <name val="宋体"/>
      <family val="3"/>
      <charset val="134"/>
    </font>
    <font>
      <sz val="10.5"/>
      <color rgb="FF0000FF"/>
      <name val="Calibri"/>
      <family val="2"/>
    </font>
    <font>
      <sz val="10.5"/>
      <color theme="1"/>
      <name val="宋体"/>
      <family val="3"/>
      <charset val="134"/>
    </font>
    <font>
      <b/>
      <sz val="10.5"/>
      <name val="宋体"/>
      <family val="3"/>
      <charset val="134"/>
    </font>
    <font>
      <sz val="10"/>
      <color indexed="10"/>
      <name val="Arial"/>
      <family val="2"/>
    </font>
    <font>
      <sz val="11"/>
      <name val="宋体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79" fontId="6" fillId="0" borderId="0"/>
    <xf numFmtId="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9" fontId="6" fillId="0" borderId="0"/>
    <xf numFmtId="0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44" fontId="3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178" fontId="6" fillId="0" borderId="0"/>
    <xf numFmtId="0" fontId="6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30" fillId="0" borderId="0" applyFont="0" applyFill="0" applyBorder="0" applyAlignment="0" applyProtection="0">
      <alignment vertical="center"/>
    </xf>
    <xf numFmtId="179" fontId="6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331">
    <xf numFmtId="0" fontId="0" fillId="0" borderId="0" xfId="0"/>
    <xf numFmtId="9" fontId="0" fillId="0" borderId="0" xfId="0" applyNumberFormat="1"/>
    <xf numFmtId="0" fontId="8" fillId="0" borderId="0" xfId="0" applyFont="1"/>
    <xf numFmtId="0" fontId="5" fillId="0" borderId="0" xfId="0" applyFont="1"/>
    <xf numFmtId="0" fontId="9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6" fillId="0" borderId="0" xfId="3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77" fontId="6" fillId="0" borderId="0" xfId="3" applyNumberForma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6" fillId="0" borderId="1" xfId="3" applyBorder="1" applyAlignment="1" applyProtection="1">
      <alignment horizontal="left"/>
      <protection locked="0"/>
    </xf>
    <xf numFmtId="0" fontId="6" fillId="0" borderId="0" xfId="3" applyAlignment="1" applyProtection="1">
      <alignment horizontal="center"/>
      <protection locked="0"/>
    </xf>
    <xf numFmtId="0" fontId="6" fillId="0" borderId="0" xfId="3" applyAlignment="1" applyProtection="1">
      <alignment horizontal="center" vertical="center" wrapText="1"/>
      <protection locked="0"/>
    </xf>
    <xf numFmtId="9" fontId="6" fillId="0" borderId="0" xfId="3" applyNumberFormat="1" applyAlignment="1" applyProtection="1">
      <alignment horizontal="center" wrapText="1"/>
      <protection locked="0"/>
    </xf>
    <xf numFmtId="0" fontId="16" fillId="0" borderId="0" xfId="3" applyFont="1" applyAlignment="1" applyProtection="1">
      <alignment horizontal="left"/>
      <protection locked="0"/>
    </xf>
    <xf numFmtId="0" fontId="14" fillId="5" borderId="1" xfId="2" applyFont="1" applyFill="1" applyBorder="1" applyAlignment="1" applyProtection="1">
      <alignment horizontal="left"/>
      <protection locked="0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9" fontId="6" fillId="0" borderId="0" xfId="3" applyNumberFormat="1" applyAlignment="1" applyProtection="1">
      <alignment horizontal="center"/>
      <protection locked="0"/>
    </xf>
    <xf numFmtId="9" fontId="12" fillId="0" borderId="0" xfId="3" applyNumberFormat="1" applyFont="1" applyAlignment="1" applyProtection="1">
      <alignment horizontal="center" wrapText="1"/>
      <protection locked="0"/>
    </xf>
    <xf numFmtId="9" fontId="13" fillId="0" borderId="0" xfId="3" applyNumberFormat="1" applyFont="1" applyAlignment="1">
      <alignment horizontal="center" wrapText="1"/>
    </xf>
    <xf numFmtId="0" fontId="6" fillId="0" borderId="0" xfId="3" applyAlignment="1">
      <alignment horizontal="left"/>
    </xf>
    <xf numFmtId="0" fontId="6" fillId="0" borderId="0" xfId="3" applyAlignment="1">
      <alignment horizontal="left" wrapText="1"/>
    </xf>
    <xf numFmtId="177" fontId="6" fillId="0" borderId="0" xfId="3" applyNumberFormat="1" applyAlignment="1">
      <alignment horizontal="left"/>
    </xf>
    <xf numFmtId="0" fontId="16" fillId="0" borderId="0" xfId="3" applyFont="1"/>
    <xf numFmtId="14" fontId="16" fillId="0" borderId="0" xfId="3" applyNumberFormat="1" applyFont="1"/>
    <xf numFmtId="0" fontId="16" fillId="0" borderId="0" xfId="3" applyFont="1" applyAlignment="1">
      <alignment wrapText="1"/>
    </xf>
    <xf numFmtId="177" fontId="16" fillId="0" borderId="0" xfId="3" applyNumberFormat="1" applyFont="1" applyAlignment="1">
      <alignment horizontal="left"/>
    </xf>
    <xf numFmtId="0" fontId="17" fillId="5" borderId="1" xfId="3" applyFont="1" applyFill="1" applyBorder="1" applyAlignment="1" applyProtection="1">
      <alignment horizontal="left"/>
      <protection locked="0"/>
    </xf>
    <xf numFmtId="9" fontId="6" fillId="0" borderId="0" xfId="3" applyNumberFormat="1" applyAlignment="1" applyProtection="1">
      <alignment horizontal="center" vertical="center" wrapText="1"/>
      <protection locked="0"/>
    </xf>
    <xf numFmtId="0" fontId="6" fillId="0" borderId="0" xfId="3"/>
    <xf numFmtId="14" fontId="6" fillId="0" borderId="0" xfId="3" applyNumberFormat="1"/>
    <xf numFmtId="0" fontId="6" fillId="0" borderId="0" xfId="3" applyAlignment="1">
      <alignment wrapText="1"/>
    </xf>
    <xf numFmtId="0" fontId="16" fillId="0" borderId="0" xfId="3" applyFont="1" applyAlignment="1">
      <alignment horizontal="right" wrapText="1"/>
    </xf>
    <xf numFmtId="0" fontId="15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/>
    <xf numFmtId="177" fontId="6" fillId="0" borderId="0" xfId="2" applyNumberFormat="1" applyAlignment="1" applyProtection="1">
      <alignment wrapText="1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14" fillId="0" borderId="1" xfId="2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5" fillId="0" borderId="0" xfId="2" applyFon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4" fillId="4" borderId="1" xfId="2" applyFont="1" applyFill="1" applyBorder="1" applyAlignment="1" applyProtection="1">
      <alignment horizontal="left" vertical="center"/>
      <protection locked="0"/>
    </xf>
    <xf numFmtId="0" fontId="6" fillId="0" borderId="1" xfId="3" applyBorder="1" applyAlignment="1" applyProtection="1">
      <alignment horizontal="left" vertical="center"/>
      <protection locked="0"/>
    </xf>
    <xf numFmtId="0" fontId="6" fillId="0" borderId="0" xfId="3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6" fillId="0" borderId="0" xfId="3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177" fontId="6" fillId="0" borderId="0" xfId="3" applyNumberForma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4" fillId="5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vertical="center"/>
      <protection locked="0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0" fontId="14" fillId="0" borderId="5" xfId="2" applyFont="1" applyBorder="1" applyAlignment="1" applyProtection="1">
      <alignment horizontal="left"/>
      <protection locked="0"/>
    </xf>
    <xf numFmtId="0" fontId="15" fillId="0" borderId="6" xfId="2" applyFont="1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9" fillId="0" borderId="1" xfId="2" applyFont="1" applyBorder="1" applyAlignment="1" applyProtection="1">
      <alignment horizontal="left" vertical="center"/>
      <protection locked="0"/>
    </xf>
    <xf numFmtId="0" fontId="19" fillId="5" borderId="1" xfId="2" applyFont="1" applyFill="1" applyBorder="1" applyAlignment="1" applyProtection="1">
      <alignment horizontal="left"/>
      <protection locked="0"/>
    </xf>
    <xf numFmtId="0" fontId="14" fillId="0" borderId="2" xfId="2" applyFont="1" applyBorder="1" applyProtection="1">
      <protection locked="0"/>
    </xf>
    <xf numFmtId="0" fontId="14" fillId="0" borderId="7" xfId="2" applyFont="1" applyBorder="1" applyProtection="1">
      <protection locked="0"/>
    </xf>
    <xf numFmtId="0" fontId="6" fillId="0" borderId="3" xfId="3" applyBorder="1" applyAlignment="1" applyProtection="1">
      <alignment horizontal="left"/>
      <protection locked="0"/>
    </xf>
    <xf numFmtId="0" fontId="22" fillId="0" borderId="0" xfId="0" applyFont="1" applyAlignment="1">
      <alignment vertical="center" wrapText="1"/>
    </xf>
    <xf numFmtId="0" fontId="14" fillId="0" borderId="7" xfId="2" applyFont="1" applyBorder="1" applyAlignment="1" applyProtection="1">
      <alignment horizontal="left"/>
      <protection locked="0"/>
    </xf>
    <xf numFmtId="0" fontId="5" fillId="0" borderId="0" xfId="4" applyAlignment="1">
      <alignment horizontal="center" wrapText="1"/>
    </xf>
    <xf numFmtId="0" fontId="5" fillId="0" borderId="0" xfId="4" applyAlignment="1">
      <alignment wrapText="1"/>
    </xf>
    <xf numFmtId="0" fontId="24" fillId="0" borderId="0" xfId="4" applyFont="1"/>
    <xf numFmtId="0" fontId="24" fillId="0" borderId="0" xfId="4" applyFont="1" applyAlignment="1">
      <alignment wrapText="1"/>
    </xf>
    <xf numFmtId="177" fontId="5" fillId="0" borderId="0" xfId="4" applyNumberFormat="1"/>
    <xf numFmtId="0" fontId="4" fillId="0" borderId="8" xfId="4" applyFont="1" applyBorder="1" applyAlignment="1">
      <alignment wrapText="1"/>
    </xf>
    <xf numFmtId="10" fontId="5" fillId="0" borderId="0" xfId="4" applyNumberFormat="1" applyAlignment="1">
      <alignment wrapText="1"/>
    </xf>
    <xf numFmtId="177" fontId="5" fillId="0" borderId="0" xfId="4" applyNumberFormat="1" applyAlignment="1">
      <alignment wrapText="1"/>
    </xf>
    <xf numFmtId="1" fontId="5" fillId="0" borderId="1" xfId="4" applyNumberFormat="1" applyBorder="1" applyAlignment="1">
      <alignment wrapText="1"/>
    </xf>
    <xf numFmtId="177" fontId="5" fillId="0" borderId="1" xfId="4" applyNumberFormat="1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22" fillId="9" borderId="1" xfId="4" applyFont="1" applyFill="1" applyBorder="1" applyAlignment="1">
      <alignment horizontal="center" wrapText="1"/>
    </xf>
    <xf numFmtId="0" fontId="22" fillId="10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177" fontId="4" fillId="11" borderId="2" xfId="4" applyNumberFormat="1" applyFont="1" applyFill="1" applyBorder="1" applyAlignment="1">
      <alignment horizontal="center" wrapText="1"/>
    </xf>
    <xf numFmtId="0" fontId="22" fillId="0" borderId="1" xfId="4" applyFont="1" applyBorder="1" applyAlignment="1">
      <alignment horizontal="center" wrapText="1"/>
    </xf>
    <xf numFmtId="2" fontId="4" fillId="0" borderId="1" xfId="4" applyNumberFormat="1" applyFont="1" applyBorder="1" applyAlignment="1">
      <alignment horizontal="center" wrapText="1"/>
    </xf>
    <xf numFmtId="1" fontId="4" fillId="0" borderId="1" xfId="4" applyNumberFormat="1" applyFont="1" applyBorder="1" applyAlignment="1">
      <alignment horizontal="center" wrapText="1"/>
    </xf>
    <xf numFmtId="2" fontId="25" fillId="0" borderId="1" xfId="1" applyNumberFormat="1" applyFont="1" applyBorder="1" applyAlignment="1">
      <alignment wrapText="1"/>
    </xf>
    <xf numFmtId="2" fontId="17" fillId="0" borderId="1" xfId="1" applyNumberFormat="1" applyFont="1" applyBorder="1" applyAlignment="1">
      <alignment wrapText="1"/>
    </xf>
    <xf numFmtId="1" fontId="25" fillId="0" borderId="1" xfId="1" applyNumberFormat="1" applyFont="1" applyBorder="1" applyAlignment="1">
      <alignment wrapText="1"/>
    </xf>
    <xf numFmtId="177" fontId="25" fillId="0" borderId="1" xfId="1" applyNumberFormat="1" applyFont="1" applyBorder="1" applyAlignment="1">
      <alignment wrapText="1"/>
    </xf>
    <xf numFmtId="10" fontId="4" fillId="0" borderId="1" xfId="4" applyNumberFormat="1" applyFont="1" applyBorder="1" applyAlignment="1">
      <alignment horizontal="center" wrapText="1"/>
    </xf>
    <xf numFmtId="177" fontId="25" fillId="10" borderId="1" xfId="1" applyNumberFormat="1" applyFont="1" applyFill="1" applyBorder="1" applyAlignment="1">
      <alignment wrapText="1"/>
    </xf>
    <xf numFmtId="177" fontId="25" fillId="3" borderId="1" xfId="1" applyNumberFormat="1" applyFont="1" applyFill="1" applyBorder="1" applyAlignment="1">
      <alignment wrapText="1"/>
    </xf>
    <xf numFmtId="10" fontId="25" fillId="3" borderId="1" xfId="1" applyNumberFormat="1" applyFont="1" applyFill="1" applyBorder="1" applyAlignment="1">
      <alignment wrapText="1"/>
    </xf>
    <xf numFmtId="177" fontId="17" fillId="12" borderId="1" xfId="1" applyNumberFormat="1" applyFont="1" applyFill="1" applyBorder="1" applyAlignment="1">
      <alignment wrapText="1"/>
    </xf>
    <xf numFmtId="0" fontId="5" fillId="0" borderId="1" xfId="4" applyBorder="1" applyAlignment="1">
      <alignment horizontal="center"/>
    </xf>
    <xf numFmtId="0" fontId="5" fillId="0" borderId="1" xfId="4" applyBorder="1"/>
    <xf numFmtId="178" fontId="5" fillId="0" borderId="1" xfId="4" applyNumberFormat="1" applyBorder="1"/>
    <xf numFmtId="179" fontId="5" fillId="0" borderId="1" xfId="4" applyNumberFormat="1" applyBorder="1"/>
    <xf numFmtId="1" fontId="5" fillId="0" borderId="1" xfId="4" applyNumberFormat="1" applyBorder="1"/>
    <xf numFmtId="2" fontId="5" fillId="0" borderId="1" xfId="4" applyNumberFormat="1" applyBorder="1"/>
    <xf numFmtId="1" fontId="5" fillId="2" borderId="1" xfId="4" applyNumberFormat="1" applyFill="1" applyBorder="1"/>
    <xf numFmtId="3" fontId="5" fillId="0" borderId="1" xfId="4" applyNumberFormat="1" applyBorder="1"/>
    <xf numFmtId="177" fontId="5" fillId="2" borderId="1" xfId="4" applyNumberFormat="1" applyFill="1" applyBorder="1"/>
    <xf numFmtId="180" fontId="5" fillId="0" borderId="1" xfId="4" applyNumberFormat="1" applyBorder="1"/>
    <xf numFmtId="10" fontId="5" fillId="0" borderId="1" xfId="4" applyNumberFormat="1" applyBorder="1"/>
    <xf numFmtId="177" fontId="5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5" fillId="0" borderId="1" xfId="4" applyNumberFormat="1" applyBorder="1"/>
    <xf numFmtId="0" fontId="5" fillId="0" borderId="0" xfId="4"/>
    <xf numFmtId="0" fontId="5" fillId="0" borderId="1" xfId="4" applyBorder="1" applyAlignment="1">
      <alignment horizontal="center" wrapText="1"/>
    </xf>
    <xf numFmtId="0" fontId="5" fillId="0" borderId="1" xfId="4" applyBorder="1" applyAlignment="1">
      <alignment wrapText="1"/>
    </xf>
    <xf numFmtId="2" fontId="5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5" fillId="0" borderId="0" xfId="4" applyNumberFormat="1" applyAlignment="1">
      <alignment wrapText="1"/>
    </xf>
    <xf numFmtId="1" fontId="5" fillId="0" borderId="0" xfId="4" applyNumberFormat="1" applyAlignment="1">
      <alignment wrapText="1"/>
    </xf>
    <xf numFmtId="179" fontId="5" fillId="0" borderId="1" xfId="4" applyNumberFormat="1" applyBorder="1" applyAlignment="1">
      <alignment wrapText="1"/>
    </xf>
    <xf numFmtId="177" fontId="5" fillId="0" borderId="2" xfId="4" applyNumberFormat="1" applyBorder="1"/>
    <xf numFmtId="177" fontId="15" fillId="13" borderId="1" xfId="2" applyNumberFormat="1" applyFont="1" applyFill="1" applyBorder="1" applyAlignment="1" applyProtection="1">
      <alignment horizontal="left"/>
      <protection locked="0"/>
    </xf>
    <xf numFmtId="0" fontId="15" fillId="2" borderId="1" xfId="0" applyFont="1" applyFill="1" applyBorder="1" applyAlignment="1">
      <alignment vertical="center" wrapText="1"/>
    </xf>
    <xf numFmtId="181" fontId="4" fillId="0" borderId="8" xfId="4" applyNumberFormat="1" applyFont="1" applyBorder="1" applyAlignment="1">
      <alignment wrapText="1"/>
    </xf>
    <xf numFmtId="181" fontId="4" fillId="0" borderId="1" xfId="4" applyNumberFormat="1" applyFont="1" applyBorder="1" applyAlignment="1">
      <alignment horizontal="center" wrapText="1"/>
    </xf>
    <xf numFmtId="181" fontId="5" fillId="0" borderId="1" xfId="4" applyNumberFormat="1" applyBorder="1"/>
    <xf numFmtId="181" fontId="5" fillId="0" borderId="1" xfId="4" applyNumberFormat="1" applyBorder="1" applyAlignment="1">
      <alignment wrapText="1"/>
    </xf>
    <xf numFmtId="181" fontId="5" fillId="0" borderId="0" xfId="4" applyNumberFormat="1" applyAlignment="1">
      <alignment wrapText="1"/>
    </xf>
    <xf numFmtId="2" fontId="4" fillId="0" borderId="8" xfId="4" applyNumberFormat="1" applyFont="1" applyBorder="1" applyAlignment="1">
      <alignment wrapText="1"/>
    </xf>
    <xf numFmtId="177" fontId="5" fillId="0" borderId="2" xfId="4" applyNumberFormat="1" applyBorder="1" applyAlignment="1">
      <alignment horizontal="center" wrapText="1"/>
    </xf>
    <xf numFmtId="177" fontId="4" fillId="6" borderId="0" xfId="4" applyNumberFormat="1" applyFont="1" applyFill="1" applyAlignment="1">
      <alignment wrapText="1"/>
    </xf>
    <xf numFmtId="177" fontId="17" fillId="0" borderId="1" xfId="1" applyNumberFormat="1" applyFont="1" applyBorder="1" applyAlignment="1">
      <alignment wrapText="1"/>
    </xf>
    <xf numFmtId="0" fontId="14" fillId="0" borderId="0" xfId="2" applyFont="1" applyAlignment="1" applyProtection="1">
      <alignment horizontal="left"/>
      <protection locked="0"/>
    </xf>
    <xf numFmtId="10" fontId="0" fillId="0" borderId="0" xfId="0" applyNumberFormat="1"/>
    <xf numFmtId="0" fontId="27" fillId="0" borderId="0" xfId="13" applyFont="1"/>
    <xf numFmtId="0" fontId="28" fillId="0" borderId="0" xfId="13" applyFont="1"/>
    <xf numFmtId="0" fontId="29" fillId="0" borderId="0" xfId="13" applyFont="1"/>
    <xf numFmtId="0" fontId="27" fillId="0" borderId="0" xfId="13" applyFont="1" applyAlignment="1">
      <alignment wrapText="1"/>
    </xf>
    <xf numFmtId="176" fontId="28" fillId="0" borderId="1" xfId="16" applyNumberFormat="1" applyFont="1" applyBorder="1" applyAlignment="1">
      <alignment horizontal="center"/>
    </xf>
    <xf numFmtId="1" fontId="28" fillId="0" borderId="1" xfId="16" applyNumberFormat="1" applyFont="1" applyBorder="1" applyAlignment="1">
      <alignment horizontal="center"/>
    </xf>
    <xf numFmtId="10" fontId="29" fillId="0" borderId="1" xfId="14" applyNumberFormat="1" applyFont="1" applyFill="1" applyBorder="1" applyAlignment="1">
      <alignment horizontal="center"/>
    </xf>
    <xf numFmtId="177" fontId="28" fillId="0" borderId="1" xfId="17" applyNumberFormat="1" applyFont="1" applyFill="1" applyBorder="1" applyAlignment="1">
      <alignment horizontal="center"/>
    </xf>
    <xf numFmtId="177" fontId="27" fillId="0" borderId="1" xfId="17" applyNumberFormat="1" applyFont="1" applyFill="1" applyBorder="1" applyAlignment="1">
      <alignment horizontal="center"/>
    </xf>
    <xf numFmtId="177" fontId="27" fillId="0" borderId="1" xfId="18" applyNumberFormat="1" applyFont="1" applyBorder="1" applyAlignment="1">
      <alignment horizontal="center" wrapText="1"/>
    </xf>
    <xf numFmtId="177" fontId="28" fillId="0" borderId="1" xfId="18" applyNumberFormat="1" applyFont="1" applyBorder="1" applyAlignment="1">
      <alignment horizontal="center" wrapText="1"/>
    </xf>
    <xf numFmtId="180" fontId="27" fillId="0" borderId="1" xfId="19" applyNumberFormat="1" applyFont="1" applyBorder="1" applyAlignment="1">
      <alignment horizontal="center"/>
    </xf>
    <xf numFmtId="0" fontId="27" fillId="0" borderId="1" xfId="19" applyFont="1" applyBorder="1" applyAlignment="1">
      <alignment horizontal="center"/>
    </xf>
    <xf numFmtId="177" fontId="27" fillId="0" borderId="1" xfId="17" applyNumberFormat="1" applyFont="1" applyFill="1" applyBorder="1" applyAlignment="1">
      <alignment horizontal="center" wrapText="1"/>
    </xf>
    <xf numFmtId="3" fontId="28" fillId="0" borderId="1" xfId="18" applyNumberFormat="1" applyFont="1" applyBorder="1" applyAlignment="1">
      <alignment horizontal="center"/>
    </xf>
    <xf numFmtId="184" fontId="28" fillId="0" borderId="1" xfId="18" applyNumberFormat="1" applyFont="1" applyBorder="1" applyAlignment="1">
      <alignment horizontal="center"/>
    </xf>
    <xf numFmtId="0" fontId="27" fillId="0" borderId="1" xfId="20" applyFont="1" applyBorder="1" applyAlignment="1">
      <alignment horizontal="center" wrapText="1"/>
    </xf>
    <xf numFmtId="1" fontId="27" fillId="0" borderId="1" xfId="20" applyNumberFormat="1" applyFont="1" applyBorder="1" applyAlignment="1">
      <alignment horizontal="center" wrapText="1"/>
    </xf>
    <xf numFmtId="177" fontId="28" fillId="10" borderId="1" xfId="18" applyNumberFormat="1" applyFont="1" applyFill="1" applyBorder="1" applyAlignment="1">
      <alignment horizontal="center" wrapText="1"/>
    </xf>
    <xf numFmtId="0" fontId="6" fillId="0" borderId="1" xfId="20" applyBorder="1" applyAlignment="1">
      <alignment wrapText="1"/>
    </xf>
    <xf numFmtId="0" fontId="27" fillId="0" borderId="0" xfId="16" applyFont="1" applyAlignment="1">
      <alignment wrapText="1"/>
    </xf>
    <xf numFmtId="176" fontId="28" fillId="14" borderId="1" xfId="16" applyNumberFormat="1" applyFont="1" applyFill="1" applyBorder="1"/>
    <xf numFmtId="177" fontId="31" fillId="10" borderId="1" xfId="17" applyNumberFormat="1" applyFont="1" applyFill="1" applyBorder="1" applyAlignment="1">
      <alignment horizontal="center"/>
    </xf>
    <xf numFmtId="177" fontId="28" fillId="14" borderId="1" xfId="17" applyNumberFormat="1" applyFont="1" applyFill="1" applyBorder="1" applyAlignment="1"/>
    <xf numFmtId="9" fontId="33" fillId="14" borderId="1" xfId="13" applyNumberFormat="1" applyFont="1" applyFill="1" applyBorder="1"/>
    <xf numFmtId="177" fontId="27" fillId="14" borderId="1" xfId="17" applyNumberFormat="1" applyFont="1" applyFill="1" applyBorder="1" applyAlignment="1">
      <alignment horizontal="center"/>
    </xf>
    <xf numFmtId="9" fontId="34" fillId="14" borderId="1" xfId="16" applyNumberFormat="1" applyFont="1" applyFill="1" applyBorder="1"/>
    <xf numFmtId="176" fontId="27" fillId="14" borderId="1" xfId="13" applyNumberFormat="1" applyFont="1" applyFill="1" applyBorder="1"/>
    <xf numFmtId="44" fontId="28" fillId="14" borderId="1" xfId="17" applyFont="1" applyFill="1" applyBorder="1" applyAlignment="1"/>
    <xf numFmtId="44" fontId="27" fillId="14" borderId="1" xfId="17" applyFont="1" applyFill="1" applyBorder="1" applyAlignment="1"/>
    <xf numFmtId="0" fontId="27" fillId="14" borderId="1" xfId="16" applyFont="1" applyFill="1" applyBorder="1" applyAlignment="1">
      <alignment horizontal="center"/>
    </xf>
    <xf numFmtId="177" fontId="28" fillId="14" borderId="1" xfId="16" applyNumberFormat="1" applyFont="1" applyFill="1" applyBorder="1" applyAlignment="1">
      <alignment wrapText="1"/>
    </xf>
    <xf numFmtId="3" fontId="27" fillId="14" borderId="1" xfId="16" applyNumberFormat="1" applyFont="1" applyFill="1" applyBorder="1" applyAlignment="1">
      <alignment wrapText="1"/>
    </xf>
    <xf numFmtId="3" fontId="28" fillId="14" borderId="1" xfId="16" applyNumberFormat="1" applyFont="1" applyFill="1" applyBorder="1"/>
    <xf numFmtId="184" fontId="28" fillId="14" borderId="1" xfId="16" applyNumberFormat="1" applyFont="1" applyFill="1" applyBorder="1"/>
    <xf numFmtId="0" fontId="27" fillId="14" borderId="1" xfId="16" applyFont="1" applyFill="1" applyBorder="1" applyAlignment="1">
      <alignment wrapText="1"/>
    </xf>
    <xf numFmtId="2" fontId="31" fillId="10" borderId="1" xfId="16" applyNumberFormat="1" applyFont="1" applyFill="1" applyBorder="1" applyAlignment="1">
      <alignment horizontal="center" wrapText="1"/>
    </xf>
    <xf numFmtId="0" fontId="27" fillId="14" borderId="3" xfId="16" applyFont="1" applyFill="1" applyBorder="1" applyAlignment="1">
      <alignment horizontal="center" vertical="center" wrapText="1"/>
    </xf>
    <xf numFmtId="0" fontId="33" fillId="14" borderId="3" xfId="13" applyFont="1" applyFill="1" applyBorder="1"/>
    <xf numFmtId="0" fontId="27" fillId="10" borderId="1" xfId="16" applyFont="1" applyFill="1" applyBorder="1" applyAlignment="1">
      <alignment wrapText="1"/>
    </xf>
    <xf numFmtId="180" fontId="29" fillId="14" borderId="1" xfId="14" applyNumberFormat="1" applyFont="1" applyFill="1" applyBorder="1" applyAlignment="1">
      <alignment horizontal="center"/>
    </xf>
    <xf numFmtId="2" fontId="31" fillId="0" borderId="1" xfId="16" quotePrefix="1" applyNumberFormat="1" applyFont="1" applyBorder="1" applyAlignment="1">
      <alignment horizontal="center" wrapText="1"/>
    </xf>
    <xf numFmtId="2" fontId="31" fillId="0" borderId="1" xfId="16" applyNumberFormat="1" applyFont="1" applyBorder="1" applyAlignment="1">
      <alignment horizontal="center" wrapText="1"/>
    </xf>
    <xf numFmtId="2" fontId="31" fillId="14" borderId="1" xfId="16" applyNumberFormat="1" applyFont="1" applyFill="1" applyBorder="1" applyAlignment="1">
      <alignment horizontal="center" wrapText="1"/>
    </xf>
    <xf numFmtId="9" fontId="33" fillId="0" borderId="1" xfId="13" applyNumberFormat="1" applyFont="1" applyBorder="1" applyAlignment="1">
      <alignment horizontal="center" wrapText="1"/>
    </xf>
    <xf numFmtId="10" fontId="33" fillId="0" borderId="1" xfId="13" applyNumberFormat="1" applyFont="1" applyBorder="1" applyAlignment="1">
      <alignment horizontal="center" wrapText="1"/>
    </xf>
    <xf numFmtId="10" fontId="33" fillId="0" borderId="1" xfId="22" applyNumberFormat="1" applyFont="1" applyBorder="1" applyAlignment="1">
      <alignment horizontal="center" wrapText="1"/>
    </xf>
    <xf numFmtId="0" fontId="33" fillId="0" borderId="1" xfId="13" applyFont="1" applyBorder="1" applyAlignment="1">
      <alignment horizontal="center" wrapText="1"/>
    </xf>
    <xf numFmtId="0" fontId="33" fillId="0" borderId="1" xfId="13" applyFont="1" applyBorder="1" applyAlignment="1">
      <alignment horizontal="left" wrapText="1"/>
    </xf>
    <xf numFmtId="0" fontId="33" fillId="0" borderId="1" xfId="22" applyFont="1" applyBorder="1" applyAlignment="1">
      <alignment horizontal="center" wrapText="1"/>
    </xf>
    <xf numFmtId="0" fontId="33" fillId="0" borderId="1" xfId="13" applyFont="1" applyBorder="1" applyAlignment="1">
      <alignment horizontal="center"/>
    </xf>
    <xf numFmtId="0" fontId="33" fillId="0" borderId="1" xfId="13" applyFont="1" applyBorder="1" applyAlignment="1">
      <alignment horizontal="left"/>
    </xf>
    <xf numFmtId="0" fontId="6" fillId="0" borderId="0" xfId="19"/>
    <xf numFmtId="0" fontId="6" fillId="0" borderId="12" xfId="19" applyBorder="1"/>
    <xf numFmtId="0" fontId="6" fillId="0" borderId="0" xfId="2" applyAlignment="1" applyProtection="1">
      <alignment horizontal="left"/>
      <protection locked="0"/>
    </xf>
    <xf numFmtId="0" fontId="6" fillId="0" borderId="0" xfId="2" applyAlignment="1">
      <alignment horizontal="left"/>
    </xf>
    <xf numFmtId="0" fontId="6" fillId="0" borderId="0" xfId="2" applyAlignment="1" applyProtection="1">
      <alignment horizontal="center"/>
      <protection locked="0"/>
    </xf>
    <xf numFmtId="177" fontId="6" fillId="0" borderId="0" xfId="2" applyNumberFormat="1" applyAlignment="1" applyProtection="1">
      <alignment horizontal="left"/>
      <protection locked="0"/>
    </xf>
    <xf numFmtId="9" fontId="6" fillId="0" borderId="0" xfId="2" applyNumberFormat="1" applyAlignment="1" applyProtection="1">
      <alignment horizontal="center" wrapText="1"/>
      <protection locked="0"/>
    </xf>
    <xf numFmtId="9" fontId="6" fillId="0" borderId="0" xfId="2" applyNumberFormat="1" applyAlignment="1" applyProtection="1">
      <alignment horizontal="center"/>
      <protection locked="0"/>
    </xf>
    <xf numFmtId="0" fontId="11" fillId="0" borderId="0" xfId="2" applyFont="1" applyAlignment="1" applyProtection="1">
      <alignment horizontal="left"/>
      <protection locked="0"/>
    </xf>
    <xf numFmtId="0" fontId="15" fillId="0" borderId="0" xfId="2" applyFont="1" applyAlignment="1" applyProtection="1">
      <alignment horizontal="left" wrapText="1"/>
      <protection locked="0"/>
    </xf>
    <xf numFmtId="0" fontId="14" fillId="0" borderId="0" xfId="2" applyFont="1" applyAlignment="1" applyProtection="1">
      <alignment wrapText="1"/>
      <protection locked="0"/>
    </xf>
    <xf numFmtId="0" fontId="14" fillId="0" borderId="14" xfId="2" applyFont="1" applyBorder="1" applyAlignment="1" applyProtection="1">
      <alignment horizontal="left"/>
      <protection locked="0"/>
    </xf>
    <xf numFmtId="0" fontId="15" fillId="0" borderId="14" xfId="2" applyFont="1" applyBorder="1" applyAlignment="1" applyProtection="1">
      <alignment horizontal="left"/>
      <protection locked="0"/>
    </xf>
    <xf numFmtId="14" fontId="15" fillId="0" borderId="14" xfId="2" applyNumberFormat="1" applyFont="1" applyBorder="1" applyAlignment="1" applyProtection="1">
      <alignment horizontal="left"/>
      <protection locked="0"/>
    </xf>
    <xf numFmtId="0" fontId="14" fillId="0" borderId="15" xfId="2" applyFont="1" applyBorder="1" applyAlignment="1" applyProtection="1">
      <alignment horizontal="left"/>
      <protection locked="0"/>
    </xf>
    <xf numFmtId="177" fontId="6" fillId="0" borderId="0" xfId="2" applyNumberFormat="1" applyAlignment="1">
      <alignment horizontal="left"/>
    </xf>
    <xf numFmtId="0" fontId="6" fillId="0" borderId="0" xfId="2"/>
    <xf numFmtId="14" fontId="6" fillId="0" borderId="0" xfId="2" applyNumberFormat="1"/>
    <xf numFmtId="0" fontId="6" fillId="0" borderId="0" xfId="2" applyAlignment="1" applyProtection="1">
      <alignment horizontal="center" vertical="center" wrapText="1"/>
      <protection locked="0"/>
    </xf>
    <xf numFmtId="0" fontId="36" fillId="0" borderId="0" xfId="2" applyFont="1" applyAlignment="1" applyProtection="1">
      <alignment horizontal="left"/>
      <protection locked="0"/>
    </xf>
    <xf numFmtId="185" fontId="15" fillId="0" borderId="1" xfId="2" applyNumberFormat="1" applyFont="1" applyBorder="1" applyAlignment="1" applyProtection="1">
      <alignment horizontal="left"/>
      <protection locked="0"/>
    </xf>
    <xf numFmtId="0" fontId="14" fillId="0" borderId="17" xfId="2" applyFont="1" applyBorder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15" fillId="0" borderId="0" xfId="21" applyFont="1"/>
    <xf numFmtId="0" fontId="27" fillId="0" borderId="0" xfId="19" applyFont="1"/>
    <xf numFmtId="0" fontId="14" fillId="0" borderId="19" xfId="2" applyFont="1" applyBorder="1" applyAlignment="1" applyProtection="1">
      <alignment horizontal="left"/>
      <protection locked="0"/>
    </xf>
    <xf numFmtId="0" fontId="15" fillId="0" borderId="19" xfId="2" applyFont="1" applyBorder="1" applyAlignment="1" applyProtection="1">
      <alignment horizontal="left"/>
      <protection locked="0"/>
    </xf>
    <xf numFmtId="0" fontId="14" fillId="0" borderId="20" xfId="2" applyFont="1" applyBorder="1" applyAlignment="1" applyProtection="1">
      <alignment horizontal="left"/>
      <protection locked="0"/>
    </xf>
    <xf numFmtId="177" fontId="17" fillId="0" borderId="0" xfId="2" applyNumberFormat="1" applyFont="1" applyAlignment="1" applyProtection="1">
      <alignment horizontal="left"/>
      <protection locked="0"/>
    </xf>
    <xf numFmtId="0" fontId="38" fillId="0" borderId="0" xfId="23" applyFont="1" applyAlignment="1">
      <alignment horizontal="center" vertical="center"/>
    </xf>
    <xf numFmtId="0" fontId="39" fillId="0" borderId="0" xfId="23" applyFont="1" applyAlignment="1">
      <alignment horizontal="center" vertical="center" wrapText="1"/>
    </xf>
    <xf numFmtId="0" fontId="38" fillId="15" borderId="0" xfId="23" applyFont="1" applyFill="1" applyAlignment="1">
      <alignment horizontal="center" vertical="center"/>
    </xf>
    <xf numFmtId="0" fontId="38" fillId="0" borderId="0" xfId="23" applyFont="1" applyAlignment="1">
      <alignment horizontal="center" vertical="center" wrapText="1"/>
    </xf>
    <xf numFmtId="0" fontId="40" fillId="0" borderId="0" xfId="23" applyFont="1" applyAlignment="1">
      <alignment horizontal="center" vertical="center"/>
    </xf>
    <xf numFmtId="180" fontId="38" fillId="0" borderId="0" xfId="23" applyNumberFormat="1" applyFont="1" applyAlignment="1">
      <alignment horizontal="center" vertical="center"/>
    </xf>
    <xf numFmtId="186" fontId="38" fillId="0" borderId="0" xfId="23" applyNumberFormat="1" applyFont="1" applyAlignment="1">
      <alignment horizontal="center" vertical="center"/>
    </xf>
    <xf numFmtId="0" fontId="38" fillId="0" borderId="0" xfId="23" applyFont="1" applyAlignment="1">
      <alignment horizontal="left" vertical="center"/>
    </xf>
    <xf numFmtId="0" fontId="38" fillId="15" borderId="1" xfId="23" applyFont="1" applyFill="1" applyBorder="1" applyAlignment="1">
      <alignment horizontal="center" vertical="center"/>
    </xf>
    <xf numFmtId="0" fontId="38" fillId="0" borderId="1" xfId="23" applyFont="1" applyBorder="1" applyAlignment="1">
      <alignment horizontal="center" vertical="center" wrapText="1"/>
    </xf>
    <xf numFmtId="180" fontId="38" fillId="0" borderId="1" xfId="23" applyNumberFormat="1" applyFont="1" applyBorder="1" applyAlignment="1">
      <alignment horizontal="center" vertical="center"/>
    </xf>
    <xf numFmtId="186" fontId="43" fillId="17" borderId="1" xfId="23" applyNumberFormat="1" applyFont="1" applyFill="1" applyBorder="1" applyAlignment="1">
      <alignment horizontal="center" vertical="center"/>
    </xf>
    <xf numFmtId="186" fontId="38" fillId="0" borderId="2" xfId="23" applyNumberFormat="1" applyFont="1" applyBorder="1" applyAlignment="1">
      <alignment horizontal="center" vertical="center"/>
    </xf>
    <xf numFmtId="0" fontId="44" fillId="0" borderId="1" xfId="23" applyFont="1" applyBorder="1" applyAlignment="1">
      <alignment horizontal="left" vertical="center" wrapText="1"/>
    </xf>
    <xf numFmtId="180" fontId="38" fillId="0" borderId="3" xfId="23" applyNumberFormat="1" applyFont="1" applyBorder="1" applyAlignment="1">
      <alignment horizontal="center" vertical="center"/>
    </xf>
    <xf numFmtId="0" fontId="39" fillId="16" borderId="1" xfId="23" applyFont="1" applyFill="1" applyBorder="1" applyAlignment="1">
      <alignment horizontal="center" vertical="center" wrapText="1"/>
    </xf>
    <xf numFmtId="0" fontId="38" fillId="18" borderId="1" xfId="23" applyFont="1" applyFill="1" applyBorder="1" applyAlignment="1">
      <alignment horizontal="center" vertical="center"/>
    </xf>
    <xf numFmtId="0" fontId="38" fillId="18" borderId="1" xfId="23" applyFont="1" applyFill="1" applyBorder="1" applyAlignment="1">
      <alignment horizontal="center" vertical="center" wrapText="1"/>
    </xf>
    <xf numFmtId="0" fontId="42" fillId="18" borderId="1" xfId="23" applyFont="1" applyFill="1" applyBorder="1" applyAlignment="1">
      <alignment horizontal="center" vertical="center"/>
    </xf>
    <xf numFmtId="180" fontId="38" fillId="18" borderId="3" xfId="23" applyNumberFormat="1" applyFont="1" applyFill="1" applyBorder="1" applyAlignment="1">
      <alignment horizontal="center" vertical="center"/>
    </xf>
    <xf numFmtId="186" fontId="48" fillId="18" borderId="0" xfId="23" applyNumberFormat="1" applyFont="1" applyFill="1" applyAlignment="1">
      <alignment horizontal="center" vertical="center"/>
    </xf>
    <xf numFmtId="0" fontId="38" fillId="18" borderId="0" xfId="23" applyFont="1" applyFill="1" applyAlignment="1">
      <alignment horizontal="left" vertical="center"/>
    </xf>
    <xf numFmtId="0" fontId="38" fillId="18" borderId="0" xfId="23" applyFont="1" applyFill="1" applyAlignment="1">
      <alignment horizontal="center" vertical="center"/>
    </xf>
    <xf numFmtId="0" fontId="40" fillId="18" borderId="0" xfId="23" applyFont="1" applyFill="1" applyAlignment="1">
      <alignment horizontal="center" vertical="center" wrapText="1"/>
    </xf>
    <xf numFmtId="180" fontId="49" fillId="16" borderId="1" xfId="23" applyNumberFormat="1" applyFont="1" applyFill="1" applyBorder="1" applyAlignment="1">
      <alignment horizontal="center" vertical="center" wrapText="1"/>
    </xf>
    <xf numFmtId="0" fontId="40" fillId="0" borderId="1" xfId="23" applyFont="1" applyBorder="1" applyAlignment="1">
      <alignment horizontal="center" vertical="center" wrapText="1"/>
    </xf>
    <xf numFmtId="186" fontId="40" fillId="0" borderId="1" xfId="23" applyNumberFormat="1" applyFont="1" applyBorder="1" applyAlignment="1">
      <alignment horizontal="center" vertical="center" wrapText="1"/>
    </xf>
    <xf numFmtId="180" fontId="49" fillId="15" borderId="1" xfId="23" applyNumberFormat="1" applyFont="1" applyFill="1" applyBorder="1" applyAlignment="1">
      <alignment horizontal="center" vertical="center" wrapText="1"/>
    </xf>
    <xf numFmtId="186" fontId="46" fillId="17" borderId="1" xfId="23" applyNumberFormat="1" applyFont="1" applyFill="1" applyBorder="1" applyAlignment="1">
      <alignment horizontal="center" vertical="center" wrapText="1"/>
    </xf>
    <xf numFmtId="0" fontId="40" fillId="0" borderId="1" xfId="23" applyFont="1" applyBorder="1" applyAlignment="1">
      <alignment horizontal="center" vertical="center"/>
    </xf>
    <xf numFmtId="184" fontId="5" fillId="2" borderId="1" xfId="4" applyNumberFormat="1" applyFill="1" applyBorder="1"/>
    <xf numFmtId="184" fontId="5" fillId="2" borderId="1" xfId="4" applyNumberFormat="1" applyFill="1" applyBorder="1" applyAlignment="1">
      <alignment wrapText="1"/>
    </xf>
    <xf numFmtId="10" fontId="29" fillId="10" borderId="1" xfId="14" applyNumberFormat="1" applyFont="1" applyFill="1" applyBorder="1" applyAlignment="1">
      <alignment horizontal="center"/>
    </xf>
    <xf numFmtId="0" fontId="6" fillId="0" borderId="0" xfId="26" applyAlignment="1">
      <alignment horizontal="left"/>
    </xf>
    <xf numFmtId="0" fontId="50" fillId="0" borderId="0" xfId="2" applyFont="1" applyAlignment="1" applyProtection="1">
      <alignment horizontal="left"/>
      <protection locked="0"/>
    </xf>
    <xf numFmtId="0" fontId="16" fillId="0" borderId="0" xfId="2" applyFont="1" applyAlignment="1" applyProtection="1">
      <alignment horizontal="left"/>
      <protection locked="0"/>
    </xf>
    <xf numFmtId="14" fontId="14" fillId="0" borderId="19" xfId="2" applyNumberFormat="1" applyFont="1" applyBorder="1" applyAlignment="1" applyProtection="1">
      <alignment horizontal="left"/>
      <protection locked="0"/>
    </xf>
    <xf numFmtId="177" fontId="16" fillId="0" borderId="0" xfId="2" applyNumberFormat="1" applyFont="1" applyAlignment="1" applyProtection="1">
      <alignment horizontal="left"/>
      <protection locked="0"/>
    </xf>
    <xf numFmtId="177" fontId="29" fillId="10" borderId="1" xfId="18" applyNumberFormat="1" applyFont="1" applyFill="1" applyBorder="1" applyAlignment="1">
      <alignment horizontal="center" wrapText="1"/>
    </xf>
    <xf numFmtId="0" fontId="52" fillId="0" borderId="0" xfId="13" applyFont="1"/>
    <xf numFmtId="0" fontId="53" fillId="10" borderId="0" xfId="13" applyFont="1" applyFill="1"/>
    <xf numFmtId="177" fontId="31" fillId="10" borderId="1" xfId="30" applyNumberFormat="1" applyFont="1" applyFill="1" applyBorder="1" applyAlignment="1">
      <alignment horizontal="center"/>
    </xf>
    <xf numFmtId="10" fontId="29" fillId="0" borderId="0" xfId="13" applyNumberFormat="1" applyFont="1"/>
    <xf numFmtId="183" fontId="55" fillId="20" borderId="1" xfId="15" applyNumberFormat="1" applyFont="1" applyFill="1" applyBorder="1" applyAlignment="1">
      <alignment horizontal="center" vertical="center"/>
    </xf>
    <xf numFmtId="177" fontId="31" fillId="20" borderId="1" xfId="30" applyNumberFormat="1" applyFont="1" applyFill="1" applyBorder="1" applyAlignment="1">
      <alignment horizontal="center"/>
    </xf>
    <xf numFmtId="0" fontId="6" fillId="0" borderId="1" xfId="20" applyBorder="1" applyAlignment="1">
      <alignment horizontal="center" wrapText="1"/>
    </xf>
    <xf numFmtId="1" fontId="28" fillId="0" borderId="0" xfId="13" applyNumberFormat="1" applyFont="1"/>
    <xf numFmtId="26" fontId="28" fillId="0" borderId="0" xfId="13" applyNumberFormat="1" applyFont="1"/>
    <xf numFmtId="176" fontId="28" fillId="14" borderId="1" xfId="16" applyNumberFormat="1" applyFont="1" applyFill="1" applyBorder="1" applyAlignment="1">
      <alignment wrapText="1"/>
    </xf>
    <xf numFmtId="0" fontId="4" fillId="7" borderId="2" xfId="4" applyFont="1" applyFill="1" applyBorder="1" applyAlignment="1">
      <alignment horizontal="center" wrapText="1"/>
    </xf>
    <xf numFmtId="0" fontId="4" fillId="7" borderId="9" xfId="4" applyFont="1" applyFill="1" applyBorder="1" applyAlignment="1">
      <alignment horizontal="center" wrapText="1"/>
    </xf>
    <xf numFmtId="0" fontId="4" fillId="7" borderId="7" xfId="4" applyFont="1" applyFill="1" applyBorder="1" applyAlignment="1">
      <alignment horizontal="center" wrapText="1"/>
    </xf>
    <xf numFmtId="0" fontId="4" fillId="8" borderId="3" xfId="4" applyFont="1" applyFill="1" applyBorder="1" applyAlignment="1">
      <alignment horizontal="center" wrapText="1"/>
    </xf>
    <xf numFmtId="0" fontId="4" fillId="6" borderId="10" xfId="4" applyFont="1" applyFill="1" applyBorder="1" applyAlignment="1">
      <alignment horizontal="center" wrapText="1"/>
    </xf>
    <xf numFmtId="0" fontId="4" fillId="6" borderId="8" xfId="4" applyFont="1" applyFill="1" applyBorder="1" applyAlignment="1">
      <alignment horizontal="center" wrapText="1"/>
    </xf>
    <xf numFmtId="0" fontId="4" fillId="6" borderId="11" xfId="4" applyFont="1" applyFill="1" applyBorder="1" applyAlignment="1">
      <alignment horizontal="center" wrapText="1"/>
    </xf>
    <xf numFmtId="0" fontId="4" fillId="3" borderId="10" xfId="4" applyFont="1" applyFill="1" applyBorder="1" applyAlignment="1">
      <alignment horizontal="center" wrapText="1"/>
    </xf>
    <xf numFmtId="0" fontId="4" fillId="3" borderId="8" xfId="4" applyFont="1" applyFill="1" applyBorder="1" applyAlignment="1">
      <alignment horizontal="center" wrapText="1"/>
    </xf>
    <xf numFmtId="0" fontId="24" fillId="6" borderId="8" xfId="4" applyFont="1" applyFill="1" applyBorder="1" applyAlignment="1">
      <alignment horizontal="center"/>
    </xf>
    <xf numFmtId="0" fontId="24" fillId="6" borderId="11" xfId="4" applyFont="1" applyFill="1" applyBorder="1" applyAlignment="1">
      <alignment horizontal="center"/>
    </xf>
    <xf numFmtId="0" fontId="35" fillId="10" borderId="1" xfId="13" applyFont="1" applyFill="1" applyBorder="1" applyAlignment="1">
      <alignment horizontal="center"/>
    </xf>
    <xf numFmtId="0" fontId="34" fillId="19" borderId="2" xfId="13" applyFont="1" applyFill="1" applyBorder="1" applyAlignment="1">
      <alignment horizontal="center" wrapText="1"/>
    </xf>
    <xf numFmtId="0" fontId="34" fillId="19" borderId="9" xfId="13" applyFont="1" applyFill="1" applyBorder="1" applyAlignment="1">
      <alignment horizontal="center" wrapText="1"/>
    </xf>
    <xf numFmtId="0" fontId="34" fillId="19" borderId="7" xfId="13" applyFont="1" applyFill="1" applyBorder="1" applyAlignment="1">
      <alignment horizontal="center" wrapText="1"/>
    </xf>
    <xf numFmtId="0" fontId="34" fillId="0" borderId="3" xfId="13" applyFont="1" applyBorder="1" applyAlignment="1">
      <alignment horizontal="center" wrapText="1"/>
    </xf>
    <xf numFmtId="0" fontId="34" fillId="0" borderId="6" xfId="13" applyFont="1" applyBorder="1" applyAlignment="1">
      <alignment horizontal="center" wrapText="1"/>
    </xf>
    <xf numFmtId="0" fontId="34" fillId="0" borderId="1" xfId="13" applyFont="1" applyBorder="1" applyAlignment="1">
      <alignment horizontal="center" wrapText="1"/>
    </xf>
    <xf numFmtId="0" fontId="33" fillId="0" borderId="1" xfId="13" applyFont="1" applyBorder="1" applyAlignment="1">
      <alignment horizontal="center" wrapText="1"/>
    </xf>
    <xf numFmtId="0" fontId="31" fillId="10" borderId="1" xfId="21" applyFont="1" applyFill="1" applyBorder="1" applyAlignment="1">
      <alignment horizontal="center" wrapText="1"/>
    </xf>
    <xf numFmtId="0" fontId="33" fillId="0" borderId="1" xfId="13" applyFont="1" applyBorder="1" applyAlignment="1">
      <alignment horizontal="center"/>
    </xf>
    <xf numFmtId="0" fontId="35" fillId="0" borderId="1" xfId="13" applyFont="1" applyBorder="1" applyAlignment="1">
      <alignment horizontal="center" wrapText="1"/>
    </xf>
    <xf numFmtId="0" fontId="6" fillId="0" borderId="3" xfId="19" applyBorder="1" applyAlignment="1">
      <alignment horizontal="center" vertical="center" wrapText="1"/>
    </xf>
    <xf numFmtId="0" fontId="6" fillId="0" borderId="4" xfId="19" applyBorder="1" applyAlignment="1">
      <alignment horizontal="center" vertical="center" wrapText="1"/>
    </xf>
    <xf numFmtId="0" fontId="33" fillId="0" borderId="3" xfId="13" applyFont="1" applyBorder="1" applyAlignment="1">
      <alignment horizontal="center" wrapText="1"/>
    </xf>
    <xf numFmtId="0" fontId="33" fillId="0" borderId="6" xfId="13" applyFont="1" applyBorder="1" applyAlignment="1">
      <alignment horizontal="center" wrapText="1"/>
    </xf>
    <xf numFmtId="0" fontId="6" fillId="0" borderId="6" xfId="19" applyBorder="1" applyAlignment="1">
      <alignment horizontal="center" vertical="center" wrapText="1"/>
    </xf>
    <xf numFmtId="0" fontId="6" fillId="0" borderId="3" xfId="20" applyBorder="1" applyAlignment="1">
      <alignment horizontal="center" vertical="center" wrapText="1"/>
    </xf>
    <xf numFmtId="0" fontId="6" fillId="0" borderId="4" xfId="20" applyBorder="1" applyAlignment="1">
      <alignment horizontal="center" vertical="center" wrapText="1"/>
    </xf>
    <xf numFmtId="0" fontId="6" fillId="0" borderId="6" xfId="20" applyBorder="1" applyAlignment="1">
      <alignment horizontal="center" vertical="center" wrapText="1"/>
    </xf>
    <xf numFmtId="0" fontId="14" fillId="0" borderId="19" xfId="2" applyFont="1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17" fillId="0" borderId="14" xfId="2" applyFont="1" applyBorder="1" applyAlignment="1" applyProtection="1">
      <alignment horizontal="left"/>
      <protection locked="0"/>
    </xf>
    <xf numFmtId="0" fontId="33" fillId="0" borderId="6" xfId="13" applyFont="1" applyBorder="1" applyAlignment="1">
      <alignment horizontal="left" wrapText="1"/>
    </xf>
    <xf numFmtId="0" fontId="33" fillId="0" borderId="1" xfId="13" applyFont="1" applyBorder="1" applyAlignment="1">
      <alignment horizontal="left" wrapText="1"/>
    </xf>
    <xf numFmtId="0" fontId="15" fillId="0" borderId="19" xfId="2" applyFont="1" applyBorder="1" applyAlignment="1" applyProtection="1">
      <alignment horizontal="left"/>
      <protection locked="0"/>
    </xf>
    <xf numFmtId="177" fontId="15" fillId="0" borderId="19" xfId="2" applyNumberFormat="1" applyFont="1" applyBorder="1" applyAlignment="1" applyProtection="1">
      <alignment horizontal="left"/>
      <protection locked="0"/>
    </xf>
    <xf numFmtId="177" fontId="15" fillId="0" borderId="18" xfId="2" applyNumberFormat="1" applyFont="1" applyBorder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177" fontId="15" fillId="0" borderId="1" xfId="2" applyNumberFormat="1" applyFont="1" applyBorder="1" applyAlignment="1" applyProtection="1">
      <alignment horizontal="left"/>
      <protection locked="0"/>
    </xf>
    <xf numFmtId="177" fontId="15" fillId="0" borderId="16" xfId="2" applyNumberFormat="1" applyFont="1" applyBorder="1" applyAlignment="1" applyProtection="1">
      <alignment horizontal="left"/>
      <protection locked="0"/>
    </xf>
    <xf numFmtId="0" fontId="15" fillId="0" borderId="14" xfId="2" applyFont="1" applyBorder="1" applyAlignment="1" applyProtection="1">
      <alignment horizontal="left"/>
      <protection locked="0"/>
    </xf>
    <xf numFmtId="0" fontId="14" fillId="0" borderId="14" xfId="2" applyFont="1" applyBorder="1" applyAlignment="1" applyProtection="1">
      <alignment horizontal="left"/>
      <protection locked="0"/>
    </xf>
    <xf numFmtId="177" fontId="51" fillId="0" borderId="14" xfId="2" applyNumberFormat="1" applyFont="1" applyBorder="1" applyAlignment="1" applyProtection="1">
      <alignment horizontal="left"/>
      <protection locked="0"/>
    </xf>
    <xf numFmtId="177" fontId="15" fillId="0" borderId="13" xfId="2" applyNumberFormat="1" applyFont="1" applyBorder="1" applyAlignment="1" applyProtection="1">
      <alignment horizontal="left"/>
      <protection locked="0"/>
    </xf>
    <xf numFmtId="0" fontId="15" fillId="0" borderId="16" xfId="2" applyFont="1" applyBorder="1" applyAlignment="1" applyProtection="1">
      <alignment horizontal="left"/>
      <protection locked="0"/>
    </xf>
    <xf numFmtId="0" fontId="35" fillId="10" borderId="2" xfId="13" applyFont="1" applyFill="1" applyBorder="1" applyAlignment="1">
      <alignment horizontal="center"/>
    </xf>
    <xf numFmtId="0" fontId="35" fillId="10" borderId="7" xfId="13" applyFont="1" applyFill="1" applyBorder="1" applyAlignment="1">
      <alignment horizontal="center"/>
    </xf>
    <xf numFmtId="183" fontId="54" fillId="20" borderId="1" xfId="15" applyNumberFormat="1" applyFont="1" applyFill="1" applyBorder="1" applyAlignment="1">
      <alignment horizontal="center" vertical="center" wrapText="1"/>
    </xf>
    <xf numFmtId="183" fontId="54" fillId="14" borderId="1" xfId="15" applyNumberFormat="1" applyFont="1" applyFill="1" applyBorder="1" applyAlignment="1">
      <alignment horizontal="center" vertical="center" wrapText="1"/>
    </xf>
    <xf numFmtId="0" fontId="6" fillId="0" borderId="3" xfId="25" applyBorder="1" applyAlignment="1">
      <alignment horizontal="center" vertical="center" wrapText="1"/>
    </xf>
    <xf numFmtId="0" fontId="6" fillId="0" borderId="4" xfId="25" applyBorder="1" applyAlignment="1">
      <alignment horizontal="center" vertical="center" wrapText="1"/>
    </xf>
    <xf numFmtId="0" fontId="6" fillId="0" borderId="6" xfId="25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/>
      <protection locked="0"/>
    </xf>
    <xf numFmtId="0" fontId="40" fillId="0" borderId="1" xfId="23" applyFont="1" applyBorder="1" applyAlignment="1">
      <alignment horizontal="center" vertical="center" wrapText="1"/>
    </xf>
    <xf numFmtId="178" fontId="45" fillId="18" borderId="1" xfId="24" applyFont="1" applyFill="1" applyBorder="1" applyAlignment="1">
      <alignment horizontal="center" vertical="center" wrapText="1"/>
    </xf>
    <xf numFmtId="178" fontId="45" fillId="0" borderId="1" xfId="24" applyFont="1" applyBorder="1" applyAlignment="1">
      <alignment horizontal="center" vertical="center" wrapText="1"/>
    </xf>
    <xf numFmtId="0" fontId="38" fillId="0" borderId="1" xfId="23" applyFont="1" applyBorder="1" applyAlignment="1">
      <alignment horizontal="center" vertical="center" wrapText="1"/>
    </xf>
    <xf numFmtId="0" fontId="44" fillId="0" borderId="1" xfId="23" applyFont="1" applyBorder="1" applyAlignment="1">
      <alignment horizontal="center" vertical="center" wrapText="1"/>
    </xf>
    <xf numFmtId="0" fontId="41" fillId="16" borderId="1" xfId="23" applyFont="1" applyFill="1" applyBorder="1" applyAlignment="1">
      <alignment horizontal="center" vertical="center" wrapText="1"/>
    </xf>
    <xf numFmtId="0" fontId="46" fillId="0" borderId="3" xfId="23" applyFont="1" applyBorder="1" applyAlignment="1">
      <alignment horizontal="center" vertical="center"/>
    </xf>
    <xf numFmtId="0" fontId="42" fillId="0" borderId="4" xfId="23" applyFont="1" applyBorder="1" applyAlignment="1">
      <alignment horizontal="center" vertical="center"/>
    </xf>
    <xf numFmtId="0" fontId="42" fillId="0" borderId="6" xfId="23" applyFont="1" applyBorder="1" applyAlignment="1">
      <alignment horizontal="center" vertical="center"/>
    </xf>
    <xf numFmtId="0" fontId="40" fillId="0" borderId="7" xfId="23" applyFont="1" applyBorder="1" applyAlignment="1">
      <alignment horizontal="center" vertical="center" wrapText="1"/>
    </xf>
    <xf numFmtId="1" fontId="29" fillId="0" borderId="1" xfId="16" applyNumberFormat="1" applyFont="1" applyBorder="1" applyAlignment="1">
      <alignment horizontal="center"/>
    </xf>
  </cellXfs>
  <cellStyles count="39">
    <cellStyle name="Currency 2 2 2" xfId="8" xr:uid="{C2EF2C26-C451-44C1-B6BC-05E871A7681D}"/>
    <cellStyle name="Currency_JCP 75 grams MF sheet set 04072011 hellen" xfId="17" xr:uid="{14987A74-46D2-490E-AB52-BC1DC5087008}"/>
    <cellStyle name="Currency_JCP 75 grams MF sheet set 04072011 hellen 2" xfId="30" xr:uid="{BF803124-BA57-4631-9771-0CD5F1D2614B}"/>
    <cellStyle name="Normal 1" xfId="25" xr:uid="{C3E3B681-0B59-4DA1-B5E2-9FC952274606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6" xr:uid="{6078E9C3-6164-4D2D-AD0D-5AE38BA1A6A0}"/>
    <cellStyle name="Normal_HSN-micro fiber comforter set  duvet set and sheet set11-29-2010" xfId="26" xr:uid="{B8195B17-1803-4A1B-A1DE-60A8CF18A9BC}"/>
    <cellStyle name="Normal_jcp duet sheet and reversible sheet 09-27-2010" xfId="21" xr:uid="{26F105EA-ED70-4DB1-8C65-7759A136F647}"/>
    <cellStyle name="Normal_JCP Softspun sheet quote 100401" xfId="22" xr:uid="{D2F5553B-398D-45E6-8384-9AE16390D043}"/>
    <cellStyle name="Normal_March 2011 Macys market quote" xfId="13" xr:uid="{66A4B345-AE48-49FE-9451-17E3225EFE4B}"/>
    <cellStyle name="Normal_Quote sheet of  E-Commerce   sheet updated 11-30-2010" xfId="18" xr:uid="{F7A7392E-1653-425A-82F5-B598FCD560F9}"/>
    <cellStyle name="Normal_Sheet1" xfId="20" xr:uid="{50659661-5F99-4C77-879E-C22C9E7DE390}"/>
    <cellStyle name="Normal_West End Quote Sheet for Fred Meyer20090804-Hellen 2" xfId="24" xr:uid="{A5E5C8F8-B830-4F6B-8BB9-A7E671F3A7D3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473DB77F-BDA5-4CAE-B021-180DC5BD1A08}"/>
    <cellStyle name="百分比 2 2" xfId="28" xr:uid="{0021D890-1E4A-46A2-A3E5-B818C66B6983}"/>
    <cellStyle name="百分比 2 2 2" xfId="37" xr:uid="{97638E14-415F-4B2D-A41C-EF892BE13201}"/>
    <cellStyle name="百分比 2 3" xfId="34" xr:uid="{8F3688DC-0AEF-40E7-9362-0B4DDE3FCFFE}"/>
    <cellStyle name="百分比 3" xfId="14" xr:uid="{5BFF8CA8-DA6C-4397-91F2-8B12375031C7}"/>
    <cellStyle name="常规" xfId="0" builtinId="0"/>
    <cellStyle name="常规 17" xfId="23" xr:uid="{8DBA5922-8CC2-49AB-9A9A-E5AA38295786}"/>
    <cellStyle name="常规 2" xfId="10" xr:uid="{F3A7629E-6783-4D13-95CE-F1E639A67E6B}"/>
    <cellStyle name="常规 2 2" xfId="27" xr:uid="{38FD3B1F-A4D8-4928-B910-5975F549DE4A}"/>
    <cellStyle name="常规 2 2 2" xfId="36" xr:uid="{6067EA6A-D4AE-44F7-922D-84E9E999DBBA}"/>
    <cellStyle name="常规 2 3" xfId="33" xr:uid="{CD0D8010-B5E2-4611-9687-B97B301F6FD6}"/>
    <cellStyle name="常规 3" xfId="19" xr:uid="{E17B7B57-2620-49FA-A90A-449AF2840B4F}"/>
    <cellStyle name="常规 4" xfId="32" xr:uid="{056C18C0-2E8C-4FAA-96EF-F23D7DFA37C3}"/>
    <cellStyle name="货币 2" xfId="12" xr:uid="{21C06822-B0A2-484E-BC56-F92CD1D6F557}"/>
    <cellStyle name="货币 2 2" xfId="29" xr:uid="{1C0F2095-5369-4AD9-A469-2B05910AFCB6}"/>
    <cellStyle name="货币 2 2 2" xfId="38" xr:uid="{BE7E50B6-AAE3-4B85-ACA2-5CB4B505F1CC}"/>
    <cellStyle name="货币 2 3" xfId="35" xr:uid="{4E8DFA47-C8FD-4AC3-8D61-227E5A9B4BF4}"/>
    <cellStyle name="货币 3" xfId="15" xr:uid="{F2FA9DE1-585F-4F2A-99D6-A1750FCA6F54}"/>
    <cellStyle name="样式 1 2" xfId="2" xr:uid="{DC9B73B6-A1E9-48DB-83A0-64D6E1D16DDF}"/>
    <cellStyle name="样式 1 2 2" xfId="31" xr:uid="{92ED9727-A4B8-4305-B619-344C965B1D4F}"/>
    <cellStyle name="样式 1 5" xfId="9" xr:uid="{DDB5C0FA-A73B-4D02-BAA7-9CEB24CD27C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20"/>
  <sheetViews>
    <sheetView workbookViewId="0">
      <selection activeCell="F15" sqref="F15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681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4" t="s">
        <v>19</v>
      </c>
      <c r="B3" s="48" t="s">
        <v>510</v>
      </c>
      <c r="C3" s="49" t="s">
        <v>22</v>
      </c>
      <c r="D3" s="124" t="str">
        <f>_xlfn.TEXTJOIN(" ",TRUE,B5,D5,D6,B6,D4,D7)</f>
        <v>TJX Beautyrest Platinum  90gsm Solid Poly Satin SHEET/SHEET SET</v>
      </c>
      <c r="E3" s="59" t="s">
        <v>23</v>
      </c>
      <c r="F3" s="50" t="s">
        <v>36</v>
      </c>
      <c r="G3" s="59" t="s">
        <v>24</v>
      </c>
      <c r="H3" s="50" t="s">
        <v>512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5" t="s">
        <v>18</v>
      </c>
      <c r="B4" s="48" t="s">
        <v>686</v>
      </c>
      <c r="C4" s="58" t="s">
        <v>33</v>
      </c>
      <c r="D4" s="48" t="s">
        <v>687</v>
      </c>
      <c r="E4" s="59" t="s">
        <v>34</v>
      </c>
      <c r="F4" s="50" t="s">
        <v>407</v>
      </c>
      <c r="G4" s="59" t="s">
        <v>35</v>
      </c>
      <c r="H4" s="50" t="s">
        <v>513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6" t="s">
        <v>41</v>
      </c>
      <c r="B5" s="11" t="s">
        <v>561</v>
      </c>
      <c r="C5" s="17" t="s">
        <v>42</v>
      </c>
      <c r="D5" s="11"/>
      <c r="E5" s="43" t="s">
        <v>43</v>
      </c>
      <c r="F5" s="12" t="s">
        <v>947</v>
      </c>
      <c r="G5" s="43" t="s">
        <v>44</v>
      </c>
      <c r="H5" s="12" t="s">
        <v>99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3</v>
      </c>
      <c r="B6" s="11" t="s">
        <v>172</v>
      </c>
      <c r="C6" s="17" t="s">
        <v>45</v>
      </c>
      <c r="D6" s="11"/>
      <c r="E6" s="43" t="s">
        <v>46</v>
      </c>
      <c r="F6" s="69" t="s">
        <v>95</v>
      </c>
      <c r="G6" s="43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2" t="s">
        <v>20</v>
      </c>
      <c r="B7" s="11" t="s">
        <v>156</v>
      </c>
      <c r="C7" s="30" t="s">
        <v>51</v>
      </c>
      <c r="D7" s="12" t="s">
        <v>664</v>
      </c>
      <c r="E7" s="67" t="s">
        <v>52</v>
      </c>
      <c r="F7" s="12" t="s">
        <v>564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62" t="s">
        <v>62</v>
      </c>
      <c r="B8" s="63"/>
      <c r="C8" s="94" t="s">
        <v>63</v>
      </c>
      <c r="D8" s="123">
        <f>SUM(Item!AZ4:AZ38)</f>
        <v>0</v>
      </c>
      <c r="E8" s="42" t="s">
        <v>465</v>
      </c>
      <c r="F8" s="11"/>
      <c r="G8" s="71" t="s">
        <v>78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2" t="s">
        <v>468</v>
      </c>
      <c r="B9" s="37"/>
      <c r="C9" s="94" t="s">
        <v>658</v>
      </c>
      <c r="D9" s="123">
        <f>SUM(Item!AY4:AY38)</f>
        <v>0</v>
      </c>
      <c r="E9" s="42" t="s">
        <v>466</v>
      </c>
      <c r="F9" s="37"/>
    </row>
    <row r="10" spans="1:224" x14ac:dyDescent="0.25">
      <c r="C10" s="42" t="s">
        <v>64</v>
      </c>
      <c r="D10" s="36" t="s">
        <v>608</v>
      </c>
      <c r="E10" s="42" t="s">
        <v>467</v>
      </c>
      <c r="F10" s="37" t="s">
        <v>678</v>
      </c>
    </row>
    <row r="11" spans="1:224" x14ac:dyDescent="0.25">
      <c r="C11" s="42" t="s">
        <v>65</v>
      </c>
      <c r="D11" s="11" t="s">
        <v>688</v>
      </c>
    </row>
    <row r="12" spans="1:224" x14ac:dyDescent="0.25">
      <c r="C12" s="42" t="s">
        <v>66</v>
      </c>
      <c r="D12" s="37" t="s">
        <v>1</v>
      </c>
    </row>
    <row r="13" spans="1:224" x14ac:dyDescent="0.25">
      <c r="D13" s="47"/>
    </row>
    <row r="14" spans="1:224" x14ac:dyDescent="0.25">
      <c r="C14" s="134" t="s">
        <v>698</v>
      </c>
      <c r="D14" s="135">
        <v>0.16400000000000001</v>
      </c>
    </row>
    <row r="15" spans="1:224" x14ac:dyDescent="0.25">
      <c r="A15" t="s">
        <v>468</v>
      </c>
      <c r="D15" s="47"/>
    </row>
    <row r="16" spans="1:224" x14ac:dyDescent="0.25">
      <c r="A16" s="3" t="s">
        <v>659</v>
      </c>
    </row>
    <row r="17" spans="1:1" x14ac:dyDescent="0.25">
      <c r="A17" s="3" t="s">
        <v>660</v>
      </c>
    </row>
    <row r="18" spans="1:1" x14ac:dyDescent="0.25">
      <c r="A18" t="s">
        <v>661</v>
      </c>
    </row>
    <row r="19" spans="1:1" x14ac:dyDescent="0.25">
      <c r="A19" s="3" t="s">
        <v>662</v>
      </c>
    </row>
    <row r="20" spans="1:1" x14ac:dyDescent="0.25">
      <c r="A20" s="3" t="s">
        <v>663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D12</xm:sqref>
        </x14:dataValidation>
        <x14:dataValidation type="list" allowBlank="1" showInputMessage="1" showErrorMessage="1" xr:uid="{73917104-4786-4AEA-A1B4-FEB30D0EE772}">
          <x14:formula1>
            <xm:f>ValueSelect!$F$2:$F$10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BF4655EE-A9D1-42D0-90CD-B825862B07D0}">
          <x14:formula1>
            <xm:f>Data!$P$2:$P$3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Data!$Q$2:$Q$3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C7898451-A6C3-4C3D-8A5B-3C1D486EBE87}">
          <x14:formula1>
            <xm:f>ValueSelect!$K$2:$K$21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Data!$N$2:$N$6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ValueSelect!$E$2:$E$26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Data!$M$2:$M$7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ValueSelect!$C$2:$C$44</xm:f>
          </x14:formula1>
          <xm:sqref>B5</xm:sqref>
        </x14:dataValidation>
        <x14:dataValidation type="list" allowBlank="1" showInputMessage="1" showErrorMessage="1" xr:uid="{46B85C2F-66FA-480E-9551-7C3861161713}">
          <x14:formula1>
            <xm:f>ValueSelect!$H$2:$H$12</xm:f>
          </x14:formula1>
          <xm:sqref>F7</xm:sqref>
        </x14:dataValidation>
        <x14:dataValidation type="list" allowBlank="1" showInputMessage="1" showErrorMessage="1" xr:uid="{384C7639-6512-42FE-8CC0-D280078AEC61}">
          <x14:formula1>
            <xm:f>Data!$G$2:$G$10</xm:f>
          </x14:formula1>
          <xm:sqref>F4</xm:sqref>
        </x14:dataValidation>
        <x14:dataValidation type="list" allowBlank="1" showInputMessage="1" showErrorMessage="1" xr:uid="{F063F1DB-C20B-4DBB-BD85-6C8454B23570}">
          <x14:formula1>
            <xm:f>ValueSelect!$J$2:$J$18</xm:f>
          </x14:formula1>
          <xm:sqref>F9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F6</xm:sqref>
        </x14:dataValidation>
        <x14:dataValidation type="list" allowBlank="1" showInputMessage="1" showErrorMessage="1" xr:uid="{2C142A5A-4758-45FA-8BF8-369DE28959CF}">
          <x14:formula1>
            <xm:f>ValueSelect!$I$2:$I$10</xm:f>
          </x14:formula1>
          <xm:sqref>F8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D10</xm:sqref>
        </x14:dataValidation>
        <x14:dataValidation type="list" allowBlank="1" showInputMessage="1" showErrorMessage="1" xr:uid="{C0D97C88-5C64-4C90-8ECF-D78C55251022}">
          <x14:formula1>
            <xm:f>ValueSelect!$B$2:$B$44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AZ7"/>
  <sheetViews>
    <sheetView topLeftCell="J1" zoomScale="99" zoomScaleNormal="99" workbookViewId="0">
      <selection activeCell="T15" sqref="T15"/>
    </sheetView>
  </sheetViews>
  <sheetFormatPr defaultColWidth="9.140625" defaultRowHeight="15" x14ac:dyDescent="0.25"/>
  <cols>
    <col min="1" max="1" width="10.140625" style="72" customWidth="1"/>
    <col min="2" max="2" width="7.140625" style="73" customWidth="1"/>
    <col min="3" max="4" width="8.42578125" style="73" customWidth="1"/>
    <col min="5" max="5" width="19.7109375" style="73" customWidth="1"/>
    <col min="6" max="6" width="16.7109375" style="73" customWidth="1"/>
    <col min="7" max="7" width="15.5703125" style="73" customWidth="1"/>
    <col min="8" max="8" width="9.140625" style="73" customWidth="1"/>
    <col min="9" max="9" width="80.5703125" style="73" customWidth="1"/>
    <col min="10" max="10" width="27.85546875" style="73" customWidth="1"/>
    <col min="11" max="11" width="19.85546875" style="73" customWidth="1"/>
    <col min="12" max="12" width="36" style="73" customWidth="1"/>
    <col min="13" max="13" width="9.5703125" style="73" customWidth="1"/>
    <col min="14" max="14" width="11.85546875" style="73" customWidth="1"/>
    <col min="15" max="15" width="14" style="73" customWidth="1"/>
    <col min="16" max="17" width="8.85546875" style="73" customWidth="1"/>
    <col min="18" max="18" width="8.85546875" style="79" customWidth="1"/>
    <col min="19" max="19" width="8.5703125" style="79" customWidth="1"/>
    <col min="20" max="20" width="9.42578125" style="73" customWidth="1"/>
    <col min="21" max="21" width="8.140625" style="129" customWidth="1"/>
    <col min="22" max="22" width="8.7109375" style="129" customWidth="1"/>
    <col min="23" max="23" width="7.140625" style="129" customWidth="1"/>
    <col min="24" max="24" width="9" style="119" customWidth="1"/>
    <col min="25" max="25" width="6.28515625" style="120" customWidth="1"/>
    <col min="26" max="27" width="10" style="119" customWidth="1"/>
    <col min="28" max="28" width="9.85546875" style="120" customWidth="1"/>
    <col min="29" max="29" width="7.85546875" style="73" customWidth="1"/>
    <col min="30" max="30" width="8.85546875" style="79" customWidth="1"/>
    <col min="31" max="31" width="13.42578125" style="73" customWidth="1"/>
    <col min="32" max="32" width="8.42578125" style="78" customWidth="1"/>
    <col min="33" max="33" width="9" style="79" customWidth="1"/>
    <col min="34" max="34" width="8.42578125" style="79" customWidth="1"/>
    <col min="35" max="35" width="7.85546875" style="78" customWidth="1"/>
    <col min="36" max="36" width="8.28515625" style="79" customWidth="1"/>
    <col min="37" max="37" width="11.5703125" style="78" customWidth="1"/>
    <col min="38" max="38" width="10.85546875" style="79" customWidth="1"/>
    <col min="39" max="39" width="8.140625" style="78" customWidth="1"/>
    <col min="40" max="40" width="9.28515625" style="79" customWidth="1"/>
    <col min="41" max="41" width="8.140625" style="78" customWidth="1"/>
    <col min="42" max="43" width="9.28515625" style="79" customWidth="1"/>
    <col min="44" max="44" width="8.140625" style="78" customWidth="1"/>
    <col min="45" max="45" width="9.28515625" style="79" customWidth="1"/>
    <col min="46" max="46" width="7.85546875" style="79" customWidth="1"/>
    <col min="47" max="47" width="9.5703125" style="79" customWidth="1"/>
    <col min="48" max="48" width="7.7109375" style="79" customWidth="1"/>
    <col min="49" max="49" width="12.140625" style="79" customWidth="1"/>
    <col min="50" max="50" width="9.140625" style="73"/>
    <col min="51" max="51" width="11.5703125" style="79" customWidth="1"/>
    <col min="52" max="52" width="15" style="79" customWidth="1"/>
    <col min="53" max="16384" width="9.140625" style="73"/>
  </cols>
  <sheetData>
    <row r="1" spans="1:52" x14ac:dyDescent="0.25">
      <c r="E1" s="74"/>
      <c r="F1" s="74"/>
      <c r="G1" s="75"/>
      <c r="S1" s="76"/>
      <c r="T1" s="77"/>
      <c r="U1" s="125"/>
      <c r="V1" s="125"/>
      <c r="W1" s="125"/>
      <c r="X1" s="130"/>
      <c r="Y1" s="77"/>
      <c r="Z1" s="77"/>
      <c r="AA1" s="77"/>
      <c r="AB1" s="77"/>
      <c r="AC1" s="77"/>
      <c r="AD1" s="77"/>
      <c r="AQ1" s="79" t="s">
        <v>683</v>
      </c>
      <c r="AW1" s="76"/>
    </row>
    <row r="2" spans="1:52" x14ac:dyDescent="0.25">
      <c r="G2" s="74" t="s">
        <v>610</v>
      </c>
      <c r="I2" s="74" t="s">
        <v>610</v>
      </c>
      <c r="J2" s="74" t="s">
        <v>610</v>
      </c>
      <c r="K2" s="74" t="s">
        <v>610</v>
      </c>
      <c r="L2" s="74" t="s">
        <v>610</v>
      </c>
      <c r="M2" s="74" t="s">
        <v>610</v>
      </c>
      <c r="Q2" s="74" t="s">
        <v>610</v>
      </c>
      <c r="R2" s="275" t="s">
        <v>673</v>
      </c>
      <c r="S2" s="276"/>
      <c r="T2" s="266" t="s">
        <v>611</v>
      </c>
      <c r="U2" s="267"/>
      <c r="V2" s="267"/>
      <c r="W2" s="267"/>
      <c r="X2" s="267"/>
      <c r="Y2" s="267"/>
      <c r="Z2" s="267"/>
      <c r="AA2" s="267"/>
      <c r="AB2" s="267"/>
      <c r="AC2" s="267"/>
      <c r="AD2" s="268"/>
      <c r="AE2" s="269" t="s">
        <v>612</v>
      </c>
      <c r="AF2" s="269"/>
      <c r="AG2" s="269"/>
      <c r="AI2" s="270" t="s">
        <v>613</v>
      </c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2"/>
      <c r="AU2" s="273" t="s">
        <v>614</v>
      </c>
      <c r="AV2" s="274"/>
      <c r="AW2" s="274"/>
      <c r="AX2" s="80"/>
      <c r="AY2" s="81"/>
      <c r="AZ2" s="81"/>
    </row>
    <row r="3" spans="1:52" ht="68.099999999999994" customHeight="1" x14ac:dyDescent="0.25">
      <c r="A3" s="82" t="s">
        <v>615</v>
      </c>
      <c r="B3" s="82" t="s">
        <v>616</v>
      </c>
      <c r="C3" s="83" t="s">
        <v>617</v>
      </c>
      <c r="D3" s="83" t="s">
        <v>685</v>
      </c>
      <c r="E3" s="84" t="s">
        <v>3</v>
      </c>
      <c r="F3" s="84" t="s">
        <v>20</v>
      </c>
      <c r="G3" s="85" t="s">
        <v>618</v>
      </c>
      <c r="H3" s="83" t="s">
        <v>619</v>
      </c>
      <c r="I3" s="86" t="s">
        <v>620</v>
      </c>
      <c r="J3" s="86" t="s">
        <v>621</v>
      </c>
      <c r="K3" s="86" t="s">
        <v>622</v>
      </c>
      <c r="L3" s="86" t="s">
        <v>623</v>
      </c>
      <c r="M3" s="86" t="s">
        <v>624</v>
      </c>
      <c r="N3" s="83" t="s">
        <v>625</v>
      </c>
      <c r="O3" s="83" t="s">
        <v>626</v>
      </c>
      <c r="P3" s="83" t="s">
        <v>684</v>
      </c>
      <c r="Q3" s="86" t="s">
        <v>627</v>
      </c>
      <c r="R3" s="132" t="s">
        <v>674</v>
      </c>
      <c r="S3" s="87" t="s">
        <v>628</v>
      </c>
      <c r="T3" s="88" t="s">
        <v>4</v>
      </c>
      <c r="U3" s="126" t="s">
        <v>629</v>
      </c>
      <c r="V3" s="126" t="s">
        <v>630</v>
      </c>
      <c r="W3" s="126" t="s">
        <v>631</v>
      </c>
      <c r="X3" s="89" t="s">
        <v>632</v>
      </c>
      <c r="Y3" s="90" t="s">
        <v>633</v>
      </c>
      <c r="Z3" s="91" t="s">
        <v>634</v>
      </c>
      <c r="AA3" s="92" t="s">
        <v>635</v>
      </c>
      <c r="AB3" s="93" t="s">
        <v>636</v>
      </c>
      <c r="AC3" s="82" t="s">
        <v>637</v>
      </c>
      <c r="AD3" s="94" t="s">
        <v>638</v>
      </c>
      <c r="AE3" s="82" t="s">
        <v>639</v>
      </c>
      <c r="AF3" s="95" t="s">
        <v>640</v>
      </c>
      <c r="AG3" s="96" t="s">
        <v>641</v>
      </c>
      <c r="AH3" s="94" t="s">
        <v>642</v>
      </c>
      <c r="AI3" s="95" t="s">
        <v>643</v>
      </c>
      <c r="AJ3" s="94" t="s">
        <v>644</v>
      </c>
      <c r="AK3" s="95" t="s">
        <v>645</v>
      </c>
      <c r="AL3" s="94" t="s">
        <v>646</v>
      </c>
      <c r="AM3" s="95" t="s">
        <v>647</v>
      </c>
      <c r="AN3" s="94" t="s">
        <v>648</v>
      </c>
      <c r="AO3" s="95" t="s">
        <v>649</v>
      </c>
      <c r="AP3" s="94" t="s">
        <v>650</v>
      </c>
      <c r="AQ3" s="133" t="s">
        <v>682</v>
      </c>
      <c r="AR3" s="95" t="s">
        <v>675</v>
      </c>
      <c r="AS3" s="94" t="s">
        <v>676</v>
      </c>
      <c r="AT3" s="94" t="s">
        <v>651</v>
      </c>
      <c r="AU3" s="97" t="s">
        <v>652</v>
      </c>
      <c r="AV3" s="98" t="s">
        <v>656</v>
      </c>
      <c r="AW3" s="99" t="s">
        <v>657</v>
      </c>
      <c r="AX3" s="82" t="s">
        <v>653</v>
      </c>
      <c r="AY3" s="94" t="s">
        <v>654</v>
      </c>
      <c r="AZ3" s="94" t="s">
        <v>655</v>
      </c>
    </row>
    <row r="4" spans="1:52" s="114" customFormat="1" x14ac:dyDescent="0.25">
      <c r="A4" s="100">
        <v>5</v>
      </c>
      <c r="B4" s="101"/>
      <c r="C4" s="101"/>
      <c r="D4" s="101"/>
      <c r="E4" s="101" t="s">
        <v>172</v>
      </c>
      <c r="F4" s="101" t="s">
        <v>156</v>
      </c>
      <c r="G4" s="101" t="s">
        <v>664</v>
      </c>
      <c r="H4" s="102"/>
      <c r="I4" s="101" t="s">
        <v>905</v>
      </c>
      <c r="J4" s="101" t="s">
        <v>906</v>
      </c>
      <c r="K4" s="115" t="s">
        <v>903</v>
      </c>
      <c r="L4" s="101" t="s">
        <v>703</v>
      </c>
      <c r="M4" s="101" t="s">
        <v>904</v>
      </c>
      <c r="N4" s="101" t="s">
        <v>696</v>
      </c>
      <c r="O4" s="101" t="s">
        <v>695</v>
      </c>
      <c r="P4" s="101"/>
      <c r="Q4" s="101" t="s">
        <v>505</v>
      </c>
      <c r="R4" s="131">
        <f>'Internal Commitment'!H12</f>
        <v>3.99</v>
      </c>
      <c r="S4" s="122">
        <f>'CHN 04-09-2025'!G3</f>
        <v>4.1100000000000003</v>
      </c>
      <c r="T4" s="101" t="s">
        <v>101</v>
      </c>
      <c r="U4" s="127">
        <v>30</v>
      </c>
      <c r="V4" s="127">
        <v>25</v>
      </c>
      <c r="W4" s="127">
        <v>14</v>
      </c>
      <c r="X4" s="105"/>
      <c r="Y4" s="104">
        <v>2</v>
      </c>
      <c r="Z4" s="247">
        <f t="shared" ref="Z4:Z7" si="0">IF(U4="","",U4*V4*W4/1000000)</f>
        <v>1.0500000000000001E-2</v>
      </c>
      <c r="AA4" s="105">
        <v>56</v>
      </c>
      <c r="AB4" s="106">
        <f t="shared" ref="AB4:AB7" si="1">IF(Y4="","",AA4/Z4*Y4)</f>
        <v>10667</v>
      </c>
      <c r="AC4" s="107">
        <v>3500</v>
      </c>
      <c r="AD4" s="108">
        <f t="shared" ref="AD4:AD7" si="2">IF(ISERROR(AC4/AB4),"",AC4/AB4)</f>
        <v>0.33</v>
      </c>
      <c r="AE4" s="101" t="s">
        <v>699</v>
      </c>
      <c r="AF4" s="109">
        <v>0.314</v>
      </c>
      <c r="AG4" s="108">
        <f t="shared" ref="AG4:AG7" si="3">IF(ISERROR(S4*AF4),"",S4*AF4)</f>
        <v>1.29</v>
      </c>
      <c r="AH4" s="108">
        <f t="shared" ref="AH4:AH7" si="4">IF(ISERROR(S4+AD4+AG4),"",S4+AD4+AG4)</f>
        <v>5.73</v>
      </c>
      <c r="AI4" s="110">
        <v>0</v>
      </c>
      <c r="AJ4" s="108">
        <f t="shared" ref="AJ4:AJ7" si="5">IF(ISERROR(AW4*AI4),"",AW4*AI4)</f>
        <v>0</v>
      </c>
      <c r="AK4" s="110">
        <v>0</v>
      </c>
      <c r="AL4" s="108">
        <f t="shared" ref="AL4:AL7" si="6">IF(ISERROR(AW4*AK4),"",AW4*AK4)</f>
        <v>0</v>
      </c>
      <c r="AM4" s="110">
        <v>5.5E-2</v>
      </c>
      <c r="AN4" s="108">
        <f t="shared" ref="AN4:AN7" si="7">IF(ISERROR(AW4*AM4),"",AW4*AM4)</f>
        <v>0.43</v>
      </c>
      <c r="AO4" s="110">
        <v>0</v>
      </c>
      <c r="AP4" s="108">
        <f t="shared" ref="AP4:AP7" si="8">IF(ISERROR(S4*AO4),"",S4*AO4)</f>
        <v>0</v>
      </c>
      <c r="AQ4" s="113"/>
      <c r="AR4" s="110">
        <v>0</v>
      </c>
      <c r="AS4" s="108">
        <f t="shared" ref="AS4:AS7" si="9">IF(ISERROR(AW4*AR4),"",AW4*AR4)</f>
        <v>0</v>
      </c>
      <c r="AT4" s="108">
        <f t="shared" ref="AT4:AT7" si="10">IF(ISERROR(AJ4+AL4+AN4+AP4+AS4),"",AJ4+AL4+AN4+AP4+AS4)</f>
        <v>0.43</v>
      </c>
      <c r="AU4" s="108">
        <f t="shared" ref="AU4:AU7" si="11">IF(ISERROR(AH4+AT4),"",AH4+AT4)</f>
        <v>6.16</v>
      </c>
      <c r="AV4" s="112">
        <f t="shared" ref="AV4:AV7" si="12">IF(ISERROR((AW4-AU4)/AW4),"",(AW4-AU4)/AW4)</f>
        <v>0.20619999999999999</v>
      </c>
      <c r="AW4" s="113">
        <v>7.76</v>
      </c>
      <c r="AX4" s="104"/>
      <c r="AY4" s="108">
        <f t="shared" ref="AY4:AY7" si="13">IF(ISERROR(AU4*AX4),"",AU4*AX4)</f>
        <v>0</v>
      </c>
      <c r="AZ4" s="108">
        <f t="shared" ref="AZ4:AZ7" si="14">IF(ISERROR(AW4*AX4),"",AW4*AX4)</f>
        <v>0</v>
      </c>
    </row>
    <row r="5" spans="1:52" s="114" customFormat="1" x14ac:dyDescent="0.25">
      <c r="A5" s="100">
        <v>6</v>
      </c>
      <c r="B5" s="101"/>
      <c r="C5" s="101"/>
      <c r="D5" s="101"/>
      <c r="E5" s="101" t="s">
        <v>172</v>
      </c>
      <c r="F5" s="101" t="s">
        <v>156</v>
      </c>
      <c r="G5" s="101" t="s">
        <v>664</v>
      </c>
      <c r="H5" s="102"/>
      <c r="I5" s="101" t="s">
        <v>905</v>
      </c>
      <c r="J5" s="101" t="s">
        <v>906</v>
      </c>
      <c r="K5" s="115" t="s">
        <v>903</v>
      </c>
      <c r="L5" s="101" t="s">
        <v>702</v>
      </c>
      <c r="M5" s="101" t="s">
        <v>904</v>
      </c>
      <c r="N5" s="101" t="s">
        <v>694</v>
      </c>
      <c r="O5" s="101" t="s">
        <v>693</v>
      </c>
      <c r="P5" s="101"/>
      <c r="Q5" s="101" t="s">
        <v>505</v>
      </c>
      <c r="R5" s="131">
        <f>'Internal Commitment'!H13</f>
        <v>5.1100000000000003</v>
      </c>
      <c r="S5" s="122">
        <f>'CHN 04-09-2025'!G5</f>
        <v>5.27</v>
      </c>
      <c r="T5" s="101" t="s">
        <v>101</v>
      </c>
      <c r="U5" s="127">
        <v>30</v>
      </c>
      <c r="V5" s="127">
        <v>25</v>
      </c>
      <c r="W5" s="127">
        <v>16</v>
      </c>
      <c r="X5" s="105"/>
      <c r="Y5" s="104">
        <v>2</v>
      </c>
      <c r="Z5" s="247">
        <f t="shared" si="0"/>
        <v>1.2E-2</v>
      </c>
      <c r="AA5" s="105">
        <v>56</v>
      </c>
      <c r="AB5" s="106">
        <f t="shared" si="1"/>
        <v>9333</v>
      </c>
      <c r="AC5" s="107">
        <v>3500</v>
      </c>
      <c r="AD5" s="108">
        <f t="shared" si="2"/>
        <v>0.38</v>
      </c>
      <c r="AE5" s="101" t="s">
        <v>699</v>
      </c>
      <c r="AF5" s="109">
        <v>0.314</v>
      </c>
      <c r="AG5" s="108">
        <f t="shared" si="3"/>
        <v>1.65</v>
      </c>
      <c r="AH5" s="108">
        <f t="shared" si="4"/>
        <v>7.3</v>
      </c>
      <c r="AI5" s="110">
        <v>0</v>
      </c>
      <c r="AJ5" s="108">
        <f t="shared" si="5"/>
        <v>0</v>
      </c>
      <c r="AK5" s="110">
        <v>0</v>
      </c>
      <c r="AL5" s="108">
        <f t="shared" si="6"/>
        <v>0</v>
      </c>
      <c r="AM5" s="110">
        <v>5.5E-2</v>
      </c>
      <c r="AN5" s="108">
        <f t="shared" si="7"/>
        <v>0.49</v>
      </c>
      <c r="AO5" s="110">
        <v>0</v>
      </c>
      <c r="AP5" s="108">
        <f t="shared" si="8"/>
        <v>0</v>
      </c>
      <c r="AQ5" s="113"/>
      <c r="AR5" s="110">
        <v>0</v>
      </c>
      <c r="AS5" s="108">
        <f t="shared" si="9"/>
        <v>0</v>
      </c>
      <c r="AT5" s="108">
        <f t="shared" si="10"/>
        <v>0.49</v>
      </c>
      <c r="AU5" s="108">
        <f t="shared" si="11"/>
        <v>7.79</v>
      </c>
      <c r="AV5" s="112">
        <f t="shared" si="12"/>
        <v>0.12470000000000001</v>
      </c>
      <c r="AW5" s="113">
        <v>8.9</v>
      </c>
      <c r="AX5" s="104"/>
      <c r="AY5" s="108">
        <f t="shared" si="13"/>
        <v>0</v>
      </c>
      <c r="AZ5" s="108">
        <f t="shared" si="14"/>
        <v>0</v>
      </c>
    </row>
    <row r="6" spans="1:52" ht="15" customHeight="1" x14ac:dyDescent="0.25">
      <c r="A6" s="115">
        <v>7</v>
      </c>
      <c r="B6" s="116"/>
      <c r="C6" s="116"/>
      <c r="D6" s="116"/>
      <c r="E6" s="101" t="s">
        <v>172</v>
      </c>
      <c r="F6" s="101" t="s">
        <v>156</v>
      </c>
      <c r="G6" s="101" t="s">
        <v>664</v>
      </c>
      <c r="H6" s="102"/>
      <c r="I6" s="101" t="s">
        <v>905</v>
      </c>
      <c r="J6" s="101" t="s">
        <v>906</v>
      </c>
      <c r="K6" s="115" t="s">
        <v>903</v>
      </c>
      <c r="L6" s="101" t="s">
        <v>701</v>
      </c>
      <c r="M6" s="101" t="s">
        <v>904</v>
      </c>
      <c r="N6" s="116" t="s">
        <v>692</v>
      </c>
      <c r="O6" s="116" t="s">
        <v>691</v>
      </c>
      <c r="P6" s="116"/>
      <c r="Q6" s="101" t="s">
        <v>505</v>
      </c>
      <c r="R6" s="131">
        <f>'Internal Commitment'!H14</f>
        <v>5.66</v>
      </c>
      <c r="S6" s="122">
        <f>'CHN 04-09-2025'!G6</f>
        <v>5.83</v>
      </c>
      <c r="T6" s="101" t="s">
        <v>101</v>
      </c>
      <c r="U6" s="128">
        <v>30</v>
      </c>
      <c r="V6" s="128">
        <v>25</v>
      </c>
      <c r="W6" s="128">
        <v>18</v>
      </c>
      <c r="X6" s="117"/>
      <c r="Y6" s="104">
        <v>2</v>
      </c>
      <c r="Z6" s="248">
        <f t="shared" si="0"/>
        <v>1.35E-2</v>
      </c>
      <c r="AA6" s="105">
        <v>56</v>
      </c>
      <c r="AB6" s="106">
        <f t="shared" si="1"/>
        <v>8296</v>
      </c>
      <c r="AC6" s="107">
        <v>3500</v>
      </c>
      <c r="AD6" s="111">
        <f t="shared" si="2"/>
        <v>0.42</v>
      </c>
      <c r="AE6" s="116" t="s">
        <v>699</v>
      </c>
      <c r="AF6" s="109">
        <v>0.314</v>
      </c>
      <c r="AG6" s="108">
        <f t="shared" si="3"/>
        <v>1.83</v>
      </c>
      <c r="AH6" s="108">
        <f t="shared" si="4"/>
        <v>8.08</v>
      </c>
      <c r="AI6" s="110">
        <v>0</v>
      </c>
      <c r="AJ6" s="111">
        <f t="shared" si="5"/>
        <v>0</v>
      </c>
      <c r="AK6" s="110">
        <v>0</v>
      </c>
      <c r="AL6" s="111">
        <f t="shared" si="6"/>
        <v>0</v>
      </c>
      <c r="AM6" s="110">
        <v>5.5E-2</v>
      </c>
      <c r="AN6" s="108">
        <f t="shared" si="7"/>
        <v>0.56000000000000005</v>
      </c>
      <c r="AO6" s="110">
        <v>0</v>
      </c>
      <c r="AP6" s="108">
        <f t="shared" si="8"/>
        <v>0</v>
      </c>
      <c r="AQ6" s="113"/>
      <c r="AR6" s="110">
        <v>0</v>
      </c>
      <c r="AS6" s="108">
        <f t="shared" si="9"/>
        <v>0</v>
      </c>
      <c r="AT6" s="108">
        <f t="shared" si="10"/>
        <v>0.56000000000000005</v>
      </c>
      <c r="AU6" s="111">
        <f t="shared" si="11"/>
        <v>8.64</v>
      </c>
      <c r="AV6" s="118">
        <f t="shared" si="12"/>
        <v>0.1462</v>
      </c>
      <c r="AW6" s="81">
        <v>10.119999999999999</v>
      </c>
      <c r="AX6" s="80"/>
      <c r="AY6" s="108">
        <f t="shared" si="13"/>
        <v>0</v>
      </c>
      <c r="AZ6" s="108">
        <f t="shared" si="14"/>
        <v>0</v>
      </c>
    </row>
    <row r="7" spans="1:52" ht="15" customHeight="1" x14ac:dyDescent="0.25">
      <c r="A7" s="115">
        <v>8</v>
      </c>
      <c r="B7" s="116"/>
      <c r="C7" s="116"/>
      <c r="D7" s="116"/>
      <c r="E7" s="101" t="s">
        <v>172</v>
      </c>
      <c r="F7" s="101" t="s">
        <v>156</v>
      </c>
      <c r="G7" s="101" t="s">
        <v>664</v>
      </c>
      <c r="H7" s="102"/>
      <c r="I7" s="101" t="s">
        <v>905</v>
      </c>
      <c r="J7" s="101" t="s">
        <v>906</v>
      </c>
      <c r="K7" s="115" t="s">
        <v>903</v>
      </c>
      <c r="L7" s="103" t="s">
        <v>700</v>
      </c>
      <c r="M7" s="101" t="s">
        <v>904</v>
      </c>
      <c r="N7" s="116" t="s">
        <v>690</v>
      </c>
      <c r="O7" s="116" t="s">
        <v>689</v>
      </c>
      <c r="P7" s="116"/>
      <c r="Q7" s="101" t="s">
        <v>505</v>
      </c>
      <c r="R7" s="131">
        <f>'Internal Commitment'!H15</f>
        <v>6.6</v>
      </c>
      <c r="S7" s="122">
        <f>'CHN 04-09-2025'!G7</f>
        <v>6.8</v>
      </c>
      <c r="T7" s="101" t="s">
        <v>101</v>
      </c>
      <c r="U7" s="128">
        <v>30</v>
      </c>
      <c r="V7" s="128">
        <v>25</v>
      </c>
      <c r="W7" s="128">
        <v>21</v>
      </c>
      <c r="X7" s="117"/>
      <c r="Y7" s="104">
        <v>2</v>
      </c>
      <c r="Z7" s="248">
        <f t="shared" si="0"/>
        <v>1.5800000000000002E-2</v>
      </c>
      <c r="AA7" s="105">
        <v>56</v>
      </c>
      <c r="AB7" s="106">
        <f t="shared" si="1"/>
        <v>7089</v>
      </c>
      <c r="AC7" s="107">
        <v>3500</v>
      </c>
      <c r="AD7" s="111">
        <f t="shared" si="2"/>
        <v>0.49</v>
      </c>
      <c r="AE7" s="121" t="s">
        <v>699</v>
      </c>
      <c r="AF7" s="109">
        <v>0.314</v>
      </c>
      <c r="AG7" s="108">
        <f t="shared" si="3"/>
        <v>2.14</v>
      </c>
      <c r="AH7" s="108">
        <f t="shared" si="4"/>
        <v>9.43</v>
      </c>
      <c r="AI7" s="110">
        <v>0</v>
      </c>
      <c r="AJ7" s="111">
        <f t="shared" si="5"/>
        <v>0</v>
      </c>
      <c r="AK7" s="110">
        <v>0</v>
      </c>
      <c r="AL7" s="111">
        <f t="shared" si="6"/>
        <v>0</v>
      </c>
      <c r="AM7" s="110">
        <v>5.5E-2</v>
      </c>
      <c r="AN7" s="108">
        <f t="shared" si="7"/>
        <v>0.65</v>
      </c>
      <c r="AO7" s="110">
        <v>0</v>
      </c>
      <c r="AP7" s="108">
        <f t="shared" si="8"/>
        <v>0</v>
      </c>
      <c r="AQ7" s="113"/>
      <c r="AR7" s="110">
        <v>0</v>
      </c>
      <c r="AS7" s="108">
        <f t="shared" si="9"/>
        <v>0</v>
      </c>
      <c r="AT7" s="108">
        <f t="shared" si="10"/>
        <v>0.65</v>
      </c>
      <c r="AU7" s="111">
        <f t="shared" si="11"/>
        <v>10.08</v>
      </c>
      <c r="AV7" s="118">
        <f t="shared" si="12"/>
        <v>0.14580000000000001</v>
      </c>
      <c r="AW7" s="81">
        <v>11.8</v>
      </c>
      <c r="AX7" s="80"/>
      <c r="AY7" s="108">
        <f t="shared" si="13"/>
        <v>0</v>
      </c>
      <c r="AZ7" s="108">
        <f t="shared" si="14"/>
        <v>0</v>
      </c>
    </row>
  </sheetData>
  <sheetProtection insertRows="0" deleteRows="0" sort="0"/>
  <protectedRanges>
    <protectedRange sqref="R8:AW213 AX4:AX7 A4:Q213 Z4:AB7 AD4:AV7 S4:X7" name="Range1"/>
    <protectedRange sqref="AC4:AC7" name="Range1_3"/>
  </protectedRanges>
  <mergeCells count="5">
    <mergeCell ref="T2:AD2"/>
    <mergeCell ref="AE2:AG2"/>
    <mergeCell ref="AI2:AT2"/>
    <mergeCell ref="AU2:AW2"/>
    <mergeCell ref="R2:S2"/>
  </mergeCells>
  <phoneticPr fontId="2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ValueSelect!$D$2:$D$296</xm:f>
          </x14:formula1>
          <xm:sqref>E4:E7</xm:sqref>
        </x14:dataValidation>
        <x14:dataValidation type="list" allowBlank="1" showInputMessage="1" showErrorMessage="1" xr:uid="{16507902-C22B-43C3-B29F-ACFC0EA193EE}">
          <x14:formula1>
            <xm:f>Data!$L$2:$L$6</xm:f>
          </x14:formula1>
          <xm:sqref>Q4:Q7</xm:sqref>
        </x14:dataValidation>
        <x14:dataValidation type="list" allowBlank="1" showInputMessage="1" showErrorMessage="1" xr:uid="{12EC859C-B984-4A37-9A10-C65138758A82}">
          <x14:formula1>
            <xm:f>Data!$S$2:$S$6</xm:f>
          </x14:formula1>
          <xm:sqref>T4:T7</xm:sqref>
        </x14:dataValidation>
        <x14:dataValidation type="list" allowBlank="1" showInputMessage="1" showErrorMessage="1" xr:uid="{967DBF80-5923-4653-BF59-28D4E6B58AF8}">
          <x14:formula1>
            <xm:f>ValueSelect!$E$2:$E$26</xm:f>
          </x14:formula1>
          <xm:sqref>F4:F7</xm:sqref>
        </x14:dataValidation>
        <x14:dataValidation type="list" allowBlank="1" showInputMessage="1" showErrorMessage="1" xr:uid="{3D47D15C-A752-4381-BEB0-85A1AAD75CC1}">
          <x14:formula1>
            <xm:f>ValueSelect!$F$2:$F$10</xm:f>
          </x14:formula1>
          <xm:sqref>G4:G7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EC986-35D8-4837-8EFB-D2329106CA11}">
  <sheetPr>
    <tabColor theme="3" tint="0.89999084444715716"/>
  </sheetPr>
  <dimension ref="A1:IG46"/>
  <sheetViews>
    <sheetView tabSelected="1" topLeftCell="V7" zoomScale="90" zoomScaleNormal="90" workbookViewId="0">
      <selection activeCell="AG29" sqref="AG29"/>
    </sheetView>
  </sheetViews>
  <sheetFormatPr defaultColWidth="10.42578125" defaultRowHeight="12.75" outlineLevelCol="2" x14ac:dyDescent="0.2"/>
  <cols>
    <col min="1" max="1" width="33.5703125" style="136" customWidth="1"/>
    <col min="2" max="2" width="26.42578125" style="136" bestFit="1" customWidth="1"/>
    <col min="3" max="3" width="15.42578125" style="139" customWidth="1"/>
    <col min="4" max="4" width="37.42578125" style="136" customWidth="1"/>
    <col min="5" max="6" width="13.140625" style="136" customWidth="1"/>
    <col min="7" max="7" width="16.140625" style="136" customWidth="1"/>
    <col min="8" max="9" width="10.5703125" style="136" customWidth="1" outlineLevel="1"/>
    <col min="10" max="10" width="7.5703125" style="137" customWidth="1" outlineLevel="1" collapsed="1"/>
    <col min="11" max="11" width="6.5703125" style="136" customWidth="1" outlineLevel="2"/>
    <col min="12" max="12" width="8" style="136" customWidth="1" outlineLevel="2"/>
    <col min="13" max="14" width="7.5703125" style="136" customWidth="1" outlineLevel="2"/>
    <col min="15" max="15" width="11" style="137" customWidth="1" outlineLevel="2"/>
    <col min="16" max="16" width="10.42578125" style="137" customWidth="1" outlineLevel="2"/>
    <col min="17" max="17" width="10.42578125" style="136" customWidth="1" outlineLevel="2"/>
    <col min="18" max="18" width="13" style="137" customWidth="1" outlineLevel="1"/>
    <col min="19" max="19" width="8.5703125" style="136" customWidth="1" outlineLevel="2"/>
    <col min="20" max="20" width="13.5703125" style="136" customWidth="1" outlineLevel="2"/>
    <col min="21" max="21" width="10.42578125" style="137" customWidth="1" outlineLevel="1"/>
    <col min="22" max="22" width="8.42578125" style="137" customWidth="1" outlineLevel="1"/>
    <col min="23" max="23" width="9" style="136" customWidth="1" outlineLevel="2"/>
    <col min="24" max="24" width="9.42578125" style="136" customWidth="1" outlineLevel="2"/>
    <col min="25" max="25" width="9.5703125" style="136" customWidth="1" outlineLevel="2"/>
    <col min="26" max="26" width="10.42578125" style="136" customWidth="1" outlineLevel="2"/>
    <col min="27" max="27" width="10.42578125" style="137" customWidth="1" outlineLevel="1"/>
    <col min="28" max="28" width="13.42578125" style="138" customWidth="1" outlineLevel="1"/>
    <col min="29" max="29" width="16.5703125" style="137" customWidth="1" outlineLevel="1"/>
    <col min="30" max="30" width="11.42578125" style="137" customWidth="1" outlineLevel="1"/>
    <col min="31" max="35" width="11.28515625" style="137" customWidth="1" outlineLevel="1"/>
    <col min="36" max="41" width="10.140625" style="137" customWidth="1" outlineLevel="1"/>
    <col min="42" max="43" width="13.5703125" style="137" customWidth="1" outlineLevel="1"/>
    <col min="44" max="16384" width="10.42578125" style="136"/>
  </cols>
  <sheetData>
    <row r="1" spans="1:241" s="190" customFormat="1" ht="31.5" customHeight="1" thickBot="1" x14ac:dyDescent="0.35">
      <c r="A1" s="4" t="s">
        <v>885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16"/>
      <c r="W1" s="196"/>
      <c r="AW1" s="193"/>
      <c r="AZ1" s="192"/>
      <c r="BA1" s="192"/>
      <c r="BB1" s="192"/>
      <c r="GP1" s="191"/>
      <c r="IG1" s="193"/>
    </row>
    <row r="2" spans="1:241" s="190" customFormat="1" ht="22.5" customHeight="1" x14ac:dyDescent="0.25">
      <c r="A2" s="215" t="s">
        <v>18</v>
      </c>
      <c r="B2" s="214" t="s">
        <v>884</v>
      </c>
      <c r="C2" s="213" t="s">
        <v>19</v>
      </c>
      <c r="D2" s="214" t="s">
        <v>510</v>
      </c>
      <c r="E2" s="296" t="s">
        <v>23</v>
      </c>
      <c r="F2" s="296"/>
      <c r="G2" s="296"/>
      <c r="H2" s="296"/>
      <c r="I2" s="301" t="s">
        <v>36</v>
      </c>
      <c r="J2" s="301"/>
      <c r="K2" s="296" t="s">
        <v>24</v>
      </c>
      <c r="L2" s="296"/>
      <c r="M2" s="302" t="s">
        <v>512</v>
      </c>
      <c r="N2" s="303"/>
      <c r="P2" s="207" t="s">
        <v>819</v>
      </c>
      <c r="Q2" s="197"/>
      <c r="W2" s="196"/>
      <c r="AA2" s="192"/>
      <c r="AB2" s="192"/>
      <c r="AC2" s="206"/>
      <c r="AQ2" s="206"/>
      <c r="AW2" s="193"/>
      <c r="AZ2" s="192"/>
      <c r="BA2" s="192"/>
      <c r="BB2" s="192"/>
      <c r="DZ2" s="212" t="s">
        <v>883</v>
      </c>
      <c r="EA2" s="212" t="s">
        <v>882</v>
      </c>
      <c r="EB2" s="212" t="s">
        <v>881</v>
      </c>
      <c r="EC2" s="212" t="s">
        <v>880</v>
      </c>
      <c r="ED2" s="212" t="s">
        <v>879</v>
      </c>
      <c r="EE2" s="212" t="s">
        <v>878</v>
      </c>
      <c r="EF2" s="212" t="s">
        <v>877</v>
      </c>
      <c r="EG2" s="212" t="s">
        <v>876</v>
      </c>
      <c r="EH2" s="212" t="s">
        <v>875</v>
      </c>
      <c r="EI2" s="212" t="s">
        <v>874</v>
      </c>
      <c r="EJ2" s="212" t="s">
        <v>873</v>
      </c>
      <c r="EK2" s="212" t="s">
        <v>510</v>
      </c>
      <c r="EL2" s="212" t="s">
        <v>872</v>
      </c>
      <c r="EM2" s="212" t="s">
        <v>871</v>
      </c>
      <c r="EN2" s="212" t="s">
        <v>870</v>
      </c>
      <c r="EO2" s="191" t="s">
        <v>869</v>
      </c>
      <c r="EP2" s="191" t="s">
        <v>868</v>
      </c>
      <c r="EQ2" s="191" t="s">
        <v>867</v>
      </c>
      <c r="ER2" s="191" t="s">
        <v>866</v>
      </c>
      <c r="ES2" s="191" t="s">
        <v>865</v>
      </c>
      <c r="ET2" s="191" t="s">
        <v>864</v>
      </c>
      <c r="EU2" s="191" t="s">
        <v>863</v>
      </c>
      <c r="EV2" s="191" t="s">
        <v>862</v>
      </c>
      <c r="EW2" s="191" t="s">
        <v>861</v>
      </c>
      <c r="EX2" s="191" t="s">
        <v>860</v>
      </c>
      <c r="EY2" s="191" t="s">
        <v>859</v>
      </c>
      <c r="EZ2" s="191" t="s">
        <v>95</v>
      </c>
      <c r="FA2" s="191" t="s">
        <v>858</v>
      </c>
      <c r="FB2" s="191" t="s">
        <v>857</v>
      </c>
      <c r="FC2" s="191" t="s">
        <v>856</v>
      </c>
      <c r="FD2" s="191" t="s">
        <v>855</v>
      </c>
      <c r="FE2" s="191" t="s">
        <v>854</v>
      </c>
      <c r="FF2" s="191" t="s">
        <v>853</v>
      </c>
      <c r="FG2" s="191" t="s">
        <v>852</v>
      </c>
      <c r="FH2" s="191" t="s">
        <v>96</v>
      </c>
      <c r="FI2" s="191" t="s">
        <v>851</v>
      </c>
      <c r="FJ2" s="191" t="s">
        <v>850</v>
      </c>
      <c r="FK2" s="191" t="s">
        <v>849</v>
      </c>
      <c r="FL2" s="191" t="s">
        <v>848</v>
      </c>
      <c r="FM2" s="191" t="s">
        <v>847</v>
      </c>
      <c r="FN2" s="191" t="s">
        <v>846</v>
      </c>
      <c r="FO2" s="191" t="s">
        <v>845</v>
      </c>
      <c r="FP2" s="191" t="s">
        <v>844</v>
      </c>
      <c r="FQ2" s="191" t="s">
        <v>843</v>
      </c>
      <c r="FR2" s="191" t="s">
        <v>842</v>
      </c>
      <c r="FS2" s="191" t="s">
        <v>97</v>
      </c>
      <c r="FT2" s="191" t="s">
        <v>841</v>
      </c>
      <c r="FU2" s="191" t="s">
        <v>840</v>
      </c>
      <c r="FV2" s="191" t="s">
        <v>839</v>
      </c>
      <c r="FW2" s="191" t="s">
        <v>838</v>
      </c>
      <c r="FX2" s="191" t="s">
        <v>799</v>
      </c>
      <c r="FY2" s="191" t="s">
        <v>837</v>
      </c>
      <c r="FZ2" s="191" t="s">
        <v>836</v>
      </c>
      <c r="GA2" s="191" t="s">
        <v>835</v>
      </c>
      <c r="GB2" s="191" t="s">
        <v>834</v>
      </c>
      <c r="GC2" s="191" t="s">
        <v>833</v>
      </c>
      <c r="GD2" s="191" t="s">
        <v>832</v>
      </c>
      <c r="GE2" s="191" t="s">
        <v>786</v>
      </c>
      <c r="GF2" s="191" t="s">
        <v>831</v>
      </c>
      <c r="GG2" s="191" t="s">
        <v>830</v>
      </c>
      <c r="GH2" s="191" t="s">
        <v>829</v>
      </c>
      <c r="GI2" s="191" t="s">
        <v>828</v>
      </c>
      <c r="GJ2" s="191" t="s">
        <v>827</v>
      </c>
      <c r="GK2" s="191" t="s">
        <v>826</v>
      </c>
      <c r="GL2" s="191" t="s">
        <v>581</v>
      </c>
      <c r="GM2" s="191" t="s">
        <v>825</v>
      </c>
      <c r="GN2" s="191" t="s">
        <v>824</v>
      </c>
      <c r="GO2" s="191" t="s">
        <v>823</v>
      </c>
    </row>
    <row r="3" spans="1:241" s="190" customFormat="1" ht="22.5" customHeight="1" x14ac:dyDescent="0.25">
      <c r="A3" s="209" t="s">
        <v>3</v>
      </c>
      <c r="B3" s="11" t="s">
        <v>822</v>
      </c>
      <c r="C3" s="42" t="s">
        <v>22</v>
      </c>
      <c r="D3" s="211" t="str">
        <f>B2&amp;" "&amp;B3&amp;" 90gsm Solid Poly Satin"&amp;"Sheet Set"</f>
        <v>TJX Beautyrest Platinum 90gsm Solid Poly SatinSheet Set</v>
      </c>
      <c r="E3" s="297" t="s">
        <v>34</v>
      </c>
      <c r="F3" s="297"/>
      <c r="G3" s="297"/>
      <c r="H3" s="297"/>
      <c r="I3" s="304" t="s">
        <v>49</v>
      </c>
      <c r="J3" s="304"/>
      <c r="K3" s="297" t="s">
        <v>35</v>
      </c>
      <c r="L3" s="297"/>
      <c r="M3" s="305" t="s">
        <v>513</v>
      </c>
      <c r="N3" s="306"/>
      <c r="P3" s="207" t="s">
        <v>772</v>
      </c>
      <c r="W3" s="196"/>
      <c r="AA3" s="192"/>
      <c r="AB3" s="192"/>
      <c r="AC3" s="206"/>
      <c r="AQ3" s="206"/>
      <c r="AW3" s="193"/>
      <c r="AZ3" s="192"/>
      <c r="BA3" s="192"/>
      <c r="BB3" s="192"/>
      <c r="DZ3" s="190" t="s">
        <v>821</v>
      </c>
      <c r="EA3" s="190" t="s">
        <v>820</v>
      </c>
      <c r="EB3" s="190" t="s">
        <v>819</v>
      </c>
      <c r="EC3" s="190" t="s">
        <v>819</v>
      </c>
      <c r="ED3" s="190" t="s">
        <v>820</v>
      </c>
      <c r="EE3" s="190" t="s">
        <v>819</v>
      </c>
      <c r="EF3" s="190" t="s">
        <v>821</v>
      </c>
      <c r="EG3" s="190" t="s">
        <v>820</v>
      </c>
      <c r="EH3" s="190" t="s">
        <v>820</v>
      </c>
      <c r="EI3" s="190" t="s">
        <v>819</v>
      </c>
      <c r="EJ3" s="190" t="s">
        <v>820</v>
      </c>
      <c r="EK3" s="190" t="s">
        <v>819</v>
      </c>
      <c r="EL3" s="190" t="s">
        <v>820</v>
      </c>
      <c r="EM3" s="190" t="s">
        <v>820</v>
      </c>
      <c r="EN3" s="190" t="s">
        <v>819</v>
      </c>
      <c r="EO3" s="191" t="s">
        <v>818</v>
      </c>
      <c r="EP3" s="191" t="s">
        <v>817</v>
      </c>
      <c r="EQ3" s="191" t="s">
        <v>816</v>
      </c>
      <c r="ER3" s="191" t="s">
        <v>815</v>
      </c>
      <c r="ES3" s="191" t="s">
        <v>565</v>
      </c>
      <c r="ET3" s="191" t="s">
        <v>566</v>
      </c>
      <c r="EU3" s="191" t="s">
        <v>814</v>
      </c>
      <c r="EV3" s="191" t="s">
        <v>567</v>
      </c>
      <c r="EW3" s="191" t="s">
        <v>813</v>
      </c>
      <c r="EX3" s="191" t="s">
        <v>812</v>
      </c>
      <c r="EY3" s="191" t="s">
        <v>811</v>
      </c>
      <c r="EZ3" s="191" t="s">
        <v>810</v>
      </c>
      <c r="FA3" s="191" t="s">
        <v>809</v>
      </c>
      <c r="FB3" s="191" t="s">
        <v>808</v>
      </c>
      <c r="FC3" s="191" t="s">
        <v>807</v>
      </c>
      <c r="FD3" s="191" t="s">
        <v>806</v>
      </c>
      <c r="FE3" s="191" t="s">
        <v>412</v>
      </c>
      <c r="FF3" s="191" t="s">
        <v>805</v>
      </c>
      <c r="FG3" s="191" t="s">
        <v>804</v>
      </c>
      <c r="FH3" s="191" t="s">
        <v>803</v>
      </c>
      <c r="FI3" s="191" t="s">
        <v>802</v>
      </c>
      <c r="FJ3" s="191" t="s">
        <v>414</v>
      </c>
      <c r="FK3" s="191" t="s">
        <v>801</v>
      </c>
      <c r="FL3" s="191" t="s">
        <v>800</v>
      </c>
      <c r="FM3" s="191" t="s">
        <v>799</v>
      </c>
      <c r="FN3" s="191" t="s">
        <v>798</v>
      </c>
      <c r="FO3" s="191" t="s">
        <v>797</v>
      </c>
      <c r="FP3" s="191" t="s">
        <v>796</v>
      </c>
      <c r="FQ3" s="191" t="s">
        <v>795</v>
      </c>
      <c r="FR3" s="191" t="s">
        <v>794</v>
      </c>
      <c r="FS3" s="191" t="s">
        <v>793</v>
      </c>
      <c r="FT3" s="191" t="s">
        <v>792</v>
      </c>
      <c r="FU3" s="191" t="s">
        <v>791</v>
      </c>
      <c r="FV3" s="191" t="s">
        <v>790</v>
      </c>
      <c r="FW3" s="191" t="s">
        <v>789</v>
      </c>
      <c r="FX3" s="191" t="s">
        <v>788</v>
      </c>
      <c r="FY3" s="190" t="s">
        <v>787</v>
      </c>
      <c r="FZ3" s="191" t="s">
        <v>786</v>
      </c>
      <c r="GA3" s="191" t="s">
        <v>785</v>
      </c>
      <c r="GB3" s="191" t="s">
        <v>784</v>
      </c>
      <c r="GC3" s="191" t="s">
        <v>568</v>
      </c>
      <c r="GD3" s="191" t="s">
        <v>783</v>
      </c>
      <c r="GE3" s="191" t="s">
        <v>782</v>
      </c>
      <c r="GF3" s="191" t="s">
        <v>781</v>
      </c>
      <c r="GG3" s="191" t="s">
        <v>780</v>
      </c>
      <c r="GH3" s="191" t="s">
        <v>779</v>
      </c>
      <c r="GI3" s="191" t="s">
        <v>778</v>
      </c>
      <c r="GJ3" s="191" t="s">
        <v>777</v>
      </c>
      <c r="GK3" s="191" t="s">
        <v>776</v>
      </c>
      <c r="GL3" s="191" t="s">
        <v>570</v>
      </c>
      <c r="GM3" s="191" t="s">
        <v>775</v>
      </c>
    </row>
    <row r="4" spans="1:241" s="190" customFormat="1" ht="22.5" customHeight="1" x14ac:dyDescent="0.25">
      <c r="A4" s="209" t="s">
        <v>20</v>
      </c>
      <c r="B4" s="11" t="s">
        <v>170</v>
      </c>
      <c r="C4" s="42" t="s">
        <v>64</v>
      </c>
      <c r="D4" s="11" t="s">
        <v>741</v>
      </c>
      <c r="E4" s="297" t="s">
        <v>43</v>
      </c>
      <c r="F4" s="297"/>
      <c r="G4" s="297"/>
      <c r="H4" s="297"/>
      <c r="I4" s="304" t="s">
        <v>56</v>
      </c>
      <c r="J4" s="304"/>
      <c r="K4" s="297" t="s">
        <v>44</v>
      </c>
      <c r="L4" s="297"/>
      <c r="M4" s="304" t="s">
        <v>99</v>
      </c>
      <c r="N4" s="311"/>
      <c r="P4" s="207" t="s">
        <v>741</v>
      </c>
      <c r="Q4" s="210"/>
      <c r="W4" s="196"/>
      <c r="AA4" s="195"/>
      <c r="AB4" s="195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W4" s="193"/>
      <c r="AZ4" s="192"/>
      <c r="BA4" s="192"/>
      <c r="BB4" s="192"/>
      <c r="DZ4" s="190" t="s">
        <v>774</v>
      </c>
      <c r="EA4" s="190" t="s">
        <v>773</v>
      </c>
      <c r="EB4" s="190" t="s">
        <v>772</v>
      </c>
      <c r="EC4" s="190" t="s">
        <v>772</v>
      </c>
      <c r="ED4" s="190" t="s">
        <v>773</v>
      </c>
      <c r="EE4" s="190" t="s">
        <v>772</v>
      </c>
      <c r="EF4" s="190" t="s">
        <v>774</v>
      </c>
      <c r="EG4" s="190" t="s">
        <v>773</v>
      </c>
      <c r="EH4" s="190" t="s">
        <v>773</v>
      </c>
      <c r="EI4" s="190" t="s">
        <v>772</v>
      </c>
      <c r="EJ4" s="190" t="s">
        <v>773</v>
      </c>
      <c r="EK4" s="190" t="s">
        <v>772</v>
      </c>
      <c r="EL4" s="190" t="s">
        <v>773</v>
      </c>
      <c r="EM4" s="190" t="s">
        <v>773</v>
      </c>
      <c r="EN4" s="190" t="s">
        <v>772</v>
      </c>
      <c r="EO4" s="191" t="s">
        <v>36</v>
      </c>
      <c r="EP4" s="191" t="s">
        <v>37</v>
      </c>
      <c r="ER4" s="190" t="s">
        <v>343</v>
      </c>
      <c r="ES4" s="190" t="s">
        <v>159</v>
      </c>
      <c r="ET4" s="190" t="s">
        <v>771</v>
      </c>
      <c r="EU4" s="190" t="s">
        <v>171</v>
      </c>
      <c r="EV4" s="191" t="s">
        <v>770</v>
      </c>
      <c r="EW4" s="190" t="s">
        <v>769</v>
      </c>
      <c r="EX4" s="190" t="s">
        <v>170</v>
      </c>
      <c r="EY4" s="190" t="s">
        <v>198</v>
      </c>
      <c r="EZ4" s="190" t="s">
        <v>768</v>
      </c>
      <c r="FA4" s="190" t="s">
        <v>767</v>
      </c>
      <c r="FB4" s="190" t="s">
        <v>766</v>
      </c>
      <c r="FC4" s="190" t="s">
        <v>765</v>
      </c>
      <c r="FD4" s="190" t="s">
        <v>764</v>
      </c>
      <c r="FE4" s="190" t="s">
        <v>763</v>
      </c>
      <c r="FF4" s="190" t="s">
        <v>762</v>
      </c>
      <c r="FG4" s="190" t="s">
        <v>761</v>
      </c>
      <c r="FH4" s="190" t="s">
        <v>760</v>
      </c>
      <c r="FI4" s="190" t="s">
        <v>759</v>
      </c>
      <c r="FJ4" s="190" t="s">
        <v>758</v>
      </c>
      <c r="FK4" s="190" t="s">
        <v>227</v>
      </c>
      <c r="FL4" s="190" t="s">
        <v>509</v>
      </c>
      <c r="FM4" s="190" t="s">
        <v>757</v>
      </c>
      <c r="FN4" s="190" t="s">
        <v>756</v>
      </c>
      <c r="FO4" s="190" t="s">
        <v>755</v>
      </c>
      <c r="FP4" s="190" t="s">
        <v>263</v>
      </c>
      <c r="FQ4" s="190" t="s">
        <v>114</v>
      </c>
      <c r="FR4" s="190" t="s">
        <v>754</v>
      </c>
      <c r="FS4" s="190" t="s">
        <v>271</v>
      </c>
      <c r="FT4" s="190" t="s">
        <v>753</v>
      </c>
      <c r="FU4" s="190" t="s">
        <v>752</v>
      </c>
      <c r="FV4" s="190" t="s">
        <v>751</v>
      </c>
      <c r="FW4" s="190" t="s">
        <v>750</v>
      </c>
      <c r="FX4" s="190" t="s">
        <v>749</v>
      </c>
      <c r="FY4" s="190" t="s">
        <v>748</v>
      </c>
      <c r="FZ4" s="190" t="s">
        <v>747</v>
      </c>
      <c r="GA4" s="190" t="s">
        <v>296</v>
      </c>
      <c r="GB4" s="190" t="s">
        <v>746</v>
      </c>
      <c r="GC4" s="190" t="s">
        <v>745</v>
      </c>
      <c r="GD4" s="190" t="s">
        <v>744</v>
      </c>
      <c r="GE4" s="190" t="s">
        <v>311</v>
      </c>
      <c r="GF4" s="190" t="s">
        <v>340</v>
      </c>
    </row>
    <row r="5" spans="1:241" s="190" customFormat="1" ht="22.5" customHeight="1" x14ac:dyDescent="0.25">
      <c r="A5" s="209" t="s">
        <v>62</v>
      </c>
      <c r="B5" s="11"/>
      <c r="C5" s="42" t="s">
        <v>63</v>
      </c>
      <c r="D5" s="208">
        <f>AP35</f>
        <v>0</v>
      </c>
      <c r="E5" s="297" t="s">
        <v>46</v>
      </c>
      <c r="F5" s="297"/>
      <c r="G5" s="297"/>
      <c r="H5" s="297"/>
      <c r="I5" s="304" t="s">
        <v>95</v>
      </c>
      <c r="J5" s="304"/>
      <c r="K5" s="297" t="s">
        <v>47</v>
      </c>
      <c r="L5" s="297"/>
      <c r="M5" s="305" t="s">
        <v>1</v>
      </c>
      <c r="N5" s="306"/>
      <c r="P5" s="207" t="s">
        <v>737</v>
      </c>
      <c r="Q5" s="47"/>
      <c r="W5" s="196"/>
      <c r="AA5" s="192"/>
      <c r="AB5" s="192"/>
      <c r="AC5" s="206"/>
      <c r="AQ5" s="206"/>
      <c r="AW5" s="193"/>
      <c r="AZ5" s="192"/>
      <c r="BA5" s="192"/>
      <c r="BB5" s="192"/>
      <c r="DZ5" s="190" t="s">
        <v>743</v>
      </c>
      <c r="EA5" s="190" t="s">
        <v>742</v>
      </c>
      <c r="EB5" s="190" t="s">
        <v>741</v>
      </c>
      <c r="EC5" s="190" t="s">
        <v>741</v>
      </c>
      <c r="ED5" s="190" t="s">
        <v>742</v>
      </c>
      <c r="EE5" s="190" t="s">
        <v>741</v>
      </c>
      <c r="EF5" s="190" t="s">
        <v>743</v>
      </c>
      <c r="EG5" s="190" t="s">
        <v>742</v>
      </c>
      <c r="EH5" s="190" t="s">
        <v>742</v>
      </c>
      <c r="EI5" s="190" t="s">
        <v>741</v>
      </c>
      <c r="EJ5" s="190" t="s">
        <v>742</v>
      </c>
      <c r="EK5" s="190" t="s">
        <v>741</v>
      </c>
      <c r="EL5" s="190" t="s">
        <v>742</v>
      </c>
      <c r="EM5" s="190" t="s">
        <v>742</v>
      </c>
      <c r="EN5" s="190" t="s">
        <v>741</v>
      </c>
      <c r="EO5" s="204" t="s">
        <v>48</v>
      </c>
      <c r="EP5" s="204" t="s">
        <v>49</v>
      </c>
      <c r="EQ5" s="205" t="s">
        <v>2</v>
      </c>
      <c r="ER5" s="204" t="s">
        <v>740</v>
      </c>
      <c r="ES5" s="203"/>
      <c r="ET5" s="191" t="s">
        <v>0</v>
      </c>
      <c r="EU5" s="191" t="s">
        <v>1</v>
      </c>
      <c r="EV5" s="190" t="s">
        <v>99</v>
      </c>
      <c r="EW5" s="190" t="s">
        <v>100</v>
      </c>
      <c r="EX5" s="190" t="s">
        <v>76</v>
      </c>
      <c r="EY5" s="190" t="s">
        <v>77</v>
      </c>
    </row>
    <row r="6" spans="1:241" s="190" customFormat="1" ht="22.5" customHeight="1" thickBot="1" x14ac:dyDescent="0.3">
      <c r="A6" s="202" t="s">
        <v>66</v>
      </c>
      <c r="B6" s="200" t="s">
        <v>1</v>
      </c>
      <c r="C6" s="199" t="s">
        <v>65</v>
      </c>
      <c r="D6" s="201">
        <v>45854</v>
      </c>
      <c r="E6" s="298" t="s">
        <v>52</v>
      </c>
      <c r="F6" s="298"/>
      <c r="G6" s="298"/>
      <c r="H6" s="298"/>
      <c r="I6" s="307" t="s">
        <v>911</v>
      </c>
      <c r="J6" s="307"/>
      <c r="K6" s="308" t="s">
        <v>53</v>
      </c>
      <c r="L6" s="308"/>
      <c r="M6" s="309" t="s">
        <v>920</v>
      </c>
      <c r="N6" s="310"/>
      <c r="P6" s="198"/>
      <c r="Q6" s="197"/>
      <c r="W6" s="196"/>
      <c r="AA6" s="195"/>
      <c r="AB6" s="195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W6" s="193"/>
      <c r="AZ6" s="192"/>
      <c r="BA6" s="192"/>
      <c r="BB6" s="192"/>
      <c r="DZ6" s="190" t="s">
        <v>739</v>
      </c>
      <c r="EA6" s="190" t="s">
        <v>738</v>
      </c>
      <c r="EB6" s="190" t="s">
        <v>737</v>
      </c>
      <c r="EC6" s="190" t="s">
        <v>737</v>
      </c>
      <c r="ED6" s="190" t="s">
        <v>738</v>
      </c>
      <c r="EE6" s="190" t="s">
        <v>737</v>
      </c>
      <c r="EF6" s="190" t="s">
        <v>739</v>
      </c>
      <c r="EG6" s="190" t="s">
        <v>738</v>
      </c>
      <c r="EH6" s="190" t="s">
        <v>738</v>
      </c>
      <c r="EI6" s="190" t="s">
        <v>737</v>
      </c>
      <c r="EJ6" s="190" t="s">
        <v>738</v>
      </c>
      <c r="EK6" s="190" t="s">
        <v>737</v>
      </c>
      <c r="EL6" s="190" t="s">
        <v>738</v>
      </c>
      <c r="EM6" s="190" t="s">
        <v>738</v>
      </c>
      <c r="EN6" s="190" t="s">
        <v>737</v>
      </c>
      <c r="EO6" s="191" t="s">
        <v>54</v>
      </c>
      <c r="EP6" s="191" t="s">
        <v>55</v>
      </c>
      <c r="EQ6" s="191" t="s">
        <v>56</v>
      </c>
      <c r="ER6" s="191" t="s">
        <v>408</v>
      </c>
      <c r="ES6" s="191" t="s">
        <v>409</v>
      </c>
      <c r="ET6" s="190" t="s">
        <v>59</v>
      </c>
      <c r="EU6" s="191" t="s">
        <v>410</v>
      </c>
      <c r="EV6" s="191" t="s">
        <v>411</v>
      </c>
    </row>
    <row r="7" spans="1:241" s="188" customFormat="1" ht="22.5" customHeight="1" x14ac:dyDescent="0.2">
      <c r="A7" s="189"/>
      <c r="B7" s="189"/>
      <c r="AF7" s="277" t="s">
        <v>932</v>
      </c>
      <c r="AG7" s="277"/>
      <c r="AH7" s="277"/>
      <c r="AI7" s="277"/>
      <c r="AJ7" s="277"/>
      <c r="AK7" s="277"/>
      <c r="AL7" s="312" t="s">
        <v>990</v>
      </c>
      <c r="AM7" s="313"/>
      <c r="AN7" s="312" t="s">
        <v>932</v>
      </c>
      <c r="AO7" s="313"/>
    </row>
    <row r="8" spans="1:241" ht="14.25" customHeight="1" x14ac:dyDescent="0.2">
      <c r="A8" s="299" t="s">
        <v>736</v>
      </c>
      <c r="B8" s="291" t="s">
        <v>620</v>
      </c>
      <c r="C8" s="284" t="s">
        <v>735</v>
      </c>
      <c r="D8" s="284" t="s">
        <v>734</v>
      </c>
      <c r="E8" s="284" t="s">
        <v>624</v>
      </c>
      <c r="F8" s="283" t="s">
        <v>733</v>
      </c>
      <c r="G8" s="283" t="s">
        <v>732</v>
      </c>
      <c r="H8" s="283" t="s">
        <v>35</v>
      </c>
      <c r="I8" s="283" t="s">
        <v>731</v>
      </c>
      <c r="J8" s="286" t="s">
        <v>730</v>
      </c>
      <c r="K8" s="286"/>
      <c r="L8" s="286"/>
      <c r="M8" s="286"/>
      <c r="N8" s="286"/>
      <c r="O8" s="286"/>
      <c r="P8" s="286"/>
      <c r="Q8" s="286"/>
      <c r="R8" s="286" t="s">
        <v>612</v>
      </c>
      <c r="S8" s="286"/>
      <c r="T8" s="286"/>
      <c r="U8" s="283" t="s">
        <v>642</v>
      </c>
      <c r="V8" s="187" t="s">
        <v>729</v>
      </c>
      <c r="W8" s="187"/>
      <c r="X8" s="187"/>
      <c r="Y8" s="187"/>
      <c r="Z8" s="283" t="s">
        <v>651</v>
      </c>
      <c r="AA8" s="283" t="s">
        <v>728</v>
      </c>
      <c r="AB8" s="287" t="s">
        <v>727</v>
      </c>
      <c r="AC8" s="285" t="s">
        <v>726</v>
      </c>
      <c r="AD8" s="283" t="s">
        <v>697</v>
      </c>
      <c r="AE8" s="283" t="s">
        <v>923</v>
      </c>
      <c r="AF8" s="281" t="s">
        <v>925</v>
      </c>
      <c r="AG8" s="281" t="s">
        <v>927</v>
      </c>
      <c r="AH8" s="281" t="s">
        <v>929</v>
      </c>
      <c r="AI8" s="281" t="s">
        <v>928</v>
      </c>
      <c r="AJ8" s="281" t="s">
        <v>931</v>
      </c>
      <c r="AK8" s="281" t="s">
        <v>930</v>
      </c>
      <c r="AL8" s="281" t="s">
        <v>983</v>
      </c>
      <c r="AM8" s="281" t="s">
        <v>982</v>
      </c>
      <c r="AN8" s="281" t="s">
        <v>953</v>
      </c>
      <c r="AO8" s="281" t="s">
        <v>952</v>
      </c>
      <c r="AP8" s="283" t="s">
        <v>655</v>
      </c>
      <c r="AQ8" s="283" t="s">
        <v>725</v>
      </c>
    </row>
    <row r="9" spans="1:241" ht="14.25" customHeight="1" x14ac:dyDescent="0.2">
      <c r="A9" s="300"/>
      <c r="B9" s="284"/>
      <c r="C9" s="284"/>
      <c r="D9" s="284"/>
      <c r="E9" s="284"/>
      <c r="F9" s="283"/>
      <c r="G9" s="283"/>
      <c r="H9" s="283"/>
      <c r="I9" s="283"/>
      <c r="J9" s="286" t="s">
        <v>724</v>
      </c>
      <c r="K9" s="286"/>
      <c r="L9" s="286"/>
      <c r="M9" s="284" t="s">
        <v>723</v>
      </c>
      <c r="N9" s="283" t="s">
        <v>722</v>
      </c>
      <c r="O9" s="283" t="s">
        <v>721</v>
      </c>
      <c r="P9" s="290" t="s">
        <v>720</v>
      </c>
      <c r="Q9" s="283" t="s">
        <v>719</v>
      </c>
      <c r="R9" s="284" t="s">
        <v>718</v>
      </c>
      <c r="S9" s="284" t="s">
        <v>640</v>
      </c>
      <c r="T9" s="283" t="s">
        <v>717</v>
      </c>
      <c r="U9" s="283"/>
      <c r="V9" s="186" t="s">
        <v>716</v>
      </c>
      <c r="W9" s="185" t="s">
        <v>715</v>
      </c>
      <c r="X9" s="183" t="s">
        <v>714</v>
      </c>
      <c r="Y9" s="183" t="s">
        <v>713</v>
      </c>
      <c r="Z9" s="283"/>
      <c r="AA9" s="283"/>
      <c r="AB9" s="287"/>
      <c r="AC9" s="285"/>
      <c r="AD9" s="283"/>
      <c r="AE9" s="283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3"/>
      <c r="AQ9" s="283"/>
    </row>
    <row r="10" spans="1:241" s="139" customFormat="1" ht="14.25" customHeight="1" x14ac:dyDescent="0.2">
      <c r="A10" s="300"/>
      <c r="B10" s="284"/>
      <c r="C10" s="284"/>
      <c r="D10" s="284"/>
      <c r="E10" s="284"/>
      <c r="F10" s="283"/>
      <c r="G10" s="283"/>
      <c r="H10" s="283"/>
      <c r="I10" s="283"/>
      <c r="J10" s="184" t="s">
        <v>712</v>
      </c>
      <c r="K10" s="184" t="s">
        <v>711</v>
      </c>
      <c r="L10" s="184" t="s">
        <v>710</v>
      </c>
      <c r="M10" s="284"/>
      <c r="N10" s="283"/>
      <c r="O10" s="283"/>
      <c r="P10" s="291"/>
      <c r="Q10" s="283"/>
      <c r="R10" s="284"/>
      <c r="S10" s="284"/>
      <c r="T10" s="283"/>
      <c r="U10" s="283"/>
      <c r="V10" s="181">
        <v>0.03</v>
      </c>
      <c r="W10" s="182">
        <v>0.01</v>
      </c>
      <c r="X10" s="181">
        <v>5.5E-2</v>
      </c>
      <c r="Y10" s="180">
        <v>0.08</v>
      </c>
      <c r="Z10" s="283"/>
      <c r="AA10" s="283"/>
      <c r="AB10" s="287"/>
      <c r="AC10" s="285"/>
      <c r="AD10" s="283"/>
      <c r="AE10" s="283"/>
      <c r="AF10" s="278" t="s">
        <v>926</v>
      </c>
      <c r="AG10" s="279"/>
      <c r="AH10" s="279"/>
      <c r="AI10" s="279"/>
      <c r="AJ10" s="279"/>
      <c r="AK10" s="280"/>
      <c r="AL10" s="278" t="s">
        <v>981</v>
      </c>
      <c r="AM10" s="280"/>
      <c r="AN10" s="278" t="s">
        <v>926</v>
      </c>
      <c r="AO10" s="280"/>
      <c r="AP10" s="283"/>
      <c r="AQ10" s="283"/>
    </row>
    <row r="11" spans="1:241" s="156" customFormat="1" ht="29.1" customHeight="1" x14ac:dyDescent="0.2">
      <c r="A11" s="174" t="s">
        <v>706</v>
      </c>
      <c r="B11" s="173"/>
      <c r="C11" s="173"/>
      <c r="D11" s="171"/>
      <c r="E11" s="171"/>
      <c r="F11" s="179"/>
      <c r="G11" s="179"/>
      <c r="H11" s="178"/>
      <c r="I11" s="177" t="s">
        <v>709</v>
      </c>
      <c r="J11" s="171"/>
      <c r="K11" s="171"/>
      <c r="L11" s="171"/>
      <c r="M11" s="171"/>
      <c r="N11" s="170"/>
      <c r="O11" s="169"/>
      <c r="P11" s="168"/>
      <c r="Q11" s="167"/>
      <c r="R11" s="166"/>
      <c r="S11" s="165"/>
      <c r="T11" s="164"/>
      <c r="U11" s="164"/>
      <c r="V11" s="163"/>
      <c r="W11" s="162"/>
      <c r="X11" s="161"/>
      <c r="Y11" s="160"/>
      <c r="Z11" s="159"/>
      <c r="AA11" s="157"/>
      <c r="AB11" s="176"/>
      <c r="AC11" s="158"/>
      <c r="AD11" s="157"/>
      <c r="AE11" s="157"/>
      <c r="AF11" s="265" t="s">
        <v>984</v>
      </c>
      <c r="AG11" s="265" t="s">
        <v>985</v>
      </c>
      <c r="AH11" s="265" t="s">
        <v>986</v>
      </c>
      <c r="AI11" s="265" t="s">
        <v>987</v>
      </c>
      <c r="AJ11" s="265" t="s">
        <v>988</v>
      </c>
      <c r="AK11" s="265" t="s">
        <v>989</v>
      </c>
      <c r="AL11" s="265" t="s">
        <v>992</v>
      </c>
      <c r="AM11" s="265" t="s">
        <v>993</v>
      </c>
      <c r="AN11" s="265" t="s">
        <v>994</v>
      </c>
      <c r="AO11" s="265" t="s">
        <v>995</v>
      </c>
      <c r="AP11" s="157"/>
      <c r="AQ11" s="157"/>
    </row>
    <row r="12" spans="1:241" ht="18.75" customHeight="1" x14ac:dyDescent="0.2">
      <c r="A12" s="288" t="str">
        <f>A11</f>
        <v>Beautyrest Platinum Brand -- 6 piece set -- Solid 90gsm Polyester Satin Sheet Set</v>
      </c>
      <c r="B12" s="288" t="s">
        <v>705</v>
      </c>
      <c r="C12" s="288" t="s">
        <v>704</v>
      </c>
      <c r="D12" s="155" t="s">
        <v>703</v>
      </c>
      <c r="E12" s="293" t="s">
        <v>924</v>
      </c>
      <c r="F12" s="154" t="s">
        <v>933</v>
      </c>
      <c r="G12" s="154" t="s">
        <v>934</v>
      </c>
      <c r="H12" s="146">
        <f>I12*0.97</f>
        <v>3.99</v>
      </c>
      <c r="I12" s="146">
        <f>'CHN 04-09-2025'!G3</f>
        <v>4.1100000000000003</v>
      </c>
      <c r="J12" s="152">
        <v>30</v>
      </c>
      <c r="K12" s="153">
        <v>25</v>
      </c>
      <c r="L12" s="153">
        <v>14</v>
      </c>
      <c r="M12" s="152">
        <v>2</v>
      </c>
      <c r="N12" s="151">
        <f>J12*K12*L12/1000000/M12</f>
        <v>5.3E-3</v>
      </c>
      <c r="O12" s="150">
        <f>56/N12</f>
        <v>10566</v>
      </c>
      <c r="P12" s="149">
        <v>3500</v>
      </c>
      <c r="Q12" s="146">
        <f>P12/O12</f>
        <v>0.33</v>
      </c>
      <c r="R12" s="148" t="s">
        <v>699</v>
      </c>
      <c r="S12" s="147">
        <v>0.314</v>
      </c>
      <c r="T12" s="146">
        <f>I12*S12</f>
        <v>1.29</v>
      </c>
      <c r="U12" s="146">
        <f>T12+Q12+I12</f>
        <v>5.73</v>
      </c>
      <c r="V12" s="145"/>
      <c r="W12" s="145"/>
      <c r="X12" s="144">
        <f>AC12*$X$10</f>
        <v>0.43</v>
      </c>
      <c r="Y12" s="144"/>
      <c r="Z12" s="143">
        <f>SUM(V12:Y12)</f>
        <v>0.43</v>
      </c>
      <c r="AA12" s="140">
        <f>Z12+U12</f>
        <v>6.16</v>
      </c>
      <c r="AB12" s="142">
        <f>(AC12-AA12)/AC12</f>
        <v>0.20619999999999999</v>
      </c>
      <c r="AC12" s="258">
        <v>7.76</v>
      </c>
      <c r="AD12" s="141">
        <f>SUM(AF12:AO12)</f>
        <v>0</v>
      </c>
      <c r="AE12" s="141">
        <v>3200</v>
      </c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0">
        <f>AD12*AC12</f>
        <v>0</v>
      </c>
      <c r="AQ12" s="140">
        <f>AD12*AA12</f>
        <v>0</v>
      </c>
    </row>
    <row r="13" spans="1:241" ht="18.75" customHeight="1" x14ac:dyDescent="0.2">
      <c r="A13" s="289"/>
      <c r="B13" s="289"/>
      <c r="C13" s="289"/>
      <c r="D13" s="155" t="s">
        <v>702</v>
      </c>
      <c r="E13" s="294"/>
      <c r="F13" s="154" t="s">
        <v>935</v>
      </c>
      <c r="G13" s="154" t="s">
        <v>936</v>
      </c>
      <c r="H13" s="146">
        <f t="shared" ref="H13:H15" si="0">I13*0.97</f>
        <v>5.1100000000000003</v>
      </c>
      <c r="I13" s="146">
        <f>'CHN 04-09-2025'!G5</f>
        <v>5.27</v>
      </c>
      <c r="J13" s="152">
        <v>30</v>
      </c>
      <c r="K13" s="153">
        <v>25</v>
      </c>
      <c r="L13" s="153">
        <v>16</v>
      </c>
      <c r="M13" s="152">
        <v>2</v>
      </c>
      <c r="N13" s="151">
        <f>J13*K13*L13/1000000/M13</f>
        <v>6.0000000000000001E-3</v>
      </c>
      <c r="O13" s="150">
        <f>56/N13</f>
        <v>9333</v>
      </c>
      <c r="P13" s="149">
        <v>3500</v>
      </c>
      <c r="Q13" s="146">
        <f>P13/O13</f>
        <v>0.38</v>
      </c>
      <c r="R13" s="148" t="s">
        <v>699</v>
      </c>
      <c r="S13" s="147">
        <v>0.314</v>
      </c>
      <c r="T13" s="146">
        <f>I13*S13</f>
        <v>1.65</v>
      </c>
      <c r="U13" s="146">
        <f>T13+Q13+I13</f>
        <v>7.3</v>
      </c>
      <c r="V13" s="145"/>
      <c r="W13" s="145"/>
      <c r="X13" s="144">
        <f>AC13*$X$10</f>
        <v>0.49</v>
      </c>
      <c r="Y13" s="144"/>
      <c r="Z13" s="143">
        <f>SUM(V13:Y13)</f>
        <v>0.49</v>
      </c>
      <c r="AA13" s="140">
        <f>Z13+U13</f>
        <v>7.79</v>
      </c>
      <c r="AB13" s="142">
        <f t="shared" ref="AB13:AB25" si="1">(AC13-AA13)/AC13</f>
        <v>0.12470000000000001</v>
      </c>
      <c r="AC13" s="258">
        <v>8.9</v>
      </c>
      <c r="AD13" s="141">
        <f>SUM(AF13:AO13)</f>
        <v>1610</v>
      </c>
      <c r="AE13" s="141">
        <v>3201</v>
      </c>
      <c r="AF13" s="141">
        <v>610</v>
      </c>
      <c r="AG13" s="330">
        <v>600</v>
      </c>
      <c r="AH13" s="141"/>
      <c r="AI13" s="141"/>
      <c r="AJ13" s="141"/>
      <c r="AK13" s="141"/>
      <c r="AL13" s="141">
        <v>200</v>
      </c>
      <c r="AM13" s="141">
        <v>200</v>
      </c>
      <c r="AN13" s="141"/>
      <c r="AO13" s="141"/>
      <c r="AP13" s="140">
        <f>AD13*AC13</f>
        <v>14329</v>
      </c>
      <c r="AQ13" s="140">
        <f>AD13*AA13</f>
        <v>12541.9</v>
      </c>
    </row>
    <row r="14" spans="1:241" ht="18.75" customHeight="1" x14ac:dyDescent="0.2">
      <c r="A14" s="289"/>
      <c r="B14" s="289"/>
      <c r="C14" s="289"/>
      <c r="D14" s="155" t="s">
        <v>701</v>
      </c>
      <c r="E14" s="294"/>
      <c r="F14" s="154" t="s">
        <v>937</v>
      </c>
      <c r="G14" s="154" t="s">
        <v>938</v>
      </c>
      <c r="H14" s="146">
        <f t="shared" si="0"/>
        <v>5.66</v>
      </c>
      <c r="I14" s="146">
        <f>'CHN 04-09-2025'!G6</f>
        <v>5.83</v>
      </c>
      <c r="J14" s="152">
        <v>30</v>
      </c>
      <c r="K14" s="153">
        <v>25</v>
      </c>
      <c r="L14" s="153">
        <v>18</v>
      </c>
      <c r="M14" s="152">
        <v>2</v>
      </c>
      <c r="N14" s="151">
        <f>J14*K14*L14/1000000/M14</f>
        <v>6.7999999999999996E-3</v>
      </c>
      <c r="O14" s="150">
        <f>56/N14</f>
        <v>8235</v>
      </c>
      <c r="P14" s="149">
        <v>3500</v>
      </c>
      <c r="Q14" s="146">
        <f>P14/O14</f>
        <v>0.43</v>
      </c>
      <c r="R14" s="148" t="s">
        <v>699</v>
      </c>
      <c r="S14" s="147">
        <v>0.314</v>
      </c>
      <c r="T14" s="146">
        <f>I14*S14</f>
        <v>1.83</v>
      </c>
      <c r="U14" s="146">
        <f>T14+Q14+I14</f>
        <v>8.09</v>
      </c>
      <c r="V14" s="145"/>
      <c r="W14" s="145"/>
      <c r="X14" s="144">
        <f>AC14*$X$10</f>
        <v>0.56000000000000005</v>
      </c>
      <c r="Y14" s="144"/>
      <c r="Z14" s="143">
        <f>SUM(V14:Y14)</f>
        <v>0.56000000000000005</v>
      </c>
      <c r="AA14" s="140">
        <f>Z14+U14</f>
        <v>8.65</v>
      </c>
      <c r="AB14" s="142">
        <f t="shared" si="1"/>
        <v>0.14530000000000001</v>
      </c>
      <c r="AC14" s="258">
        <v>10.119999999999999</v>
      </c>
      <c r="AD14" s="141">
        <f t="shared" ref="AD14:AD15" si="2">SUM(AF14:AO14)</f>
        <v>5000</v>
      </c>
      <c r="AE14" s="141">
        <v>3202</v>
      </c>
      <c r="AF14" s="141">
        <v>1600</v>
      </c>
      <c r="AG14" s="141">
        <v>1600</v>
      </c>
      <c r="AH14" s="141"/>
      <c r="AI14" s="141"/>
      <c r="AJ14" s="141"/>
      <c r="AK14" s="141"/>
      <c r="AL14" s="141">
        <v>900</v>
      </c>
      <c r="AM14" s="141">
        <v>900</v>
      </c>
      <c r="AN14" s="141"/>
      <c r="AO14" s="141"/>
      <c r="AP14" s="140">
        <f t="shared" ref="AP14:AP15" si="3">AD14*AC14</f>
        <v>50600</v>
      </c>
      <c r="AQ14" s="140">
        <f>AD14*AA14</f>
        <v>43250</v>
      </c>
    </row>
    <row r="15" spans="1:241" ht="18.75" customHeight="1" x14ac:dyDescent="0.2">
      <c r="A15" s="289"/>
      <c r="B15" s="289"/>
      <c r="C15" s="289"/>
      <c r="D15" s="155" t="s">
        <v>700</v>
      </c>
      <c r="E15" s="294"/>
      <c r="F15" s="154" t="s">
        <v>939</v>
      </c>
      <c r="G15" s="154" t="s">
        <v>940</v>
      </c>
      <c r="H15" s="146">
        <f t="shared" si="0"/>
        <v>6.6</v>
      </c>
      <c r="I15" s="146">
        <f>'CHN 04-09-2025'!G7</f>
        <v>6.8</v>
      </c>
      <c r="J15" s="152">
        <v>30</v>
      </c>
      <c r="K15" s="153">
        <v>25</v>
      </c>
      <c r="L15" s="153">
        <v>21</v>
      </c>
      <c r="M15" s="152">
        <v>2</v>
      </c>
      <c r="N15" s="151">
        <f>J15*K15*L15/1000000/M15</f>
        <v>7.9000000000000008E-3</v>
      </c>
      <c r="O15" s="150">
        <f>56/N15</f>
        <v>7089</v>
      </c>
      <c r="P15" s="149">
        <v>3500</v>
      </c>
      <c r="Q15" s="146">
        <f>P15/O15</f>
        <v>0.49</v>
      </c>
      <c r="R15" s="148" t="s">
        <v>699</v>
      </c>
      <c r="S15" s="147">
        <v>0.314</v>
      </c>
      <c r="T15" s="146">
        <f>I15*S15</f>
        <v>2.14</v>
      </c>
      <c r="U15" s="146">
        <f>T15+Q15+I15</f>
        <v>9.43</v>
      </c>
      <c r="V15" s="145"/>
      <c r="W15" s="145"/>
      <c r="X15" s="144">
        <f>AC15*$X$10</f>
        <v>0.65</v>
      </c>
      <c r="Y15" s="144"/>
      <c r="Z15" s="143">
        <f>SUM(V15:Y15)</f>
        <v>0.65</v>
      </c>
      <c r="AA15" s="140">
        <f>Z15+U15</f>
        <v>10.08</v>
      </c>
      <c r="AB15" s="142">
        <f t="shared" si="1"/>
        <v>0.14580000000000001</v>
      </c>
      <c r="AC15" s="258">
        <v>11.8</v>
      </c>
      <c r="AD15" s="141">
        <f t="shared" si="2"/>
        <v>1200</v>
      </c>
      <c r="AE15" s="141">
        <v>3203</v>
      </c>
      <c r="AF15" s="141">
        <v>600</v>
      </c>
      <c r="AG15" s="141">
        <v>600</v>
      </c>
      <c r="AH15" s="141"/>
      <c r="AI15" s="141"/>
      <c r="AJ15" s="141"/>
      <c r="AK15" s="141"/>
      <c r="AL15" s="141"/>
      <c r="AM15" s="141"/>
      <c r="AN15" s="141"/>
      <c r="AO15" s="141"/>
      <c r="AP15" s="140">
        <f t="shared" si="3"/>
        <v>14160</v>
      </c>
      <c r="AQ15" s="140">
        <f>AD15*AA15</f>
        <v>12096</v>
      </c>
    </row>
    <row r="16" spans="1:241" s="156" customFormat="1" ht="18.75" customHeight="1" x14ac:dyDescent="0.2">
      <c r="A16" s="174" t="s">
        <v>706</v>
      </c>
      <c r="B16" s="173"/>
      <c r="C16" s="173"/>
      <c r="D16" s="171"/>
      <c r="E16" s="171"/>
      <c r="F16" s="172"/>
      <c r="G16" s="172"/>
      <c r="H16" s="172"/>
      <c r="I16" s="172"/>
      <c r="J16" s="175"/>
      <c r="K16" s="171"/>
      <c r="L16" s="171"/>
      <c r="M16" s="171"/>
      <c r="N16" s="170"/>
      <c r="O16" s="169"/>
      <c r="P16" s="168"/>
      <c r="Q16" s="167"/>
      <c r="R16" s="166"/>
      <c r="S16" s="165"/>
      <c r="T16" s="164"/>
      <c r="U16" s="164"/>
      <c r="V16" s="163"/>
      <c r="W16" s="162"/>
      <c r="X16" s="161"/>
      <c r="Y16" s="160"/>
      <c r="Z16" s="159"/>
      <c r="AA16" s="157"/>
      <c r="AB16" s="249"/>
      <c r="AC16" s="158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</row>
    <row r="17" spans="1:44" ht="18.75" customHeight="1" x14ac:dyDescent="0.2">
      <c r="A17" s="288" t="str">
        <f>A16</f>
        <v>Beautyrest Platinum Brand -- 6 piece set -- Solid 90gsm Polyester Satin Sheet Set</v>
      </c>
      <c r="B17" s="288" t="s">
        <v>705</v>
      </c>
      <c r="C17" s="288" t="s">
        <v>704</v>
      </c>
      <c r="D17" s="155" t="s">
        <v>703</v>
      </c>
      <c r="E17" s="293" t="s">
        <v>708</v>
      </c>
      <c r="F17" s="154" t="s">
        <v>696</v>
      </c>
      <c r="G17" s="154" t="s">
        <v>695</v>
      </c>
      <c r="H17" s="146">
        <f>I17*0.97</f>
        <v>3.99</v>
      </c>
      <c r="I17" s="146">
        <f>I12</f>
        <v>4.1100000000000003</v>
      </c>
      <c r="J17" s="152">
        <v>30</v>
      </c>
      <c r="K17" s="153">
        <v>25</v>
      </c>
      <c r="L17" s="153">
        <v>14</v>
      </c>
      <c r="M17" s="152">
        <v>2</v>
      </c>
      <c r="N17" s="151">
        <f>J17*K17*L17/1000000/M17</f>
        <v>5.3E-3</v>
      </c>
      <c r="O17" s="150">
        <f>56/N17</f>
        <v>10566</v>
      </c>
      <c r="P17" s="149">
        <v>3500</v>
      </c>
      <c r="Q17" s="146">
        <f>P17/O17</f>
        <v>0.33</v>
      </c>
      <c r="R17" s="148" t="s">
        <v>699</v>
      </c>
      <c r="S17" s="147">
        <v>0.314</v>
      </c>
      <c r="T17" s="146">
        <f>I17*S17</f>
        <v>1.29</v>
      </c>
      <c r="U17" s="146">
        <f>T17+Q17+I17</f>
        <v>5.73</v>
      </c>
      <c r="V17" s="145"/>
      <c r="W17" s="145"/>
      <c r="X17" s="144">
        <f>AC17*$X$10</f>
        <v>0.43</v>
      </c>
      <c r="Y17" s="144"/>
      <c r="Z17" s="143">
        <f>SUM(V17:Y17)</f>
        <v>0.43</v>
      </c>
      <c r="AA17" s="140">
        <f>Z17+U17</f>
        <v>6.16</v>
      </c>
      <c r="AB17" s="142">
        <f t="shared" si="1"/>
        <v>0.20619999999999999</v>
      </c>
      <c r="AC17" s="258">
        <v>7.76</v>
      </c>
      <c r="AD17" s="141">
        <f t="shared" ref="AD17:AD20" si="4">SUM(AF17:AO17)</f>
        <v>0</v>
      </c>
      <c r="AE17" s="141">
        <v>7600</v>
      </c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0">
        <f>AD17*AC17</f>
        <v>0</v>
      </c>
      <c r="AQ17" s="140">
        <f>AD17*AA17</f>
        <v>0</v>
      </c>
    </row>
    <row r="18" spans="1:44" ht="18.75" customHeight="1" x14ac:dyDescent="0.2">
      <c r="A18" s="289"/>
      <c r="B18" s="289"/>
      <c r="C18" s="289"/>
      <c r="D18" s="155" t="s">
        <v>702</v>
      </c>
      <c r="E18" s="294"/>
      <c r="F18" s="154" t="s">
        <v>694</v>
      </c>
      <c r="G18" s="154" t="s">
        <v>693</v>
      </c>
      <c r="H18" s="146">
        <f t="shared" ref="H18:H20" si="5">I18*0.97</f>
        <v>5.1100000000000003</v>
      </c>
      <c r="I18" s="146">
        <f>I13</f>
        <v>5.27</v>
      </c>
      <c r="J18" s="152">
        <v>30</v>
      </c>
      <c r="K18" s="153">
        <v>25</v>
      </c>
      <c r="L18" s="153">
        <v>16</v>
      </c>
      <c r="M18" s="152">
        <v>2</v>
      </c>
      <c r="N18" s="151">
        <f>J18*K18*L18/1000000/M18</f>
        <v>6.0000000000000001E-3</v>
      </c>
      <c r="O18" s="150">
        <f>56/N18</f>
        <v>9333</v>
      </c>
      <c r="P18" s="149">
        <v>3500</v>
      </c>
      <c r="Q18" s="146">
        <f>P18/O18</f>
        <v>0.38</v>
      </c>
      <c r="R18" s="148" t="s">
        <v>699</v>
      </c>
      <c r="S18" s="147">
        <v>0.314</v>
      </c>
      <c r="T18" s="146">
        <f>I18*S18</f>
        <v>1.65</v>
      </c>
      <c r="U18" s="146">
        <f>T18+Q18+I18</f>
        <v>7.3</v>
      </c>
      <c r="V18" s="145"/>
      <c r="W18" s="145"/>
      <c r="X18" s="144">
        <f>AC18*$X$10</f>
        <v>0.49</v>
      </c>
      <c r="Y18" s="144"/>
      <c r="Z18" s="143">
        <f>SUM(V18:Y18)</f>
        <v>0.49</v>
      </c>
      <c r="AA18" s="140">
        <f>Z18+U18</f>
        <v>7.79</v>
      </c>
      <c r="AB18" s="142">
        <f t="shared" si="1"/>
        <v>0.12470000000000001</v>
      </c>
      <c r="AC18" s="258">
        <v>8.9</v>
      </c>
      <c r="AD18" s="141">
        <f t="shared" si="4"/>
        <v>2200</v>
      </c>
      <c r="AE18" s="141">
        <v>7601</v>
      </c>
      <c r="AF18" s="141"/>
      <c r="AG18" s="141"/>
      <c r="AH18" s="330">
        <v>600</v>
      </c>
      <c r="AI18" s="330">
        <v>600</v>
      </c>
      <c r="AJ18" s="141"/>
      <c r="AK18" s="141"/>
      <c r="AL18" s="141"/>
      <c r="AM18" s="141"/>
      <c r="AN18" s="141">
        <v>500</v>
      </c>
      <c r="AO18" s="141">
        <v>500</v>
      </c>
      <c r="AP18" s="140">
        <f>AD18*AC18</f>
        <v>19580</v>
      </c>
      <c r="AQ18" s="140">
        <f>AD18*AA18</f>
        <v>17138</v>
      </c>
    </row>
    <row r="19" spans="1:44" ht="18.75" customHeight="1" x14ac:dyDescent="0.2">
      <c r="A19" s="289"/>
      <c r="B19" s="289"/>
      <c r="C19" s="289"/>
      <c r="D19" s="155" t="s">
        <v>701</v>
      </c>
      <c r="E19" s="294"/>
      <c r="F19" s="154" t="s">
        <v>692</v>
      </c>
      <c r="G19" s="154" t="s">
        <v>691</v>
      </c>
      <c r="H19" s="146">
        <f t="shared" si="5"/>
        <v>5.66</v>
      </c>
      <c r="I19" s="146">
        <f>I14</f>
        <v>5.83</v>
      </c>
      <c r="J19" s="152">
        <v>30</v>
      </c>
      <c r="K19" s="153">
        <v>25</v>
      </c>
      <c r="L19" s="153">
        <v>18</v>
      </c>
      <c r="M19" s="152">
        <v>2</v>
      </c>
      <c r="N19" s="151">
        <f>J19*K19*L19/1000000/M19</f>
        <v>6.7999999999999996E-3</v>
      </c>
      <c r="O19" s="150">
        <f>56/N19</f>
        <v>8235</v>
      </c>
      <c r="P19" s="149">
        <v>3500</v>
      </c>
      <c r="Q19" s="146">
        <f>P19/O19</f>
        <v>0.43</v>
      </c>
      <c r="R19" s="148" t="s">
        <v>699</v>
      </c>
      <c r="S19" s="147">
        <v>0.314</v>
      </c>
      <c r="T19" s="146">
        <f>I19*S19</f>
        <v>1.83</v>
      </c>
      <c r="U19" s="146">
        <f>T19+Q19+I19</f>
        <v>8.09</v>
      </c>
      <c r="V19" s="145"/>
      <c r="W19" s="145"/>
      <c r="X19" s="144">
        <f>AC19*$X$10</f>
        <v>0.56000000000000005</v>
      </c>
      <c r="Y19" s="144"/>
      <c r="Z19" s="143">
        <f>SUM(V19:Y19)</f>
        <v>0.56000000000000005</v>
      </c>
      <c r="AA19" s="140">
        <f>Z19+U19</f>
        <v>8.65</v>
      </c>
      <c r="AB19" s="142">
        <f t="shared" si="1"/>
        <v>0.14530000000000001</v>
      </c>
      <c r="AC19" s="258">
        <v>10.119999999999999</v>
      </c>
      <c r="AD19" s="141">
        <f t="shared" si="4"/>
        <v>7200</v>
      </c>
      <c r="AE19" s="141">
        <v>7602</v>
      </c>
      <c r="AF19" s="141"/>
      <c r="AG19" s="141"/>
      <c r="AH19" s="141">
        <v>1600</v>
      </c>
      <c r="AI19" s="141">
        <v>1600</v>
      </c>
      <c r="AJ19" s="141"/>
      <c r="AK19" s="141"/>
      <c r="AL19" s="141">
        <v>500</v>
      </c>
      <c r="AM19" s="141">
        <v>500</v>
      </c>
      <c r="AN19" s="141">
        <v>1500</v>
      </c>
      <c r="AO19" s="141">
        <v>1500</v>
      </c>
      <c r="AP19" s="140">
        <f>AD19*AC19</f>
        <v>72864</v>
      </c>
      <c r="AQ19" s="140">
        <f>AD19*AA19</f>
        <v>62280</v>
      </c>
    </row>
    <row r="20" spans="1:44" ht="18.75" customHeight="1" x14ac:dyDescent="0.2">
      <c r="A20" s="289"/>
      <c r="B20" s="289"/>
      <c r="C20" s="289"/>
      <c r="D20" s="155" t="s">
        <v>700</v>
      </c>
      <c r="E20" s="294"/>
      <c r="F20" s="154" t="s">
        <v>690</v>
      </c>
      <c r="G20" s="154" t="s">
        <v>689</v>
      </c>
      <c r="H20" s="146">
        <f t="shared" si="5"/>
        <v>6.6</v>
      </c>
      <c r="I20" s="146">
        <f>I15</f>
        <v>6.8</v>
      </c>
      <c r="J20" s="152">
        <v>30</v>
      </c>
      <c r="K20" s="153">
        <v>25</v>
      </c>
      <c r="L20" s="153">
        <v>21</v>
      </c>
      <c r="M20" s="152">
        <v>2</v>
      </c>
      <c r="N20" s="151">
        <f>J20*K20*L20/1000000/M20</f>
        <v>7.9000000000000008E-3</v>
      </c>
      <c r="O20" s="150">
        <f>56/N20</f>
        <v>7089</v>
      </c>
      <c r="P20" s="149">
        <v>3500</v>
      </c>
      <c r="Q20" s="146">
        <f>P20/O20</f>
        <v>0.49</v>
      </c>
      <c r="R20" s="148" t="s">
        <v>699</v>
      </c>
      <c r="S20" s="147">
        <v>0.314</v>
      </c>
      <c r="T20" s="146">
        <f>I20*S20</f>
        <v>2.14</v>
      </c>
      <c r="U20" s="146">
        <f>T20+Q20+I20</f>
        <v>9.43</v>
      </c>
      <c r="V20" s="145"/>
      <c r="W20" s="145"/>
      <c r="X20" s="144">
        <f>AC20*$X$10</f>
        <v>0.65</v>
      </c>
      <c r="Y20" s="144"/>
      <c r="Z20" s="143">
        <f>SUM(V20:Y20)</f>
        <v>0.65</v>
      </c>
      <c r="AA20" s="140">
        <f>Z20+U20</f>
        <v>10.08</v>
      </c>
      <c r="AB20" s="142">
        <f t="shared" si="1"/>
        <v>0.14580000000000001</v>
      </c>
      <c r="AC20" s="258">
        <v>11.8</v>
      </c>
      <c r="AD20" s="141">
        <f t="shared" si="4"/>
        <v>2250</v>
      </c>
      <c r="AE20" s="141">
        <v>7603</v>
      </c>
      <c r="AF20" s="141"/>
      <c r="AG20" s="141"/>
      <c r="AH20" s="141">
        <v>650</v>
      </c>
      <c r="AI20" s="141">
        <v>600</v>
      </c>
      <c r="AJ20" s="141"/>
      <c r="AK20" s="141"/>
      <c r="AL20" s="141"/>
      <c r="AM20" s="141"/>
      <c r="AN20" s="141">
        <v>500</v>
      </c>
      <c r="AO20" s="141">
        <v>500</v>
      </c>
      <c r="AP20" s="140">
        <f>AD20*AC20</f>
        <v>26550</v>
      </c>
      <c r="AQ20" s="140">
        <f>AD20*AA20</f>
        <v>22680</v>
      </c>
    </row>
    <row r="21" spans="1:44" s="156" customFormat="1" ht="18.75" customHeight="1" x14ac:dyDescent="0.2">
      <c r="A21" s="174" t="s">
        <v>706</v>
      </c>
      <c r="B21" s="173"/>
      <c r="C21" s="173"/>
      <c r="D21" s="171"/>
      <c r="E21" s="171"/>
      <c r="F21" s="172"/>
      <c r="G21" s="172"/>
      <c r="H21" s="172"/>
      <c r="I21" s="172"/>
      <c r="J21" s="171"/>
      <c r="K21" s="171"/>
      <c r="L21" s="171"/>
      <c r="M21" s="171"/>
      <c r="N21" s="170"/>
      <c r="O21" s="169"/>
      <c r="P21" s="168"/>
      <c r="Q21" s="167"/>
      <c r="R21" s="166"/>
      <c r="S21" s="165"/>
      <c r="T21" s="164"/>
      <c r="U21" s="164"/>
      <c r="V21" s="163"/>
      <c r="W21" s="162"/>
      <c r="X21" s="161"/>
      <c r="Y21" s="160"/>
      <c r="Z21" s="159"/>
      <c r="AA21" s="157"/>
      <c r="AB21" s="249"/>
      <c r="AC21" s="158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36"/>
    </row>
    <row r="22" spans="1:44" ht="18.75" customHeight="1" x14ac:dyDescent="0.2">
      <c r="A22" s="288" t="str">
        <f>A21</f>
        <v>Beautyrest Platinum Brand -- 6 piece set -- Solid 90gsm Polyester Satin Sheet Set</v>
      </c>
      <c r="B22" s="288" t="s">
        <v>705</v>
      </c>
      <c r="C22" s="288" t="s">
        <v>704</v>
      </c>
      <c r="D22" s="155" t="s">
        <v>703</v>
      </c>
      <c r="E22" s="293" t="s">
        <v>707</v>
      </c>
      <c r="F22" s="255" t="s">
        <v>912</v>
      </c>
      <c r="G22" s="255" t="s">
        <v>916</v>
      </c>
      <c r="H22" s="146">
        <f>I22*0.97</f>
        <v>3.99</v>
      </c>
      <c r="I22" s="146">
        <f>I17</f>
        <v>4.1100000000000003</v>
      </c>
      <c r="J22" s="152">
        <v>30</v>
      </c>
      <c r="K22" s="153">
        <v>25</v>
      </c>
      <c r="L22" s="153">
        <v>14</v>
      </c>
      <c r="M22" s="152">
        <v>2</v>
      </c>
      <c r="N22" s="151">
        <f>J22*K22*L22/1000000/M22</f>
        <v>5.3E-3</v>
      </c>
      <c r="O22" s="150">
        <f>56/N22</f>
        <v>10566</v>
      </c>
      <c r="P22" s="149">
        <v>3500</v>
      </c>
      <c r="Q22" s="146">
        <f>P22/O22</f>
        <v>0.33</v>
      </c>
      <c r="R22" s="148" t="s">
        <v>699</v>
      </c>
      <c r="S22" s="147">
        <v>0.314</v>
      </c>
      <c r="T22" s="146">
        <f>I22*S22</f>
        <v>1.29</v>
      </c>
      <c r="U22" s="146">
        <f>T22+Q22+I22</f>
        <v>5.73</v>
      </c>
      <c r="V22" s="145"/>
      <c r="W22" s="145"/>
      <c r="X22" s="144">
        <f>AC22*$X$10</f>
        <v>0.43</v>
      </c>
      <c r="Y22" s="144"/>
      <c r="Z22" s="143">
        <f>SUM(V22:Y22)</f>
        <v>0.43</v>
      </c>
      <c r="AA22" s="140">
        <f>Z22+U22</f>
        <v>6.16</v>
      </c>
      <c r="AB22" s="142">
        <f t="shared" si="1"/>
        <v>0.20619999999999999</v>
      </c>
      <c r="AC22" s="258">
        <v>7.76</v>
      </c>
      <c r="AD22" s="141">
        <f t="shared" ref="AD22:AD25" si="6">SUM(AF22:AO22)</f>
        <v>0</v>
      </c>
      <c r="AE22" s="141">
        <v>7600</v>
      </c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0">
        <f>AD22*AC22</f>
        <v>0</v>
      </c>
      <c r="AQ22" s="140">
        <f>AD22*AA22</f>
        <v>0</v>
      </c>
    </row>
    <row r="23" spans="1:44" ht="18.75" customHeight="1" x14ac:dyDescent="0.2">
      <c r="A23" s="289"/>
      <c r="B23" s="289"/>
      <c r="C23" s="289"/>
      <c r="D23" s="155" t="s">
        <v>702</v>
      </c>
      <c r="E23" s="294"/>
      <c r="F23" s="255" t="s">
        <v>913</v>
      </c>
      <c r="G23" s="255" t="s">
        <v>917</v>
      </c>
      <c r="H23" s="146">
        <f t="shared" ref="H23:H25" si="7">I23*0.97</f>
        <v>5.1100000000000003</v>
      </c>
      <c r="I23" s="146">
        <f>I18</f>
        <v>5.27</v>
      </c>
      <c r="J23" s="152">
        <v>30</v>
      </c>
      <c r="K23" s="153">
        <v>25</v>
      </c>
      <c r="L23" s="153">
        <v>16</v>
      </c>
      <c r="M23" s="152">
        <v>2</v>
      </c>
      <c r="N23" s="151">
        <f>J23*K23*L23/1000000/M23</f>
        <v>6.0000000000000001E-3</v>
      </c>
      <c r="O23" s="150">
        <f>56/N23</f>
        <v>9333</v>
      </c>
      <c r="P23" s="149">
        <v>3500</v>
      </c>
      <c r="Q23" s="146">
        <f>P23/O23</f>
        <v>0.38</v>
      </c>
      <c r="R23" s="148" t="s">
        <v>699</v>
      </c>
      <c r="S23" s="147">
        <v>0.314</v>
      </c>
      <c r="T23" s="146">
        <f>I23*S23</f>
        <v>1.65</v>
      </c>
      <c r="U23" s="146">
        <f>T23+Q23+I23</f>
        <v>7.3</v>
      </c>
      <c r="V23" s="145"/>
      <c r="W23" s="145"/>
      <c r="X23" s="144">
        <f>AC23*$X$10</f>
        <v>0.49</v>
      </c>
      <c r="Y23" s="144"/>
      <c r="Z23" s="143">
        <f>SUM(V23:Y23)</f>
        <v>0.49</v>
      </c>
      <c r="AA23" s="140">
        <f>Z23+U23</f>
        <v>7.79</v>
      </c>
      <c r="AB23" s="142">
        <f t="shared" si="1"/>
        <v>0.12470000000000001</v>
      </c>
      <c r="AC23" s="258">
        <v>8.9</v>
      </c>
      <c r="AD23" s="141">
        <f t="shared" si="6"/>
        <v>800</v>
      </c>
      <c r="AE23" s="141">
        <v>7601</v>
      </c>
      <c r="AF23" s="141"/>
      <c r="AG23" s="141"/>
      <c r="AH23" s="141"/>
      <c r="AI23" s="141"/>
      <c r="AJ23" s="141">
        <v>400</v>
      </c>
      <c r="AK23" s="141">
        <v>400</v>
      </c>
      <c r="AL23" s="141"/>
      <c r="AM23" s="141"/>
      <c r="AN23" s="141"/>
      <c r="AO23" s="141"/>
      <c r="AP23" s="140">
        <f>AD23*AC23</f>
        <v>7120</v>
      </c>
      <c r="AQ23" s="140">
        <f>AD23*AA23</f>
        <v>6232</v>
      </c>
    </row>
    <row r="24" spans="1:44" ht="18.75" customHeight="1" x14ac:dyDescent="0.2">
      <c r="A24" s="289"/>
      <c r="B24" s="289"/>
      <c r="C24" s="289"/>
      <c r="D24" s="155" t="s">
        <v>701</v>
      </c>
      <c r="E24" s="294"/>
      <c r="F24" s="255" t="s">
        <v>914</v>
      </c>
      <c r="G24" s="255" t="s">
        <v>918</v>
      </c>
      <c r="H24" s="146">
        <f t="shared" si="7"/>
        <v>5.66</v>
      </c>
      <c r="I24" s="146">
        <f>I19</f>
        <v>5.83</v>
      </c>
      <c r="J24" s="152">
        <v>30</v>
      </c>
      <c r="K24" s="153">
        <v>25</v>
      </c>
      <c r="L24" s="153">
        <v>18</v>
      </c>
      <c r="M24" s="152">
        <v>2</v>
      </c>
      <c r="N24" s="151">
        <f>J24*K24*L24/1000000/M24</f>
        <v>6.7999999999999996E-3</v>
      </c>
      <c r="O24" s="150">
        <f>56/N24</f>
        <v>8235</v>
      </c>
      <c r="P24" s="149">
        <v>3500</v>
      </c>
      <c r="Q24" s="146">
        <f>P24/O24</f>
        <v>0.43</v>
      </c>
      <c r="R24" s="148" t="s">
        <v>699</v>
      </c>
      <c r="S24" s="147">
        <v>0.314</v>
      </c>
      <c r="T24" s="146">
        <f>I24*S24</f>
        <v>1.83</v>
      </c>
      <c r="U24" s="146">
        <f>T24+Q24+I24</f>
        <v>8.09</v>
      </c>
      <c r="V24" s="145"/>
      <c r="W24" s="145"/>
      <c r="X24" s="144">
        <f>AC24*$X$10</f>
        <v>0.56000000000000005</v>
      </c>
      <c r="Y24" s="144"/>
      <c r="Z24" s="143">
        <f>SUM(V24:Y24)</f>
        <v>0.56000000000000005</v>
      </c>
      <c r="AA24" s="140">
        <f>Z24+U24</f>
        <v>8.65</v>
      </c>
      <c r="AB24" s="142">
        <f t="shared" si="1"/>
        <v>0.14530000000000001</v>
      </c>
      <c r="AC24" s="258">
        <v>10.119999999999999</v>
      </c>
      <c r="AD24" s="141">
        <f t="shared" si="6"/>
        <v>2600</v>
      </c>
      <c r="AE24" s="141">
        <v>7602</v>
      </c>
      <c r="AF24" s="141"/>
      <c r="AG24" s="141"/>
      <c r="AH24" s="141"/>
      <c r="AI24" s="141"/>
      <c r="AJ24" s="141">
        <v>1300</v>
      </c>
      <c r="AK24" s="141">
        <v>1300</v>
      </c>
      <c r="AL24" s="141"/>
      <c r="AM24" s="141"/>
      <c r="AN24" s="141"/>
      <c r="AO24" s="141"/>
      <c r="AP24" s="140">
        <f>AD24*AC24</f>
        <v>26312</v>
      </c>
      <c r="AQ24" s="140">
        <f>AD24*AA24</f>
        <v>22490</v>
      </c>
    </row>
    <row r="25" spans="1:44" ht="18.75" customHeight="1" x14ac:dyDescent="0.2">
      <c r="A25" s="292"/>
      <c r="B25" s="292"/>
      <c r="C25" s="292"/>
      <c r="D25" s="155" t="s">
        <v>700</v>
      </c>
      <c r="E25" s="295"/>
      <c r="F25" s="255" t="s">
        <v>915</v>
      </c>
      <c r="G25" s="255" t="s">
        <v>919</v>
      </c>
      <c r="H25" s="146">
        <f t="shared" si="7"/>
        <v>6.6</v>
      </c>
      <c r="I25" s="146">
        <f>I20</f>
        <v>6.8</v>
      </c>
      <c r="J25" s="152">
        <v>30</v>
      </c>
      <c r="K25" s="153">
        <v>25</v>
      </c>
      <c r="L25" s="153">
        <v>21</v>
      </c>
      <c r="M25" s="152">
        <v>2</v>
      </c>
      <c r="N25" s="151">
        <f>J25*K25*L25/1000000/M25</f>
        <v>7.9000000000000008E-3</v>
      </c>
      <c r="O25" s="150">
        <f>56/N25</f>
        <v>7089</v>
      </c>
      <c r="P25" s="149">
        <v>3500</v>
      </c>
      <c r="Q25" s="146">
        <f>P25/O25</f>
        <v>0.49</v>
      </c>
      <c r="R25" s="148" t="s">
        <v>699</v>
      </c>
      <c r="S25" s="147">
        <v>0.314</v>
      </c>
      <c r="T25" s="146">
        <f>I25*S25</f>
        <v>2.14</v>
      </c>
      <c r="U25" s="146">
        <f>T25+Q25+I25</f>
        <v>9.43</v>
      </c>
      <c r="V25" s="145"/>
      <c r="W25" s="145"/>
      <c r="X25" s="144">
        <f>AC25*$X$10</f>
        <v>0.65</v>
      </c>
      <c r="Y25" s="144"/>
      <c r="Z25" s="143">
        <f>SUM(V25:Y25)</f>
        <v>0.65</v>
      </c>
      <c r="AA25" s="140">
        <f>Z25+U25</f>
        <v>10.08</v>
      </c>
      <c r="AB25" s="142">
        <f t="shared" si="1"/>
        <v>0.14580000000000001</v>
      </c>
      <c r="AC25" s="258">
        <v>11.8</v>
      </c>
      <c r="AD25" s="141">
        <f t="shared" si="6"/>
        <v>800</v>
      </c>
      <c r="AE25" s="141">
        <v>7603</v>
      </c>
      <c r="AF25" s="141"/>
      <c r="AG25" s="141"/>
      <c r="AH25" s="141"/>
      <c r="AI25" s="141"/>
      <c r="AJ25" s="141">
        <v>400</v>
      </c>
      <c r="AK25" s="141">
        <v>400</v>
      </c>
      <c r="AL25" s="141"/>
      <c r="AM25" s="141"/>
      <c r="AN25" s="141"/>
      <c r="AO25" s="141"/>
      <c r="AP25" s="140">
        <f>AD25*AC25</f>
        <v>9440</v>
      </c>
      <c r="AQ25" s="140">
        <f>AD25*AA25</f>
        <v>8064</v>
      </c>
    </row>
    <row r="26" spans="1:44" s="156" customFormat="1" ht="18.75" customHeight="1" x14ac:dyDescent="0.2">
      <c r="A26" s="174" t="s">
        <v>706</v>
      </c>
      <c r="B26" s="173"/>
      <c r="C26" s="173"/>
      <c r="D26" s="171"/>
      <c r="E26" s="171"/>
      <c r="F26" s="172"/>
      <c r="G26" s="172"/>
      <c r="H26" s="172"/>
      <c r="I26" s="172"/>
      <c r="J26" s="171"/>
      <c r="K26" s="171"/>
      <c r="L26" s="171"/>
      <c r="M26" s="171"/>
      <c r="N26" s="170"/>
      <c r="O26" s="169"/>
      <c r="P26" s="168"/>
      <c r="Q26" s="167"/>
      <c r="R26" s="166"/>
      <c r="S26" s="165"/>
      <c r="T26" s="164"/>
      <c r="U26" s="164"/>
      <c r="V26" s="163"/>
      <c r="W26" s="162"/>
      <c r="X26" s="161"/>
      <c r="Y26" s="160"/>
      <c r="Z26" s="159"/>
      <c r="AA26" s="157"/>
      <c r="AB26" s="249"/>
      <c r="AC26" s="158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36"/>
    </row>
    <row r="27" spans="1:44" ht="18.75" customHeight="1" x14ac:dyDescent="0.2">
      <c r="A27" s="288" t="str">
        <f>A26</f>
        <v>Beautyrest Platinum Brand -- 6 piece set -- Solid 90gsm Polyester Satin Sheet Set</v>
      </c>
      <c r="B27" s="288" t="s">
        <v>705</v>
      </c>
      <c r="C27" s="288" t="s">
        <v>704</v>
      </c>
      <c r="D27" s="155" t="s">
        <v>702</v>
      </c>
      <c r="E27" s="262" t="s">
        <v>964</v>
      </c>
      <c r="F27" s="154" t="s">
        <v>975</v>
      </c>
      <c r="G27" s="154" t="s">
        <v>976</v>
      </c>
      <c r="H27" s="146">
        <f>I27*0.97</f>
        <v>5.1100000000000003</v>
      </c>
      <c r="I27" s="146">
        <f>I23</f>
        <v>5.27</v>
      </c>
      <c r="J27" s="152">
        <v>30</v>
      </c>
      <c r="K27" s="153">
        <v>25</v>
      </c>
      <c r="L27" s="153">
        <v>16</v>
      </c>
      <c r="M27" s="152">
        <v>2</v>
      </c>
      <c r="N27" s="151">
        <f>J27*K27*L27/1000000/M27</f>
        <v>6.0000000000000001E-3</v>
      </c>
      <c r="O27" s="150">
        <f>56/N27</f>
        <v>9333</v>
      </c>
      <c r="P27" s="149">
        <v>3500</v>
      </c>
      <c r="Q27" s="146">
        <f>P27/O27</f>
        <v>0.38</v>
      </c>
      <c r="R27" s="148" t="s">
        <v>699</v>
      </c>
      <c r="S27" s="147">
        <v>0.314</v>
      </c>
      <c r="T27" s="146">
        <f>I27*S27</f>
        <v>1.65</v>
      </c>
      <c r="U27" s="146">
        <f>T27+Q27+I27</f>
        <v>7.3</v>
      </c>
      <c r="V27" s="145"/>
      <c r="W27" s="145"/>
      <c r="X27" s="144">
        <f>AC27*$X$10</f>
        <v>0.49</v>
      </c>
      <c r="Y27" s="144"/>
      <c r="Z27" s="143">
        <f>SUM(V27:Y27)</f>
        <v>0.49</v>
      </c>
      <c r="AA27" s="140">
        <f>Z27+U27</f>
        <v>7.79</v>
      </c>
      <c r="AB27" s="142">
        <f t="shared" ref="AB27:AB34" si="8">(AC27-AA27)/AC27</f>
        <v>0.12470000000000001</v>
      </c>
      <c r="AC27" s="258">
        <v>8.9</v>
      </c>
      <c r="AD27" s="141">
        <f t="shared" ref="AD27:AD34" si="9">SUM(AF27:AO27)</f>
        <v>500</v>
      </c>
      <c r="AE27" s="141">
        <v>7601</v>
      </c>
      <c r="AF27" s="141"/>
      <c r="AG27" s="141"/>
      <c r="AH27" s="141"/>
      <c r="AI27" s="141"/>
      <c r="AJ27" s="141"/>
      <c r="AK27" s="141"/>
      <c r="AL27" s="141">
        <v>250</v>
      </c>
      <c r="AM27" s="141">
        <v>250</v>
      </c>
      <c r="AN27" s="141"/>
      <c r="AO27" s="141"/>
      <c r="AP27" s="140">
        <f>AD27*AC27</f>
        <v>4450</v>
      </c>
      <c r="AQ27" s="140">
        <f>AD27*AA27</f>
        <v>3895</v>
      </c>
    </row>
    <row r="28" spans="1:44" ht="18.75" customHeight="1" x14ac:dyDescent="0.2">
      <c r="A28" s="289"/>
      <c r="B28" s="289"/>
      <c r="C28" s="289"/>
      <c r="D28" s="155" t="s">
        <v>702</v>
      </c>
      <c r="E28" s="262" t="s">
        <v>963</v>
      </c>
      <c r="F28" s="154" t="s">
        <v>971</v>
      </c>
      <c r="G28" s="154" t="s">
        <v>972</v>
      </c>
      <c r="H28" s="146">
        <f t="shared" ref="H28:H34" si="10">I28*0.97</f>
        <v>5.1100000000000003</v>
      </c>
      <c r="I28" s="146">
        <f>I23</f>
        <v>5.27</v>
      </c>
      <c r="J28" s="152">
        <v>30</v>
      </c>
      <c r="K28" s="153">
        <v>25</v>
      </c>
      <c r="L28" s="153">
        <v>16</v>
      </c>
      <c r="M28" s="152">
        <v>2</v>
      </c>
      <c r="N28" s="151">
        <f>J28*K28*L28/1000000/M28</f>
        <v>6.0000000000000001E-3</v>
      </c>
      <c r="O28" s="150">
        <f>56/N28</f>
        <v>9333</v>
      </c>
      <c r="P28" s="149">
        <v>3500</v>
      </c>
      <c r="Q28" s="146">
        <f>P28/O28</f>
        <v>0.38</v>
      </c>
      <c r="R28" s="148" t="s">
        <v>699</v>
      </c>
      <c r="S28" s="147">
        <v>0.314</v>
      </c>
      <c r="T28" s="146">
        <f>I28*S28</f>
        <v>1.65</v>
      </c>
      <c r="U28" s="146">
        <f>T28+Q28+I28</f>
        <v>7.3</v>
      </c>
      <c r="V28" s="145"/>
      <c r="W28" s="145"/>
      <c r="X28" s="144">
        <f>AC28*$X$10</f>
        <v>0.49</v>
      </c>
      <c r="Y28" s="144"/>
      <c r="Z28" s="143">
        <f>SUM(V28:Y28)</f>
        <v>0.49</v>
      </c>
      <c r="AA28" s="140">
        <f>Z28+U28</f>
        <v>7.79</v>
      </c>
      <c r="AB28" s="142">
        <f t="shared" si="8"/>
        <v>0.12470000000000001</v>
      </c>
      <c r="AC28" s="258">
        <v>8.9</v>
      </c>
      <c r="AD28" s="141">
        <f t="shared" si="9"/>
        <v>500</v>
      </c>
      <c r="AE28" s="141">
        <v>7601</v>
      </c>
      <c r="AF28" s="141"/>
      <c r="AG28" s="141"/>
      <c r="AH28" s="141"/>
      <c r="AI28" s="141"/>
      <c r="AJ28" s="141"/>
      <c r="AK28" s="141"/>
      <c r="AL28" s="141">
        <v>250</v>
      </c>
      <c r="AM28" s="141">
        <v>250</v>
      </c>
      <c r="AN28" s="141"/>
      <c r="AO28" s="141"/>
      <c r="AP28" s="140">
        <f>AD28*AC28</f>
        <v>4450</v>
      </c>
      <c r="AQ28" s="140">
        <f>AD28*AA28</f>
        <v>3895</v>
      </c>
    </row>
    <row r="29" spans="1:44" ht="18.75" customHeight="1" x14ac:dyDescent="0.2">
      <c r="A29" s="289"/>
      <c r="B29" s="289"/>
      <c r="C29" s="289"/>
      <c r="D29" s="155" t="s">
        <v>701</v>
      </c>
      <c r="E29" s="262" t="s">
        <v>963</v>
      </c>
      <c r="F29" s="154" t="s">
        <v>973</v>
      </c>
      <c r="G29" s="154" t="s">
        <v>974</v>
      </c>
      <c r="H29" s="146">
        <f t="shared" si="10"/>
        <v>5.66</v>
      </c>
      <c r="I29" s="146">
        <f>I24</f>
        <v>5.83</v>
      </c>
      <c r="J29" s="152">
        <v>30</v>
      </c>
      <c r="K29" s="153">
        <v>25</v>
      </c>
      <c r="L29" s="153">
        <v>18</v>
      </c>
      <c r="M29" s="152">
        <v>2</v>
      </c>
      <c r="N29" s="151">
        <f t="shared" ref="N29:N32" si="11">J29*K29*L29/1000000/M29</f>
        <v>6.7999999999999996E-3</v>
      </c>
      <c r="O29" s="150">
        <f t="shared" ref="O29:O32" si="12">56/N29</f>
        <v>8235</v>
      </c>
      <c r="P29" s="149">
        <v>3500</v>
      </c>
      <c r="Q29" s="146">
        <f t="shared" ref="Q29:Q32" si="13">P29/O29</f>
        <v>0.43</v>
      </c>
      <c r="R29" s="148" t="s">
        <v>699</v>
      </c>
      <c r="S29" s="147">
        <v>0.314</v>
      </c>
      <c r="T29" s="146">
        <f t="shared" ref="T29:T32" si="14">I29*S29</f>
        <v>1.83</v>
      </c>
      <c r="U29" s="146">
        <f t="shared" ref="U29" si="15">T29+Q29+I29</f>
        <v>8.09</v>
      </c>
      <c r="V29" s="145"/>
      <c r="W29" s="145"/>
      <c r="X29" s="144">
        <f t="shared" ref="X29:X32" si="16">AC29*$X$10</f>
        <v>0.56000000000000005</v>
      </c>
      <c r="Y29" s="144"/>
      <c r="Z29" s="143">
        <f t="shared" ref="Z29:Z32" si="17">SUM(V29:Y29)</f>
        <v>0.56000000000000005</v>
      </c>
      <c r="AA29" s="140">
        <f t="shared" ref="AA29:AA32" si="18">Z29+U29</f>
        <v>8.65</v>
      </c>
      <c r="AB29" s="142">
        <f t="shared" ref="AB29:AB32" si="19">(AC29-AA29)/AC29</f>
        <v>0.14530000000000001</v>
      </c>
      <c r="AC29" s="258">
        <v>10.119999999999999</v>
      </c>
      <c r="AD29" s="141">
        <f t="shared" si="9"/>
        <v>1800</v>
      </c>
      <c r="AE29" s="141">
        <v>7602</v>
      </c>
      <c r="AF29" s="141"/>
      <c r="AG29" s="141"/>
      <c r="AH29" s="141"/>
      <c r="AI29" s="141"/>
      <c r="AJ29" s="141"/>
      <c r="AK29" s="141"/>
      <c r="AL29" s="141">
        <v>900</v>
      </c>
      <c r="AM29" s="141">
        <v>900</v>
      </c>
      <c r="AN29" s="141"/>
      <c r="AO29" s="141"/>
      <c r="AP29" s="140">
        <f t="shared" ref="AP29:AP32" si="20">AD29*AC29</f>
        <v>18216</v>
      </c>
      <c r="AQ29" s="140">
        <f t="shared" ref="AQ29:AQ32" si="21">AD29*AA29</f>
        <v>15570</v>
      </c>
    </row>
    <row r="30" spans="1:44" ht="18.75" customHeight="1" x14ac:dyDescent="0.2">
      <c r="A30" s="289"/>
      <c r="B30" s="289"/>
      <c r="C30" s="289"/>
      <c r="D30" s="155" t="s">
        <v>701</v>
      </c>
      <c r="E30" s="262" t="s">
        <v>965</v>
      </c>
      <c r="F30" s="154" t="s">
        <v>979</v>
      </c>
      <c r="G30" s="154" t="s">
        <v>980</v>
      </c>
      <c r="H30" s="146">
        <f t="shared" ref="H30:H32" si="22">I30*0.97</f>
        <v>5.66</v>
      </c>
      <c r="I30" s="146">
        <f>I24</f>
        <v>5.83</v>
      </c>
      <c r="J30" s="152">
        <v>30</v>
      </c>
      <c r="K30" s="153">
        <v>25</v>
      </c>
      <c r="L30" s="153">
        <v>18</v>
      </c>
      <c r="M30" s="152">
        <v>2</v>
      </c>
      <c r="N30" s="151">
        <f t="shared" si="11"/>
        <v>6.7999999999999996E-3</v>
      </c>
      <c r="O30" s="150">
        <f t="shared" si="12"/>
        <v>8235</v>
      </c>
      <c r="P30" s="149">
        <v>3500</v>
      </c>
      <c r="Q30" s="146">
        <f t="shared" si="13"/>
        <v>0.43</v>
      </c>
      <c r="R30" s="148" t="s">
        <v>699</v>
      </c>
      <c r="S30" s="147">
        <v>0.314</v>
      </c>
      <c r="T30" s="146">
        <f t="shared" si="14"/>
        <v>1.83</v>
      </c>
      <c r="U30" s="146">
        <f>T29+Q29+I29</f>
        <v>8.09</v>
      </c>
      <c r="V30" s="145"/>
      <c r="W30" s="145"/>
      <c r="X30" s="144">
        <f t="shared" si="16"/>
        <v>0.56000000000000005</v>
      </c>
      <c r="Y30" s="144"/>
      <c r="Z30" s="143">
        <f t="shared" si="17"/>
        <v>0.56000000000000005</v>
      </c>
      <c r="AA30" s="140">
        <f t="shared" si="18"/>
        <v>8.65</v>
      </c>
      <c r="AB30" s="142">
        <f t="shared" si="19"/>
        <v>0.14530000000000001</v>
      </c>
      <c r="AC30" s="258">
        <v>10.119999999999999</v>
      </c>
      <c r="AD30" s="141">
        <f t="shared" si="9"/>
        <v>1000</v>
      </c>
      <c r="AE30" s="141">
        <v>7602</v>
      </c>
      <c r="AF30" s="141"/>
      <c r="AG30" s="141"/>
      <c r="AH30" s="141"/>
      <c r="AI30" s="141"/>
      <c r="AJ30" s="141"/>
      <c r="AK30" s="141"/>
      <c r="AL30" s="141">
        <v>500</v>
      </c>
      <c r="AM30" s="141">
        <v>500</v>
      </c>
      <c r="AN30" s="141"/>
      <c r="AO30" s="141"/>
      <c r="AP30" s="140">
        <f t="shared" si="20"/>
        <v>10120</v>
      </c>
      <c r="AQ30" s="140">
        <f t="shared" si="21"/>
        <v>8650</v>
      </c>
    </row>
    <row r="31" spans="1:44" ht="18.75" customHeight="1" x14ac:dyDescent="0.2">
      <c r="A31" s="289"/>
      <c r="B31" s="289"/>
      <c r="C31" s="289"/>
      <c r="D31" s="155" t="s">
        <v>701</v>
      </c>
      <c r="E31" s="262" t="s">
        <v>964</v>
      </c>
      <c r="F31" s="154" t="s">
        <v>977</v>
      </c>
      <c r="G31" s="154" t="s">
        <v>978</v>
      </c>
      <c r="H31" s="146">
        <f t="shared" si="22"/>
        <v>5.66</v>
      </c>
      <c r="I31" s="146">
        <f>I24</f>
        <v>5.83</v>
      </c>
      <c r="J31" s="152">
        <v>30</v>
      </c>
      <c r="K31" s="153">
        <v>25</v>
      </c>
      <c r="L31" s="153">
        <v>18</v>
      </c>
      <c r="M31" s="152">
        <v>2</v>
      </c>
      <c r="N31" s="151">
        <f t="shared" si="11"/>
        <v>6.7999999999999996E-3</v>
      </c>
      <c r="O31" s="150">
        <f t="shared" si="12"/>
        <v>8235</v>
      </c>
      <c r="P31" s="149">
        <v>3500</v>
      </c>
      <c r="Q31" s="146">
        <f t="shared" si="13"/>
        <v>0.43</v>
      </c>
      <c r="R31" s="148" t="s">
        <v>699</v>
      </c>
      <c r="S31" s="147">
        <v>0.314</v>
      </c>
      <c r="T31" s="146">
        <f t="shared" si="14"/>
        <v>1.83</v>
      </c>
      <c r="U31" s="146">
        <f>T29+Q29+I29</f>
        <v>8.09</v>
      </c>
      <c r="V31" s="145"/>
      <c r="W31" s="145"/>
      <c r="X31" s="144">
        <f t="shared" si="16"/>
        <v>0.56000000000000005</v>
      </c>
      <c r="Y31" s="144"/>
      <c r="Z31" s="143">
        <f t="shared" si="17"/>
        <v>0.56000000000000005</v>
      </c>
      <c r="AA31" s="140">
        <f t="shared" si="18"/>
        <v>8.65</v>
      </c>
      <c r="AB31" s="142">
        <f t="shared" si="19"/>
        <v>0.14530000000000001</v>
      </c>
      <c r="AC31" s="258">
        <v>10.119999999999999</v>
      </c>
      <c r="AD31" s="141">
        <f t="shared" si="9"/>
        <v>1200</v>
      </c>
      <c r="AE31" s="141">
        <v>7602</v>
      </c>
      <c r="AF31" s="141"/>
      <c r="AG31" s="141"/>
      <c r="AH31" s="141"/>
      <c r="AI31" s="141"/>
      <c r="AJ31" s="141"/>
      <c r="AK31" s="141"/>
      <c r="AL31" s="141">
        <v>600</v>
      </c>
      <c r="AM31" s="141">
        <v>600</v>
      </c>
      <c r="AN31" s="141"/>
      <c r="AO31" s="141"/>
      <c r="AP31" s="140">
        <f t="shared" si="20"/>
        <v>12144</v>
      </c>
      <c r="AQ31" s="140">
        <f t="shared" si="21"/>
        <v>10380</v>
      </c>
    </row>
    <row r="32" spans="1:44" ht="18.75" customHeight="1" x14ac:dyDescent="0.2">
      <c r="A32" s="289"/>
      <c r="B32" s="289"/>
      <c r="C32" s="289"/>
      <c r="D32" s="155" t="s">
        <v>701</v>
      </c>
      <c r="E32" s="262" t="s">
        <v>966</v>
      </c>
      <c r="F32" s="154" t="s">
        <v>967</v>
      </c>
      <c r="G32" s="154" t="s">
        <v>968</v>
      </c>
      <c r="H32" s="146">
        <f t="shared" si="22"/>
        <v>5.66</v>
      </c>
      <c r="I32" s="146">
        <f>I24</f>
        <v>5.83</v>
      </c>
      <c r="J32" s="152">
        <v>30</v>
      </c>
      <c r="K32" s="153">
        <v>25</v>
      </c>
      <c r="L32" s="153">
        <v>18</v>
      </c>
      <c r="M32" s="152">
        <v>2</v>
      </c>
      <c r="N32" s="151">
        <f t="shared" si="11"/>
        <v>6.7999999999999996E-3</v>
      </c>
      <c r="O32" s="150">
        <f t="shared" si="12"/>
        <v>8235</v>
      </c>
      <c r="P32" s="149">
        <v>3500</v>
      </c>
      <c r="Q32" s="146">
        <f t="shared" si="13"/>
        <v>0.43</v>
      </c>
      <c r="R32" s="148" t="s">
        <v>699</v>
      </c>
      <c r="S32" s="147">
        <v>0.314</v>
      </c>
      <c r="T32" s="146">
        <f t="shared" si="14"/>
        <v>1.83</v>
      </c>
      <c r="U32" s="146">
        <f>T29+Q29+I29</f>
        <v>8.09</v>
      </c>
      <c r="V32" s="145"/>
      <c r="W32" s="145"/>
      <c r="X32" s="144">
        <f t="shared" si="16"/>
        <v>0.56000000000000005</v>
      </c>
      <c r="Y32" s="144"/>
      <c r="Z32" s="143">
        <f t="shared" si="17"/>
        <v>0.56000000000000005</v>
      </c>
      <c r="AA32" s="140">
        <f t="shared" si="18"/>
        <v>8.65</v>
      </c>
      <c r="AB32" s="142">
        <f t="shared" si="19"/>
        <v>0.14530000000000001</v>
      </c>
      <c r="AC32" s="258">
        <v>10.119999999999999</v>
      </c>
      <c r="AD32" s="141">
        <f t="shared" si="9"/>
        <v>600</v>
      </c>
      <c r="AE32" s="141">
        <v>7602</v>
      </c>
      <c r="AF32" s="141"/>
      <c r="AG32" s="141"/>
      <c r="AH32" s="141"/>
      <c r="AI32" s="141"/>
      <c r="AJ32" s="141"/>
      <c r="AK32" s="141"/>
      <c r="AL32" s="141">
        <v>300</v>
      </c>
      <c r="AM32" s="141">
        <v>300</v>
      </c>
      <c r="AN32" s="141"/>
      <c r="AO32" s="141"/>
      <c r="AP32" s="140">
        <f t="shared" si="20"/>
        <v>6072</v>
      </c>
      <c r="AQ32" s="140">
        <f t="shared" si="21"/>
        <v>5190</v>
      </c>
    </row>
    <row r="33" spans="1:44" ht="18.75" customHeight="1" x14ac:dyDescent="0.2">
      <c r="A33" s="289"/>
      <c r="B33" s="289"/>
      <c r="C33" s="289"/>
      <c r="D33" s="155" t="s">
        <v>701</v>
      </c>
      <c r="E33" s="262" t="s">
        <v>951</v>
      </c>
      <c r="F33" s="154" t="s">
        <v>949</v>
      </c>
      <c r="G33" s="154" t="s">
        <v>950</v>
      </c>
      <c r="H33" s="146">
        <f t="shared" si="10"/>
        <v>5.66</v>
      </c>
      <c r="I33" s="146">
        <f>I24</f>
        <v>5.83</v>
      </c>
      <c r="J33" s="152">
        <v>30</v>
      </c>
      <c r="K33" s="153">
        <v>25</v>
      </c>
      <c r="L33" s="153">
        <v>18</v>
      </c>
      <c r="M33" s="152">
        <v>2</v>
      </c>
      <c r="N33" s="151">
        <f>J33*K33*L33/1000000/M33</f>
        <v>6.7999999999999996E-3</v>
      </c>
      <c r="O33" s="150">
        <f>56/N33</f>
        <v>8235</v>
      </c>
      <c r="P33" s="149">
        <v>3500</v>
      </c>
      <c r="Q33" s="146">
        <f>P33/O33</f>
        <v>0.43</v>
      </c>
      <c r="R33" s="148" t="s">
        <v>699</v>
      </c>
      <c r="S33" s="147">
        <v>0.314</v>
      </c>
      <c r="T33" s="146">
        <f>I33*S33</f>
        <v>1.83</v>
      </c>
      <c r="U33" s="146">
        <f>T33+Q33+I33</f>
        <v>8.09</v>
      </c>
      <c r="V33" s="145"/>
      <c r="W33" s="145"/>
      <c r="X33" s="144">
        <f>AC33*$X$10</f>
        <v>0.56000000000000005</v>
      </c>
      <c r="Y33" s="144"/>
      <c r="Z33" s="143">
        <f>SUM(V33:Y33)</f>
        <v>0.56000000000000005</v>
      </c>
      <c r="AA33" s="140">
        <f>Z33+U33</f>
        <v>8.65</v>
      </c>
      <c r="AB33" s="142">
        <f t="shared" si="8"/>
        <v>0.14530000000000001</v>
      </c>
      <c r="AC33" s="258">
        <v>10.119999999999999</v>
      </c>
      <c r="AD33" s="141">
        <f>SUM(AF33:AO33)</f>
        <v>3000</v>
      </c>
      <c r="AE33" s="141">
        <v>7602</v>
      </c>
      <c r="AF33" s="141"/>
      <c r="AG33" s="141"/>
      <c r="AH33" s="141"/>
      <c r="AI33" s="141"/>
      <c r="AJ33" s="141"/>
      <c r="AK33" s="141"/>
      <c r="AL33" s="141"/>
      <c r="AM33" s="141"/>
      <c r="AN33" s="141">
        <v>1500</v>
      </c>
      <c r="AO33" s="141">
        <v>1500</v>
      </c>
      <c r="AP33" s="140">
        <f>AD33*AC33</f>
        <v>30360</v>
      </c>
      <c r="AQ33" s="140">
        <f>AD33*AA33</f>
        <v>25950</v>
      </c>
    </row>
    <row r="34" spans="1:44" ht="18.75" customHeight="1" x14ac:dyDescent="0.2">
      <c r="A34" s="292"/>
      <c r="B34" s="292"/>
      <c r="C34" s="292"/>
      <c r="D34" s="155" t="s">
        <v>700</v>
      </c>
      <c r="E34" s="262" t="s">
        <v>963</v>
      </c>
      <c r="F34" s="154" t="s">
        <v>969</v>
      </c>
      <c r="G34" s="154" t="s">
        <v>970</v>
      </c>
      <c r="H34" s="146">
        <f t="shared" si="10"/>
        <v>6.6</v>
      </c>
      <c r="I34" s="146">
        <f>I25</f>
        <v>6.8</v>
      </c>
      <c r="J34" s="152">
        <v>30</v>
      </c>
      <c r="K34" s="153">
        <v>25</v>
      </c>
      <c r="L34" s="153">
        <v>21</v>
      </c>
      <c r="M34" s="152">
        <v>2</v>
      </c>
      <c r="N34" s="151">
        <f>J34*K34*L34/1000000/M34</f>
        <v>7.9000000000000008E-3</v>
      </c>
      <c r="O34" s="150">
        <f>56/N34</f>
        <v>7089</v>
      </c>
      <c r="P34" s="149">
        <v>3500</v>
      </c>
      <c r="Q34" s="146">
        <f>P34/O34</f>
        <v>0.49</v>
      </c>
      <c r="R34" s="148" t="s">
        <v>699</v>
      </c>
      <c r="S34" s="147">
        <v>0.314</v>
      </c>
      <c r="T34" s="146">
        <f>I34*S34</f>
        <v>2.14</v>
      </c>
      <c r="U34" s="146">
        <f>T34+Q34+I34</f>
        <v>9.43</v>
      </c>
      <c r="V34" s="145"/>
      <c r="W34" s="145"/>
      <c r="X34" s="144">
        <f>AC34*$X$10</f>
        <v>0.65</v>
      </c>
      <c r="Y34" s="144"/>
      <c r="Z34" s="143">
        <f>SUM(V34:Y34)</f>
        <v>0.65</v>
      </c>
      <c r="AA34" s="140">
        <f>Z34+U34</f>
        <v>10.08</v>
      </c>
      <c r="AB34" s="142">
        <f t="shared" si="8"/>
        <v>0.14580000000000001</v>
      </c>
      <c r="AC34" s="258">
        <v>11.8</v>
      </c>
      <c r="AD34" s="141">
        <f t="shared" si="9"/>
        <v>600</v>
      </c>
      <c r="AE34" s="141">
        <v>7603</v>
      </c>
      <c r="AF34" s="141"/>
      <c r="AG34" s="141"/>
      <c r="AH34" s="141"/>
      <c r="AI34" s="141"/>
      <c r="AJ34" s="141"/>
      <c r="AK34" s="141"/>
      <c r="AL34" s="141">
        <v>300</v>
      </c>
      <c r="AM34" s="141">
        <v>300</v>
      </c>
      <c r="AN34" s="141"/>
      <c r="AO34" s="141"/>
      <c r="AP34" s="140">
        <f>AD34*AC34</f>
        <v>7080</v>
      </c>
      <c r="AQ34" s="140">
        <f>AD34*AA34</f>
        <v>6048</v>
      </c>
    </row>
    <row r="35" spans="1:44" s="156" customFormat="1" ht="18.75" customHeight="1" x14ac:dyDescent="0.2">
      <c r="A35" s="174" t="s">
        <v>706</v>
      </c>
      <c r="B35" s="173"/>
      <c r="C35" s="173"/>
      <c r="D35" s="171"/>
      <c r="E35" s="171"/>
      <c r="F35" s="172"/>
      <c r="G35" s="172"/>
      <c r="H35" s="172"/>
      <c r="I35" s="172"/>
      <c r="J35" s="171"/>
      <c r="K35" s="171"/>
      <c r="L35" s="171"/>
      <c r="M35" s="171"/>
      <c r="N35" s="170"/>
      <c r="O35" s="169"/>
      <c r="P35" s="168"/>
      <c r="Q35" s="167"/>
      <c r="R35" s="166"/>
      <c r="S35" s="165"/>
      <c r="T35" s="164"/>
      <c r="U35" s="164"/>
      <c r="V35" s="163"/>
      <c r="W35" s="162"/>
      <c r="X35" s="161"/>
      <c r="Y35" s="160"/>
      <c r="Z35" s="159"/>
      <c r="AA35" s="157"/>
      <c r="AB35" s="249"/>
      <c r="AC35" s="158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36"/>
    </row>
    <row r="36" spans="1:44" ht="18.75" customHeight="1" x14ac:dyDescent="0.2">
      <c r="A36" s="288" t="str">
        <f>A35</f>
        <v>Beautyrest Platinum Brand -- 6 piece set -- Solid 90gsm Polyester Satin Sheet Set</v>
      </c>
      <c r="B36" s="288" t="s">
        <v>705</v>
      </c>
      <c r="C36" s="288" t="s">
        <v>704</v>
      </c>
      <c r="D36" s="155" t="s">
        <v>703</v>
      </c>
      <c r="E36" s="293" t="s">
        <v>954</v>
      </c>
      <c r="F36" s="154" t="s">
        <v>955</v>
      </c>
      <c r="G36" s="154" t="s">
        <v>956</v>
      </c>
      <c r="H36" s="146">
        <f>I36*0.97</f>
        <v>3.99</v>
      </c>
      <c r="I36" s="146">
        <f>I12</f>
        <v>4.1100000000000003</v>
      </c>
      <c r="J36" s="152">
        <v>30</v>
      </c>
      <c r="K36" s="153">
        <v>25</v>
      </c>
      <c r="L36" s="153">
        <v>14</v>
      </c>
      <c r="M36" s="152">
        <v>2</v>
      </c>
      <c r="N36" s="151">
        <f>J36*K36*L36/1000000/M36</f>
        <v>5.3E-3</v>
      </c>
      <c r="O36" s="150">
        <f>56/N36</f>
        <v>10566</v>
      </c>
      <c r="P36" s="149">
        <v>3500</v>
      </c>
      <c r="Q36" s="146">
        <f>P36/O36</f>
        <v>0.33</v>
      </c>
      <c r="R36" s="148" t="s">
        <v>699</v>
      </c>
      <c r="S36" s="147">
        <v>0.314</v>
      </c>
      <c r="T36" s="146">
        <f>I36*S36</f>
        <v>1.29</v>
      </c>
      <c r="U36" s="146">
        <f>T36+Q36+I36</f>
        <v>5.73</v>
      </c>
      <c r="V36" s="145"/>
      <c r="W36" s="145"/>
      <c r="X36" s="144">
        <f>AC36*$X$10</f>
        <v>0.43</v>
      </c>
      <c r="Y36" s="144"/>
      <c r="Z36" s="143">
        <f>SUM(V36:Y36)</f>
        <v>0.43</v>
      </c>
      <c r="AA36" s="140">
        <f>Z36+U36</f>
        <v>6.16</v>
      </c>
      <c r="AB36" s="142">
        <f t="shared" ref="AB36:AB39" si="23">(AC36-AA36)/AC36</f>
        <v>0.20619999999999999</v>
      </c>
      <c r="AC36" s="258">
        <v>7.76</v>
      </c>
      <c r="AD36" s="141">
        <f t="shared" ref="AD36:AD37" si="24">SUM(AF36:AO36)</f>
        <v>400</v>
      </c>
      <c r="AE36" s="141">
        <v>7600</v>
      </c>
      <c r="AF36" s="141"/>
      <c r="AG36" s="141"/>
      <c r="AH36" s="141"/>
      <c r="AI36" s="141"/>
      <c r="AJ36" s="141"/>
      <c r="AK36" s="141"/>
      <c r="AL36" s="141">
        <v>200</v>
      </c>
      <c r="AM36" s="141">
        <v>200</v>
      </c>
      <c r="AN36" s="141"/>
      <c r="AO36" s="141"/>
      <c r="AP36" s="140">
        <f>AD36*AC36</f>
        <v>3104</v>
      </c>
      <c r="AQ36" s="140">
        <f>AD36*AA36</f>
        <v>2464</v>
      </c>
    </row>
    <row r="37" spans="1:44" ht="18.75" customHeight="1" x14ac:dyDescent="0.2">
      <c r="A37" s="289"/>
      <c r="B37" s="289"/>
      <c r="C37" s="289"/>
      <c r="D37" s="155" t="s">
        <v>702</v>
      </c>
      <c r="E37" s="294"/>
      <c r="F37" s="154" t="s">
        <v>957</v>
      </c>
      <c r="G37" s="154" t="s">
        <v>958</v>
      </c>
      <c r="H37" s="146">
        <f t="shared" ref="H37:H39" si="25">I37*0.97</f>
        <v>5.1100000000000003</v>
      </c>
      <c r="I37" s="146">
        <f>I28</f>
        <v>5.27</v>
      </c>
      <c r="J37" s="152">
        <v>30</v>
      </c>
      <c r="K37" s="153">
        <v>25</v>
      </c>
      <c r="L37" s="153">
        <v>16</v>
      </c>
      <c r="M37" s="152">
        <v>2</v>
      </c>
      <c r="N37" s="151">
        <f>J37*K37*L37/1000000/M37</f>
        <v>6.0000000000000001E-3</v>
      </c>
      <c r="O37" s="150">
        <f>56/N37</f>
        <v>9333</v>
      </c>
      <c r="P37" s="149">
        <v>3500</v>
      </c>
      <c r="Q37" s="146">
        <f>P37/O37</f>
        <v>0.38</v>
      </c>
      <c r="R37" s="148" t="s">
        <v>699</v>
      </c>
      <c r="S37" s="147">
        <v>0.314</v>
      </c>
      <c r="T37" s="146">
        <f>I37*S37</f>
        <v>1.65</v>
      </c>
      <c r="U37" s="146">
        <f>T37+Q37+I37</f>
        <v>7.3</v>
      </c>
      <c r="V37" s="145"/>
      <c r="W37" s="145"/>
      <c r="X37" s="144">
        <f>AC37*$X$10</f>
        <v>0.49</v>
      </c>
      <c r="Y37" s="144"/>
      <c r="Z37" s="143">
        <f>SUM(V37:Y37)</f>
        <v>0.49</v>
      </c>
      <c r="AA37" s="140">
        <f>Z37+U37</f>
        <v>7.79</v>
      </c>
      <c r="AB37" s="142">
        <f t="shared" si="23"/>
        <v>0.12470000000000001</v>
      </c>
      <c r="AC37" s="258">
        <v>8.9</v>
      </c>
      <c r="AD37" s="141">
        <f t="shared" si="24"/>
        <v>400</v>
      </c>
      <c r="AE37" s="141">
        <v>7601</v>
      </c>
      <c r="AF37" s="141"/>
      <c r="AG37" s="141"/>
      <c r="AH37" s="141"/>
      <c r="AI37" s="141"/>
      <c r="AJ37" s="141"/>
      <c r="AK37" s="141"/>
      <c r="AL37" s="141">
        <v>200</v>
      </c>
      <c r="AM37" s="141">
        <v>200</v>
      </c>
      <c r="AN37" s="141"/>
      <c r="AO37" s="141"/>
      <c r="AP37" s="140">
        <f>AD37*AC37</f>
        <v>3560</v>
      </c>
      <c r="AQ37" s="140">
        <f>AD37*AA37</f>
        <v>3116</v>
      </c>
    </row>
    <row r="38" spans="1:44" ht="18.75" customHeight="1" x14ac:dyDescent="0.2">
      <c r="A38" s="289"/>
      <c r="B38" s="289"/>
      <c r="C38" s="289"/>
      <c r="D38" s="155" t="s">
        <v>701</v>
      </c>
      <c r="E38" s="294"/>
      <c r="F38" s="154" t="s">
        <v>959</v>
      </c>
      <c r="G38" s="154" t="s">
        <v>960</v>
      </c>
      <c r="H38" s="146">
        <f t="shared" si="25"/>
        <v>5.66</v>
      </c>
      <c r="I38" s="146">
        <f>I33</f>
        <v>5.83</v>
      </c>
      <c r="J38" s="152">
        <v>30</v>
      </c>
      <c r="K38" s="153">
        <v>25</v>
      </c>
      <c r="L38" s="153">
        <v>18</v>
      </c>
      <c r="M38" s="152">
        <v>2</v>
      </c>
      <c r="N38" s="151">
        <f>J38*K38*L38/1000000/M38</f>
        <v>6.7999999999999996E-3</v>
      </c>
      <c r="O38" s="150">
        <f>56/N38</f>
        <v>8235</v>
      </c>
      <c r="P38" s="149">
        <v>3500</v>
      </c>
      <c r="Q38" s="146">
        <f>P38/O38</f>
        <v>0.43</v>
      </c>
      <c r="R38" s="148" t="s">
        <v>699</v>
      </c>
      <c r="S38" s="147">
        <v>0.314</v>
      </c>
      <c r="T38" s="146">
        <f>I38*S38</f>
        <v>1.83</v>
      </c>
      <c r="U38" s="146">
        <f>T38+Q38+I38</f>
        <v>8.09</v>
      </c>
      <c r="V38" s="145"/>
      <c r="W38" s="145"/>
      <c r="X38" s="144">
        <f>AC38*$X$10</f>
        <v>0.56000000000000005</v>
      </c>
      <c r="Y38" s="144"/>
      <c r="Z38" s="143">
        <f>SUM(V38:Y38)</f>
        <v>0.56000000000000005</v>
      </c>
      <c r="AA38" s="140">
        <f>Z38+U38</f>
        <v>8.65</v>
      </c>
      <c r="AB38" s="142">
        <f t="shared" si="23"/>
        <v>0.14530000000000001</v>
      </c>
      <c r="AC38" s="258">
        <v>10.119999999999999</v>
      </c>
      <c r="AD38" s="141">
        <f>SUM(AF38:AO38)</f>
        <v>1000</v>
      </c>
      <c r="AE38" s="141">
        <v>7602</v>
      </c>
      <c r="AF38" s="141"/>
      <c r="AG38" s="141"/>
      <c r="AH38" s="141"/>
      <c r="AI38" s="141"/>
      <c r="AJ38" s="141"/>
      <c r="AK38" s="141"/>
      <c r="AL38" s="141">
        <v>500</v>
      </c>
      <c r="AM38" s="141">
        <v>500</v>
      </c>
      <c r="AN38" s="141"/>
      <c r="AO38" s="141"/>
      <c r="AP38" s="140">
        <f>AD38*AC38</f>
        <v>10120</v>
      </c>
      <c r="AQ38" s="140">
        <f>AD38*AA38</f>
        <v>8650</v>
      </c>
    </row>
    <row r="39" spans="1:44" ht="18.75" customHeight="1" x14ac:dyDescent="0.2">
      <c r="A39" s="292"/>
      <c r="B39" s="292"/>
      <c r="C39" s="292"/>
      <c r="D39" s="155" t="s">
        <v>700</v>
      </c>
      <c r="E39" s="295"/>
      <c r="F39" s="154" t="s">
        <v>961</v>
      </c>
      <c r="G39" s="154" t="s">
        <v>962</v>
      </c>
      <c r="H39" s="146">
        <f t="shared" si="25"/>
        <v>6.6</v>
      </c>
      <c r="I39" s="146">
        <f>I34</f>
        <v>6.8</v>
      </c>
      <c r="J39" s="152">
        <v>30</v>
      </c>
      <c r="K39" s="153">
        <v>25</v>
      </c>
      <c r="L39" s="153">
        <v>21</v>
      </c>
      <c r="M39" s="152">
        <v>2</v>
      </c>
      <c r="N39" s="151">
        <f>J39*K39*L39/1000000/M39</f>
        <v>7.9000000000000008E-3</v>
      </c>
      <c r="O39" s="150">
        <f>56/N39</f>
        <v>7089</v>
      </c>
      <c r="P39" s="149">
        <v>3500</v>
      </c>
      <c r="Q39" s="146">
        <f>P39/O39</f>
        <v>0.49</v>
      </c>
      <c r="R39" s="148" t="s">
        <v>699</v>
      </c>
      <c r="S39" s="147">
        <v>0.314</v>
      </c>
      <c r="T39" s="146">
        <f>I39*S39</f>
        <v>2.14</v>
      </c>
      <c r="U39" s="146">
        <f>T39+Q39+I39</f>
        <v>9.43</v>
      </c>
      <c r="V39" s="145"/>
      <c r="W39" s="145"/>
      <c r="X39" s="144">
        <f>AC39*$X$10</f>
        <v>0.65</v>
      </c>
      <c r="Y39" s="144"/>
      <c r="Z39" s="143">
        <f>SUM(V39:Y39)</f>
        <v>0.65</v>
      </c>
      <c r="AA39" s="140">
        <f>Z39+U39</f>
        <v>10.08</v>
      </c>
      <c r="AB39" s="142">
        <f t="shared" si="23"/>
        <v>0.14580000000000001</v>
      </c>
      <c r="AC39" s="258">
        <v>11.8</v>
      </c>
      <c r="AD39" s="141">
        <f t="shared" ref="AD39" si="26">SUM(AF39:AO39)</f>
        <v>600</v>
      </c>
      <c r="AE39" s="141">
        <v>7603</v>
      </c>
      <c r="AF39" s="141"/>
      <c r="AG39" s="141"/>
      <c r="AH39" s="141"/>
      <c r="AI39" s="141"/>
      <c r="AJ39" s="141"/>
      <c r="AK39" s="141"/>
      <c r="AL39" s="141">
        <v>300</v>
      </c>
      <c r="AM39" s="141">
        <v>300</v>
      </c>
      <c r="AN39" s="141"/>
      <c r="AO39" s="141"/>
      <c r="AP39" s="140">
        <f>AD39*AC39</f>
        <v>7080</v>
      </c>
      <c r="AQ39" s="140">
        <f>AD39*AA39</f>
        <v>6048</v>
      </c>
    </row>
    <row r="40" spans="1:44" x14ac:dyDescent="0.2">
      <c r="AD40" s="263">
        <f>SUM(AD12:AD39)</f>
        <v>35260</v>
      </c>
      <c r="AF40" s="263">
        <f t="shared" ref="AF40:AQ40" si="27">SUM(AF12:AF39)</f>
        <v>2810</v>
      </c>
      <c r="AG40" s="263">
        <f t="shared" si="27"/>
        <v>2800</v>
      </c>
      <c r="AH40" s="263">
        <f t="shared" si="27"/>
        <v>2850</v>
      </c>
      <c r="AI40" s="263">
        <f t="shared" si="27"/>
        <v>2800</v>
      </c>
      <c r="AJ40" s="263">
        <f t="shared" si="27"/>
        <v>2100</v>
      </c>
      <c r="AK40" s="263">
        <f t="shared" si="27"/>
        <v>2100</v>
      </c>
      <c r="AL40" s="263">
        <f t="shared" si="27"/>
        <v>5900</v>
      </c>
      <c r="AM40" s="263">
        <f t="shared" si="27"/>
        <v>5900</v>
      </c>
      <c r="AN40" s="263">
        <f t="shared" si="27"/>
        <v>4000</v>
      </c>
      <c r="AO40" s="263">
        <f t="shared" si="27"/>
        <v>4000</v>
      </c>
      <c r="AP40" s="264">
        <f t="shared" si="27"/>
        <v>357711</v>
      </c>
      <c r="AQ40" s="264">
        <f t="shared" si="27"/>
        <v>306627.90000000002</v>
      </c>
    </row>
    <row r="41" spans="1:44" x14ac:dyDescent="0.2">
      <c r="AQ41" s="259">
        <f>(AP40-AQ40)/AP40</f>
        <v>0.14280000000000001</v>
      </c>
    </row>
    <row r="42" spans="1:44" x14ac:dyDescent="0.2">
      <c r="A42" s="136" t="s">
        <v>921</v>
      </c>
    </row>
    <row r="43" spans="1:44" x14ac:dyDescent="0.2">
      <c r="A43" s="136" t="s">
        <v>922</v>
      </c>
    </row>
    <row r="44" spans="1:44" x14ac:dyDescent="0.2">
      <c r="A44" s="256" t="s">
        <v>941</v>
      </c>
    </row>
    <row r="45" spans="1:44" x14ac:dyDescent="0.2">
      <c r="A45" s="136" t="s">
        <v>942</v>
      </c>
    </row>
    <row r="46" spans="1:44" x14ac:dyDescent="0.2">
      <c r="A46" s="257" t="s">
        <v>991</v>
      </c>
    </row>
  </sheetData>
  <protectedRanges>
    <protectedRange password="F78C" sqref="EV4 EO4:EP7 EQ5:ER7 ES5:EU5 ES6:ES7 EU6:EV7" name="区域1"/>
  </protectedRanges>
  <mergeCells count="84">
    <mergeCell ref="AL7:AM7"/>
    <mergeCell ref="AN7:AO7"/>
    <mergeCell ref="A36:A39"/>
    <mergeCell ref="B36:B39"/>
    <mergeCell ref="C36:C39"/>
    <mergeCell ref="E36:E39"/>
    <mergeCell ref="AN10:AO10"/>
    <mergeCell ref="AL10:AM10"/>
    <mergeCell ref="A27:A34"/>
    <mergeCell ref="B27:B34"/>
    <mergeCell ref="C27:C34"/>
    <mergeCell ref="AN8:AN9"/>
    <mergeCell ref="AL8:AL9"/>
    <mergeCell ref="AM8:AM9"/>
    <mergeCell ref="C22:C25"/>
    <mergeCell ref="B22:B25"/>
    <mergeCell ref="I6:J6"/>
    <mergeCell ref="K6:L6"/>
    <mergeCell ref="M6:N6"/>
    <mergeCell ref="I4:J4"/>
    <mergeCell ref="K4:L4"/>
    <mergeCell ref="M4:N4"/>
    <mergeCell ref="I5:J5"/>
    <mergeCell ref="K5:L5"/>
    <mergeCell ref="M5:N5"/>
    <mergeCell ref="I2:J2"/>
    <mergeCell ref="K2:L2"/>
    <mergeCell ref="M2:N2"/>
    <mergeCell ref="I3:J3"/>
    <mergeCell ref="K3:L3"/>
    <mergeCell ref="M3:N3"/>
    <mergeCell ref="A22:A25"/>
    <mergeCell ref="E22:E25"/>
    <mergeCell ref="E2:H2"/>
    <mergeCell ref="E4:H4"/>
    <mergeCell ref="E6:H6"/>
    <mergeCell ref="E5:H5"/>
    <mergeCell ref="E3:H3"/>
    <mergeCell ref="E8:E10"/>
    <mergeCell ref="E12:E15"/>
    <mergeCell ref="E17:E20"/>
    <mergeCell ref="G8:G10"/>
    <mergeCell ref="A8:A10"/>
    <mergeCell ref="B8:B10"/>
    <mergeCell ref="A17:A20"/>
    <mergeCell ref="B17:B20"/>
    <mergeCell ref="C17:C20"/>
    <mergeCell ref="A12:A15"/>
    <mergeCell ref="B12:B15"/>
    <mergeCell ref="C12:C15"/>
    <mergeCell ref="J8:Q8"/>
    <mergeCell ref="J9:L9"/>
    <mergeCell ref="N9:N10"/>
    <mergeCell ref="O9:O10"/>
    <mergeCell ref="P9:P10"/>
    <mergeCell ref="Q9:Q10"/>
    <mergeCell ref="AD8:AD10"/>
    <mergeCell ref="C8:C10"/>
    <mergeCell ref="D8:D10"/>
    <mergeCell ref="AC8:AC10"/>
    <mergeCell ref="S9:S10"/>
    <mergeCell ref="R9:R10"/>
    <mergeCell ref="R8:T8"/>
    <mergeCell ref="U8:U10"/>
    <mergeCell ref="Z8:Z10"/>
    <mergeCell ref="AA8:AA10"/>
    <mergeCell ref="AB8:AB10"/>
    <mergeCell ref="T9:T10"/>
    <mergeCell ref="F8:F10"/>
    <mergeCell ref="M9:M10"/>
    <mergeCell ref="H8:H10"/>
    <mergeCell ref="I8:I10"/>
    <mergeCell ref="AE8:AE10"/>
    <mergeCell ref="AJ8:AJ9"/>
    <mergeCell ref="AK8:AK9"/>
    <mergeCell ref="AQ8:AQ10"/>
    <mergeCell ref="AP8:AP10"/>
    <mergeCell ref="AO8:AO9"/>
    <mergeCell ref="AF7:AK7"/>
    <mergeCell ref="AF10:AK10"/>
    <mergeCell ref="AF8:AF9"/>
    <mergeCell ref="AG8:AG9"/>
    <mergeCell ref="AH8:AH9"/>
    <mergeCell ref="AI8:AI9"/>
  </mergeCells>
  <phoneticPr fontId="26" type="noConversion"/>
  <dataValidations count="11">
    <dataValidation type="list" allowBlank="1" showInputMessage="1" showErrorMessage="1" sqref="D2" xr:uid="{459A480C-E241-4A39-9397-DD7940F782EB}">
      <formula1>$DZ$2:$EN$2</formula1>
    </dataValidation>
    <dataValidation type="list" allowBlank="1" showInputMessage="1" showErrorMessage="1" sqref="I6:J7" xr:uid="{5C4CEC11-B12C-4C0A-8E22-FEAA2D118B64}">
      <formula1>$EO$3:$GM$3</formula1>
    </dataValidation>
    <dataValidation type="list" allowBlank="1" showInputMessage="1" showErrorMessage="1" sqref="B4" xr:uid="{3B106C81-6A45-4DDE-8F71-B66DD077D50A}">
      <formula1>$ER$4:$GF$4</formula1>
    </dataValidation>
    <dataValidation type="list" allowBlank="1" showInputMessage="1" showErrorMessage="1" sqref="B5" xr:uid="{876BE377-D50B-4D3C-BE94-95F677B83DC3}">
      <formula1>$EX$5:$EY$5</formula1>
    </dataValidation>
    <dataValidation type="list" allowBlank="1" showInputMessage="1" showErrorMessage="1" sqref="D4" xr:uid="{6E57484C-28F8-41BE-BDE4-6469E0BB5038}">
      <formula1>$P$2:$P$5</formula1>
    </dataValidation>
    <dataValidation type="list" allowBlank="1" showInputMessage="1" showErrorMessage="1" sqref="I5:J5" xr:uid="{35B52D07-F457-4DD2-B32F-1F92AE2F0869}">
      <formula1>$EO$2:$GO$2</formula1>
    </dataValidation>
    <dataValidation type="list" allowBlank="1" showInputMessage="1" showErrorMessage="1" sqref="I2:J2" xr:uid="{9953CD6F-9F75-4DBF-9B87-309AFCAA1954}">
      <formula1>$EO$4:$EP$4</formula1>
    </dataValidation>
    <dataValidation type="list" allowBlank="1" showInputMessage="1" showErrorMessage="1" sqref="M5 B6:B7" xr:uid="{1493F43E-F5F9-48E6-B8E6-E82F4DA8D9AD}">
      <formula1>$ET$5:$EU$5</formula1>
    </dataValidation>
    <dataValidation type="list" allowBlank="1" showInputMessage="1" showErrorMessage="1" sqref="M4:N4" xr:uid="{1E9DA335-38BF-4CA5-9C0A-82B3F1D43717}">
      <formula1>$EV$5:$EW$5</formula1>
    </dataValidation>
    <dataValidation type="list" allowBlank="1" showInputMessage="1" showErrorMessage="1" sqref="I4:J4" xr:uid="{9F8AD526-077D-49DD-89A4-EC2936019D30}">
      <formula1>$EO$6:$EV$6</formula1>
    </dataValidation>
    <dataValidation type="list" allowBlank="1" showInputMessage="1" showErrorMessage="1" sqref="I3:J3" xr:uid="{550F358B-8772-4F8A-A224-1611B1736FB8}">
      <formula1>$EO$5:$ER$5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7F3A-9656-4CD7-B663-6623EC82B4E9}">
  <sheetPr>
    <tabColor rgb="FFFFC000"/>
  </sheetPr>
  <dimension ref="A1:FK13"/>
  <sheetViews>
    <sheetView zoomScale="90" zoomScaleNormal="90" workbookViewId="0">
      <selection activeCell="H23" sqref="H23"/>
    </sheetView>
  </sheetViews>
  <sheetFormatPr defaultColWidth="10.42578125" defaultRowHeight="12.75" outlineLevelCol="1" x14ac:dyDescent="0.2"/>
  <cols>
    <col min="1" max="1" width="33.5703125" style="136" customWidth="1"/>
    <col min="2" max="2" width="26.42578125" style="136" bestFit="1" customWidth="1"/>
    <col min="3" max="3" width="15.42578125" style="139" customWidth="1"/>
    <col min="4" max="4" width="37.42578125" style="136" customWidth="1"/>
    <col min="5" max="5" width="16.5703125" style="137" customWidth="1" outlineLevel="1"/>
    <col min="6" max="6" width="18.140625" style="137" customWidth="1" outlineLevel="1"/>
    <col min="7" max="7" width="10.42578125" style="136"/>
    <col min="8" max="8" width="12.5703125" style="136" customWidth="1"/>
    <col min="9" max="16384" width="10.42578125" style="136"/>
  </cols>
  <sheetData>
    <row r="1" spans="1:167" s="250" customFormat="1" ht="20.85" customHeight="1" thickBot="1" x14ac:dyDescent="0.35">
      <c r="A1" s="319" t="s">
        <v>910</v>
      </c>
      <c r="B1" s="319"/>
      <c r="C1" s="319"/>
      <c r="D1" s="319"/>
      <c r="E1" s="190"/>
      <c r="F1" s="190"/>
      <c r="H1" s="190"/>
      <c r="I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252"/>
      <c r="ES1" s="252"/>
      <c r="ET1" s="252"/>
      <c r="EU1" s="252"/>
      <c r="EV1" s="252"/>
      <c r="EW1" s="252"/>
      <c r="EX1" s="254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190"/>
      <c r="FJ1" s="190"/>
      <c r="FK1" s="190"/>
    </row>
    <row r="2" spans="1:167" s="250" customFormat="1" ht="15" x14ac:dyDescent="0.25">
      <c r="A2" s="42" t="s">
        <v>119</v>
      </c>
      <c r="B2" s="42" t="s">
        <v>909</v>
      </c>
      <c r="C2" s="42" t="s">
        <v>908</v>
      </c>
      <c r="D2" s="253">
        <v>45980</v>
      </c>
      <c r="E2" s="190"/>
      <c r="F2" s="190"/>
      <c r="H2" s="190"/>
      <c r="I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3"/>
      <c r="DX2" s="190"/>
      <c r="DY2" s="252"/>
      <c r="DZ2" s="252"/>
      <c r="EA2" s="252" t="s">
        <v>25</v>
      </c>
      <c r="EB2" s="252" t="s">
        <v>26</v>
      </c>
      <c r="EC2" s="252" t="s">
        <v>27</v>
      </c>
      <c r="ED2" s="252" t="s">
        <v>28</v>
      </c>
      <c r="EE2" s="252"/>
      <c r="EF2" s="252" t="s">
        <v>29</v>
      </c>
      <c r="EG2" s="252" t="s">
        <v>30</v>
      </c>
      <c r="EH2" s="252" t="s">
        <v>31</v>
      </c>
      <c r="EI2" s="252" t="s">
        <v>32</v>
      </c>
      <c r="EJ2" s="252"/>
      <c r="EK2" s="252"/>
      <c r="EL2" s="252"/>
      <c r="EM2" s="252"/>
      <c r="EN2" s="252"/>
      <c r="EO2" s="252"/>
      <c r="EP2" s="251"/>
      <c r="EQ2" s="190"/>
      <c r="ER2" s="190"/>
      <c r="ES2" s="190"/>
    </row>
    <row r="3" spans="1:167" ht="14.25" customHeight="1" x14ac:dyDescent="0.2">
      <c r="A3" s="299" t="s">
        <v>736</v>
      </c>
      <c r="B3" s="291" t="s">
        <v>620</v>
      </c>
      <c r="C3" s="284" t="s">
        <v>735</v>
      </c>
      <c r="D3" s="284" t="s">
        <v>734</v>
      </c>
      <c r="E3" s="315" t="s">
        <v>943</v>
      </c>
      <c r="F3" s="315" t="s">
        <v>944</v>
      </c>
      <c r="H3" s="314" t="s">
        <v>943</v>
      </c>
      <c r="I3" s="314" t="s">
        <v>944</v>
      </c>
    </row>
    <row r="4" spans="1:167" ht="14.25" customHeight="1" x14ac:dyDescent="0.2">
      <c r="A4" s="300"/>
      <c r="B4" s="284"/>
      <c r="C4" s="284"/>
      <c r="D4" s="284"/>
      <c r="E4" s="315"/>
      <c r="F4" s="315"/>
      <c r="H4" s="314"/>
      <c r="I4" s="314"/>
    </row>
    <row r="5" spans="1:167" s="139" customFormat="1" ht="14.25" customHeight="1" x14ac:dyDescent="0.2">
      <c r="A5" s="300"/>
      <c r="B5" s="284"/>
      <c r="C5" s="284"/>
      <c r="D5" s="284"/>
      <c r="E5" s="315"/>
      <c r="F5" s="315"/>
      <c r="H5" s="314"/>
      <c r="I5" s="314"/>
    </row>
    <row r="6" spans="1:167" s="156" customFormat="1" ht="19.350000000000001" customHeight="1" x14ac:dyDescent="0.2">
      <c r="A6" s="174" t="s">
        <v>706</v>
      </c>
      <c r="B6" s="173"/>
      <c r="C6" s="173"/>
      <c r="D6" s="171"/>
      <c r="E6" s="158" t="s">
        <v>946</v>
      </c>
      <c r="F6" s="158" t="s">
        <v>946</v>
      </c>
      <c r="H6" s="260" t="s">
        <v>945</v>
      </c>
      <c r="I6" s="260" t="s">
        <v>945</v>
      </c>
    </row>
    <row r="7" spans="1:167" ht="35.1" customHeight="1" x14ac:dyDescent="0.2">
      <c r="A7" s="316" t="str">
        <f>A6</f>
        <v>Beautyrest Platinum Brand -- 6 piece set -- Solid 90gsm Polyester Satin Sheet Set</v>
      </c>
      <c r="B7" s="316" t="s">
        <v>705</v>
      </c>
      <c r="C7" s="316" t="s">
        <v>704</v>
      </c>
      <c r="D7" s="155" t="s">
        <v>703</v>
      </c>
      <c r="E7" s="258">
        <v>7.76</v>
      </c>
      <c r="F7" s="258">
        <v>7.95</v>
      </c>
      <c r="H7" s="261">
        <v>8</v>
      </c>
      <c r="I7" s="261">
        <v>8.1999999999999993</v>
      </c>
    </row>
    <row r="8" spans="1:167" ht="35.1" customHeight="1" x14ac:dyDescent="0.2">
      <c r="A8" s="317"/>
      <c r="B8" s="317"/>
      <c r="C8" s="317"/>
      <c r="D8" s="155" t="s">
        <v>907</v>
      </c>
      <c r="E8" s="258">
        <v>7.76</v>
      </c>
      <c r="F8" s="258">
        <v>7.95</v>
      </c>
      <c r="H8" s="261">
        <v>8</v>
      </c>
      <c r="I8" s="261">
        <v>8.1999999999999993</v>
      </c>
    </row>
    <row r="9" spans="1:167" ht="35.1" customHeight="1" x14ac:dyDescent="0.2">
      <c r="A9" s="317"/>
      <c r="B9" s="317"/>
      <c r="C9" s="317"/>
      <c r="D9" s="155" t="s">
        <v>702</v>
      </c>
      <c r="E9" s="258">
        <v>8.9</v>
      </c>
      <c r="F9" s="258">
        <v>9.1199999999999992</v>
      </c>
      <c r="H9" s="261">
        <v>9.18</v>
      </c>
      <c r="I9" s="261">
        <v>9.4</v>
      </c>
    </row>
    <row r="10" spans="1:167" ht="35.1" customHeight="1" x14ac:dyDescent="0.2">
      <c r="A10" s="317"/>
      <c r="B10" s="317"/>
      <c r="C10" s="317"/>
      <c r="D10" s="155" t="s">
        <v>701</v>
      </c>
      <c r="E10" s="258">
        <v>10.119999999999999</v>
      </c>
      <c r="F10" s="258">
        <v>10.38</v>
      </c>
      <c r="H10" s="261">
        <v>10.43</v>
      </c>
      <c r="I10" s="261">
        <v>10.7</v>
      </c>
    </row>
    <row r="11" spans="1:167" ht="35.1" customHeight="1" x14ac:dyDescent="0.2">
      <c r="A11" s="317"/>
      <c r="B11" s="317"/>
      <c r="C11" s="317"/>
      <c r="D11" s="155" t="s">
        <v>700</v>
      </c>
      <c r="E11" s="258">
        <v>11.8</v>
      </c>
      <c r="F11" s="258">
        <v>12.1</v>
      </c>
      <c r="H11" s="261">
        <v>12.17</v>
      </c>
      <c r="I11" s="261">
        <v>12.47</v>
      </c>
    </row>
    <row r="12" spans="1:167" ht="35.1" customHeight="1" x14ac:dyDescent="0.2">
      <c r="A12" s="317"/>
      <c r="B12" s="317"/>
      <c r="C12" s="317"/>
      <c r="D12" s="155" t="s">
        <v>888</v>
      </c>
      <c r="E12" s="258">
        <v>2.34</v>
      </c>
      <c r="F12" s="258">
        <v>2.4</v>
      </c>
      <c r="H12" s="261">
        <v>2.41</v>
      </c>
      <c r="I12" s="261">
        <v>2.4700000000000002</v>
      </c>
    </row>
    <row r="13" spans="1:167" ht="35.1" customHeight="1" x14ac:dyDescent="0.2">
      <c r="A13" s="318"/>
      <c r="B13" s="318"/>
      <c r="C13" s="318"/>
      <c r="D13" s="155" t="s">
        <v>886</v>
      </c>
      <c r="E13" s="258">
        <v>2.6</v>
      </c>
      <c r="F13" s="258">
        <v>2.66</v>
      </c>
      <c r="H13" s="261">
        <v>2.68</v>
      </c>
      <c r="I13" s="261">
        <v>2.74</v>
      </c>
    </row>
  </sheetData>
  <mergeCells count="12">
    <mergeCell ref="A1:D1"/>
    <mergeCell ref="A3:A5"/>
    <mergeCell ref="B3:B5"/>
    <mergeCell ref="C3:C5"/>
    <mergeCell ref="D3:D5"/>
    <mergeCell ref="H3:H5"/>
    <mergeCell ref="I3:I5"/>
    <mergeCell ref="F3:F5"/>
    <mergeCell ref="A7:A13"/>
    <mergeCell ref="B7:B13"/>
    <mergeCell ref="C7:C13"/>
    <mergeCell ref="E3:E5"/>
  </mergeCells>
  <phoneticPr fontId="26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02A7-32E5-47FE-B4C1-04D3ECFDBA50}">
  <dimension ref="A1:N9"/>
  <sheetViews>
    <sheetView workbookViewId="0">
      <selection activeCell="I24" sqref="I24"/>
    </sheetView>
  </sheetViews>
  <sheetFormatPr defaultColWidth="9" defaultRowHeight="14.25" x14ac:dyDescent="0.25"/>
  <cols>
    <col min="1" max="1" width="4.85546875" style="217" customWidth="1"/>
    <col min="2" max="2" width="8.140625" style="220" customWidth="1"/>
    <col min="3" max="3" width="18.42578125" style="217" customWidth="1"/>
    <col min="4" max="4" width="13.5703125" style="217" customWidth="1"/>
    <col min="5" max="5" width="33.28515625" style="224" customWidth="1"/>
    <col min="6" max="6" width="8.85546875" style="223" customWidth="1"/>
    <col min="7" max="7" width="9.42578125" style="223" customWidth="1"/>
    <col min="8" max="8" width="5.7109375" style="222" customWidth="1"/>
    <col min="9" max="9" width="6.7109375" style="221" customWidth="1"/>
    <col min="10" max="10" width="5.5703125" style="220" customWidth="1"/>
    <col min="11" max="13" width="4.42578125" style="219" customWidth="1"/>
    <col min="14" max="14" width="12.42578125" style="218" customWidth="1"/>
    <col min="15" max="16384" width="9" style="217"/>
  </cols>
  <sheetData>
    <row r="1" spans="1:14" ht="42.75" x14ac:dyDescent="0.25">
      <c r="A1" s="242" t="s">
        <v>902</v>
      </c>
      <c r="B1" s="242" t="s">
        <v>901</v>
      </c>
      <c r="C1" s="246" t="s">
        <v>22</v>
      </c>
      <c r="D1" s="246" t="s">
        <v>622</v>
      </c>
      <c r="E1" s="246" t="s">
        <v>734</v>
      </c>
      <c r="F1" s="243" t="s">
        <v>900</v>
      </c>
      <c r="G1" s="245" t="s">
        <v>899</v>
      </c>
      <c r="H1" s="244" t="s">
        <v>898</v>
      </c>
      <c r="I1" s="243" t="s">
        <v>897</v>
      </c>
      <c r="J1" s="242" t="s">
        <v>896</v>
      </c>
      <c r="K1" s="320" t="s">
        <v>895</v>
      </c>
      <c r="L1" s="320"/>
      <c r="M1" s="320"/>
      <c r="N1" s="241" t="s">
        <v>894</v>
      </c>
    </row>
    <row r="2" spans="1:14" ht="12" customHeight="1" x14ac:dyDescent="0.25">
      <c r="A2" s="321"/>
      <c r="B2" s="240"/>
      <c r="C2" s="239"/>
      <c r="D2" s="239"/>
      <c r="E2" s="238"/>
      <c r="F2" s="237"/>
      <c r="G2" s="237"/>
      <c r="H2" s="236"/>
      <c r="I2" s="235"/>
      <c r="J2" s="234"/>
      <c r="K2" s="233"/>
      <c r="L2" s="233"/>
      <c r="M2" s="233"/>
      <c r="N2" s="232"/>
    </row>
    <row r="3" spans="1:14" ht="21" customHeight="1" x14ac:dyDescent="0.25">
      <c r="A3" s="322"/>
      <c r="B3" s="329" t="s">
        <v>893</v>
      </c>
      <c r="C3" s="323" t="s">
        <v>706</v>
      </c>
      <c r="D3" s="324" t="s">
        <v>892</v>
      </c>
      <c r="E3" s="230" t="s">
        <v>703</v>
      </c>
      <c r="F3" s="229">
        <v>4.33</v>
      </c>
      <c r="G3" s="228">
        <v>4.1090361445783099</v>
      </c>
      <c r="H3" s="231">
        <v>0.05</v>
      </c>
      <c r="I3" s="326" t="s">
        <v>891</v>
      </c>
      <c r="J3" s="226">
        <v>2</v>
      </c>
      <c r="K3" s="225">
        <v>30</v>
      </c>
      <c r="L3" s="225">
        <v>25</v>
      </c>
      <c r="M3" s="225">
        <v>14</v>
      </c>
      <c r="N3" s="325" t="s">
        <v>890</v>
      </c>
    </row>
    <row r="4" spans="1:14" ht="21" customHeight="1" x14ac:dyDescent="0.25">
      <c r="A4" s="322"/>
      <c r="B4" s="329"/>
      <c r="C4" s="323"/>
      <c r="D4" s="324"/>
      <c r="E4" s="230" t="s">
        <v>889</v>
      </c>
      <c r="F4" s="229">
        <v>4.43</v>
      </c>
      <c r="G4" s="228">
        <v>4.2177710843373504</v>
      </c>
      <c r="H4" s="231">
        <v>0.05</v>
      </c>
      <c r="I4" s="327"/>
      <c r="J4" s="226">
        <v>2</v>
      </c>
      <c r="K4" s="225">
        <v>30</v>
      </c>
      <c r="L4" s="225">
        <v>25</v>
      </c>
      <c r="M4" s="225">
        <v>14</v>
      </c>
      <c r="N4" s="325"/>
    </row>
    <row r="5" spans="1:14" ht="21" customHeight="1" x14ac:dyDescent="0.25">
      <c r="A5" s="322"/>
      <c r="B5" s="329"/>
      <c r="C5" s="323"/>
      <c r="D5" s="323"/>
      <c r="E5" s="230" t="s">
        <v>702</v>
      </c>
      <c r="F5" s="229">
        <v>5.54</v>
      </c>
      <c r="G5" s="228">
        <v>5.2650602409638498</v>
      </c>
      <c r="H5" s="231">
        <v>0.05</v>
      </c>
      <c r="I5" s="327"/>
      <c r="J5" s="226">
        <v>2</v>
      </c>
      <c r="K5" s="225">
        <v>30</v>
      </c>
      <c r="L5" s="225">
        <v>25</v>
      </c>
      <c r="M5" s="225">
        <v>16</v>
      </c>
      <c r="N5" s="325"/>
    </row>
    <row r="6" spans="1:14" ht="21" customHeight="1" x14ac:dyDescent="0.25">
      <c r="A6" s="322"/>
      <c r="B6" s="329"/>
      <c r="C6" s="323"/>
      <c r="D6" s="323"/>
      <c r="E6" s="230" t="s">
        <v>701</v>
      </c>
      <c r="F6" s="229">
        <v>6.13</v>
      </c>
      <c r="G6" s="228">
        <v>5.8259036144578298</v>
      </c>
      <c r="H6" s="231">
        <v>0.05</v>
      </c>
      <c r="I6" s="327"/>
      <c r="J6" s="226">
        <v>2</v>
      </c>
      <c r="K6" s="225">
        <v>30</v>
      </c>
      <c r="L6" s="225">
        <v>25</v>
      </c>
      <c r="M6" s="225">
        <v>18</v>
      </c>
      <c r="N6" s="325"/>
    </row>
    <row r="7" spans="1:14" ht="21" customHeight="1" x14ac:dyDescent="0.25">
      <c r="A7" s="322"/>
      <c r="B7" s="329"/>
      <c r="C7" s="323"/>
      <c r="D7" s="323"/>
      <c r="E7" s="230" t="s">
        <v>700</v>
      </c>
      <c r="F7" s="229">
        <v>7.16</v>
      </c>
      <c r="G7" s="228">
        <v>6.7987951807228901</v>
      </c>
      <c r="H7" s="231">
        <v>0.05</v>
      </c>
      <c r="I7" s="327"/>
      <c r="J7" s="226">
        <v>2</v>
      </c>
      <c r="K7" s="225">
        <v>30</v>
      </c>
      <c r="L7" s="225">
        <v>25</v>
      </c>
      <c r="M7" s="225">
        <v>21</v>
      </c>
      <c r="N7" s="325"/>
    </row>
    <row r="8" spans="1:14" ht="21" customHeight="1" x14ac:dyDescent="0.25">
      <c r="A8" s="322"/>
      <c r="B8" s="329"/>
      <c r="C8" s="323"/>
      <c r="D8" s="323"/>
      <c r="E8" s="230" t="s">
        <v>888</v>
      </c>
      <c r="F8" s="229">
        <v>1.1299999999999999</v>
      </c>
      <c r="G8" s="228">
        <v>1.07590361445783</v>
      </c>
      <c r="H8" s="231">
        <v>0.05</v>
      </c>
      <c r="I8" s="327"/>
      <c r="J8" s="226">
        <v>4</v>
      </c>
      <c r="K8" s="225">
        <v>25</v>
      </c>
      <c r="L8" s="225">
        <v>16</v>
      </c>
      <c r="M8" s="225">
        <v>14</v>
      </c>
      <c r="N8" s="325" t="s">
        <v>887</v>
      </c>
    </row>
    <row r="9" spans="1:14" ht="21" customHeight="1" x14ac:dyDescent="0.25">
      <c r="A9" s="322"/>
      <c r="B9" s="329"/>
      <c r="C9" s="323"/>
      <c r="D9" s="323"/>
      <c r="E9" s="230" t="s">
        <v>886</v>
      </c>
      <c r="F9" s="229">
        <v>1.29</v>
      </c>
      <c r="G9" s="228">
        <v>1.22469879518072</v>
      </c>
      <c r="H9" s="227">
        <v>0.05</v>
      </c>
      <c r="I9" s="328"/>
      <c r="J9" s="226">
        <v>4</v>
      </c>
      <c r="K9" s="225">
        <v>25</v>
      </c>
      <c r="L9" s="225">
        <v>16</v>
      </c>
      <c r="M9" s="225">
        <v>16</v>
      </c>
      <c r="N9" s="325"/>
    </row>
  </sheetData>
  <mergeCells count="8">
    <mergeCell ref="K1:M1"/>
    <mergeCell ref="A2:A9"/>
    <mergeCell ref="C3:C9"/>
    <mergeCell ref="D3:D9"/>
    <mergeCell ref="N3:N7"/>
    <mergeCell ref="N8:N9"/>
    <mergeCell ref="I3:I9"/>
    <mergeCell ref="B3:B9"/>
  </mergeCells>
  <phoneticPr fontId="26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workbookViewId="0">
      <selection activeCell="K7" sqref="K7"/>
    </sheetView>
  </sheetViews>
  <sheetFormatPr defaultRowHeight="15" x14ac:dyDescent="0.2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118</v>
      </c>
      <c r="B1" s="45" t="s">
        <v>119</v>
      </c>
      <c r="C1" s="46" t="s">
        <v>41</v>
      </c>
      <c r="D1" s="70" t="s">
        <v>3</v>
      </c>
      <c r="E1" s="38" t="s">
        <v>20</v>
      </c>
      <c r="F1" s="38" t="s">
        <v>417</v>
      </c>
      <c r="G1" s="38" t="s">
        <v>71</v>
      </c>
      <c r="H1" s="38" t="s">
        <v>52</v>
      </c>
      <c r="I1" s="38" t="s">
        <v>478</v>
      </c>
      <c r="J1" s="38" t="s">
        <v>469</v>
      </c>
      <c r="K1" s="38" t="s">
        <v>53</v>
      </c>
    </row>
    <row r="2" spans="1:11" x14ac:dyDescent="0.25">
      <c r="A2" s="40" t="s">
        <v>120</v>
      </c>
      <c r="B2" s="40" t="s">
        <v>79</v>
      </c>
      <c r="C2" s="40" t="s">
        <v>106</v>
      </c>
      <c r="F2" s="3" t="s">
        <v>664</v>
      </c>
      <c r="G2" t="s">
        <v>587</v>
      </c>
      <c r="I2" s="3"/>
      <c r="K2" s="3" t="s">
        <v>420</v>
      </c>
    </row>
    <row r="3" spans="1:11" x14ac:dyDescent="0.25">
      <c r="A3" s="40" t="s">
        <v>115</v>
      </c>
      <c r="B3" s="40" t="s">
        <v>80</v>
      </c>
      <c r="C3" s="40" t="s">
        <v>121</v>
      </c>
      <c r="D3" t="s">
        <v>161</v>
      </c>
      <c r="E3" t="s">
        <v>157</v>
      </c>
      <c r="F3" s="3" t="s">
        <v>665</v>
      </c>
      <c r="G3" t="s">
        <v>586</v>
      </c>
      <c r="H3" t="s">
        <v>564</v>
      </c>
      <c r="I3" t="s">
        <v>479</v>
      </c>
      <c r="J3" t="s">
        <v>574</v>
      </c>
      <c r="K3" t="s">
        <v>593</v>
      </c>
    </row>
    <row r="4" spans="1:11" x14ac:dyDescent="0.25">
      <c r="A4" s="40" t="s">
        <v>514</v>
      </c>
      <c r="B4" s="40" t="s">
        <v>514</v>
      </c>
      <c r="C4" s="40" t="s">
        <v>121</v>
      </c>
      <c r="D4" t="s">
        <v>158</v>
      </c>
      <c r="E4" t="s">
        <v>156</v>
      </c>
      <c r="F4" s="3" t="s">
        <v>666</v>
      </c>
      <c r="G4" t="s">
        <v>98</v>
      </c>
      <c r="H4" t="s">
        <v>565</v>
      </c>
      <c r="I4" t="s">
        <v>480</v>
      </c>
      <c r="J4" t="s">
        <v>477</v>
      </c>
      <c r="K4" t="s">
        <v>416</v>
      </c>
    </row>
    <row r="5" spans="1:11" x14ac:dyDescent="0.25">
      <c r="A5" s="40" t="s">
        <v>122</v>
      </c>
      <c r="B5" s="40" t="s">
        <v>81</v>
      </c>
      <c r="C5" s="40" t="s">
        <v>107</v>
      </c>
      <c r="D5" s="3" t="s">
        <v>162</v>
      </c>
      <c r="E5" t="s">
        <v>463</v>
      </c>
      <c r="F5" s="3" t="s">
        <v>667</v>
      </c>
      <c r="G5" t="s">
        <v>582</v>
      </c>
      <c r="H5" t="s">
        <v>566</v>
      </c>
      <c r="I5" t="s">
        <v>590</v>
      </c>
      <c r="J5" t="s">
        <v>575</v>
      </c>
      <c r="K5" t="s">
        <v>499</v>
      </c>
    </row>
    <row r="6" spans="1:11" x14ac:dyDescent="0.25">
      <c r="A6" s="40" t="s">
        <v>515</v>
      </c>
      <c r="B6" s="40" t="s">
        <v>516</v>
      </c>
      <c r="C6" s="40" t="s">
        <v>517</v>
      </c>
      <c r="D6" s="3" t="s">
        <v>163</v>
      </c>
      <c r="E6" t="s">
        <v>509</v>
      </c>
      <c r="F6" s="3" t="s">
        <v>668</v>
      </c>
      <c r="G6" t="s">
        <v>583</v>
      </c>
      <c r="H6" t="s">
        <v>567</v>
      </c>
      <c r="I6" t="s">
        <v>481</v>
      </c>
      <c r="J6" t="s">
        <v>576</v>
      </c>
      <c r="K6" t="s">
        <v>415</v>
      </c>
    </row>
    <row r="7" spans="1:11" x14ac:dyDescent="0.25">
      <c r="A7" s="40" t="s">
        <v>123</v>
      </c>
      <c r="B7" s="40" t="s">
        <v>82</v>
      </c>
      <c r="C7" s="40" t="s">
        <v>82</v>
      </c>
      <c r="D7" t="s">
        <v>164</v>
      </c>
      <c r="E7" t="s">
        <v>155</v>
      </c>
      <c r="F7" s="3" t="s">
        <v>669</v>
      </c>
      <c r="G7" t="s">
        <v>584</v>
      </c>
      <c r="H7" t="s">
        <v>412</v>
      </c>
      <c r="I7" t="s">
        <v>482</v>
      </c>
      <c r="J7" t="s">
        <v>577</v>
      </c>
      <c r="K7" t="s">
        <v>594</v>
      </c>
    </row>
    <row r="8" spans="1:11" x14ac:dyDescent="0.25">
      <c r="A8" s="40" t="s">
        <v>518</v>
      </c>
      <c r="B8" s="40" t="s">
        <v>519</v>
      </c>
      <c r="C8" s="40" t="s">
        <v>520</v>
      </c>
      <c r="D8" t="s">
        <v>341</v>
      </c>
      <c r="E8" t="s">
        <v>154</v>
      </c>
      <c r="F8" s="3" t="s">
        <v>670</v>
      </c>
      <c r="G8" s="3" t="s">
        <v>585</v>
      </c>
      <c r="H8" t="s">
        <v>413</v>
      </c>
      <c r="I8" t="s">
        <v>483</v>
      </c>
      <c r="J8" t="s">
        <v>476</v>
      </c>
      <c r="K8" t="s">
        <v>595</v>
      </c>
    </row>
    <row r="9" spans="1:11" x14ac:dyDescent="0.25">
      <c r="A9" s="40" t="s">
        <v>521</v>
      </c>
      <c r="B9" s="40" t="s">
        <v>522</v>
      </c>
      <c r="C9" s="40" t="s">
        <v>523</v>
      </c>
      <c r="D9" t="s">
        <v>165</v>
      </c>
      <c r="E9" t="s">
        <v>153</v>
      </c>
      <c r="F9" s="3" t="s">
        <v>671</v>
      </c>
      <c r="G9" t="s">
        <v>588</v>
      </c>
      <c r="H9" t="s">
        <v>414</v>
      </c>
      <c r="I9" t="s">
        <v>591</v>
      </c>
      <c r="J9" t="s">
        <v>474</v>
      </c>
      <c r="K9" t="s">
        <v>596</v>
      </c>
    </row>
    <row r="10" spans="1:11" x14ac:dyDescent="0.25">
      <c r="A10" s="40" t="s">
        <v>524</v>
      </c>
      <c r="B10" s="40" t="s">
        <v>525</v>
      </c>
      <c r="C10" s="40" t="s">
        <v>526</v>
      </c>
      <c r="D10" t="s">
        <v>342</v>
      </c>
      <c r="E10" t="s">
        <v>152</v>
      </c>
      <c r="F10" s="3" t="s">
        <v>672</v>
      </c>
      <c r="G10" t="s">
        <v>589</v>
      </c>
      <c r="H10" t="s">
        <v>568</v>
      </c>
      <c r="I10" t="s">
        <v>592</v>
      </c>
      <c r="J10" t="s">
        <v>473</v>
      </c>
      <c r="K10" t="s">
        <v>500</v>
      </c>
    </row>
    <row r="11" spans="1:11" x14ac:dyDescent="0.25">
      <c r="A11" s="40" t="s">
        <v>124</v>
      </c>
      <c r="B11" s="40" t="s">
        <v>83</v>
      </c>
      <c r="C11" s="40" t="s">
        <v>108</v>
      </c>
      <c r="D11" t="s">
        <v>166</v>
      </c>
      <c r="E11" t="s">
        <v>151</v>
      </c>
      <c r="H11" t="s">
        <v>569</v>
      </c>
      <c r="J11" t="s">
        <v>578</v>
      </c>
      <c r="K11" t="s">
        <v>501</v>
      </c>
    </row>
    <row r="12" spans="1:11" x14ac:dyDescent="0.25">
      <c r="A12" s="40" t="s">
        <v>527</v>
      </c>
      <c r="B12" s="40" t="s">
        <v>528</v>
      </c>
      <c r="C12" s="40" t="s">
        <v>108</v>
      </c>
      <c r="D12" t="s">
        <v>167</v>
      </c>
      <c r="E12" t="s">
        <v>150</v>
      </c>
      <c r="H12" t="s">
        <v>570</v>
      </c>
      <c r="J12" t="s">
        <v>475</v>
      </c>
      <c r="K12" t="s">
        <v>597</v>
      </c>
    </row>
    <row r="13" spans="1:11" x14ac:dyDescent="0.25">
      <c r="A13" s="40" t="s">
        <v>529</v>
      </c>
      <c r="B13" s="40" t="s">
        <v>530</v>
      </c>
      <c r="C13" s="40" t="s">
        <v>110</v>
      </c>
      <c r="D13" t="s">
        <v>343</v>
      </c>
      <c r="E13" t="s">
        <v>485</v>
      </c>
      <c r="J13" t="s">
        <v>470</v>
      </c>
      <c r="K13" t="s">
        <v>598</v>
      </c>
    </row>
    <row r="14" spans="1:11" x14ac:dyDescent="0.25">
      <c r="A14" s="40" t="s">
        <v>125</v>
      </c>
      <c r="B14" s="40" t="s">
        <v>84</v>
      </c>
      <c r="C14" s="40" t="s">
        <v>110</v>
      </c>
      <c r="D14" t="s">
        <v>159</v>
      </c>
      <c r="E14" t="s">
        <v>486</v>
      </c>
      <c r="J14" t="s">
        <v>472</v>
      </c>
      <c r="K14" t="s">
        <v>599</v>
      </c>
    </row>
    <row r="15" spans="1:11" x14ac:dyDescent="0.25">
      <c r="A15" s="40" t="s">
        <v>531</v>
      </c>
      <c r="B15" s="40" t="s">
        <v>532</v>
      </c>
      <c r="C15" s="40" t="s">
        <v>533</v>
      </c>
      <c r="D15" t="s">
        <v>344</v>
      </c>
      <c r="E15" t="s">
        <v>487</v>
      </c>
      <c r="J15" t="s">
        <v>60</v>
      </c>
      <c r="K15" t="s">
        <v>600</v>
      </c>
    </row>
    <row r="16" spans="1:11" x14ac:dyDescent="0.25">
      <c r="A16" s="40" t="s">
        <v>126</v>
      </c>
      <c r="B16" s="40" t="s">
        <v>85</v>
      </c>
      <c r="C16" s="40" t="s">
        <v>111</v>
      </c>
      <c r="D16" t="s">
        <v>345</v>
      </c>
      <c r="E16" t="s">
        <v>149</v>
      </c>
      <c r="J16" t="s">
        <v>471</v>
      </c>
      <c r="K16" t="s">
        <v>601</v>
      </c>
    </row>
    <row r="17" spans="1:11" x14ac:dyDescent="0.25">
      <c r="A17" s="40" t="s">
        <v>534</v>
      </c>
      <c r="B17" s="40" t="s">
        <v>535</v>
      </c>
      <c r="C17" s="40" t="s">
        <v>534</v>
      </c>
      <c r="D17" t="s">
        <v>168</v>
      </c>
      <c r="E17" t="s">
        <v>460</v>
      </c>
      <c r="J17" t="s">
        <v>579</v>
      </c>
      <c r="K17" t="s">
        <v>602</v>
      </c>
    </row>
    <row r="18" spans="1:11" x14ac:dyDescent="0.25">
      <c r="A18" s="40" t="s">
        <v>127</v>
      </c>
      <c r="B18" s="40" t="s">
        <v>86</v>
      </c>
      <c r="C18" s="40" t="s">
        <v>112</v>
      </c>
      <c r="D18" t="s">
        <v>421</v>
      </c>
      <c r="E18" t="s">
        <v>148</v>
      </c>
      <c r="J18" t="s">
        <v>580</v>
      </c>
      <c r="K18" t="s">
        <v>603</v>
      </c>
    </row>
    <row r="19" spans="1:11" x14ac:dyDescent="0.25">
      <c r="A19" s="40" t="s">
        <v>495</v>
      </c>
      <c r="B19" s="40" t="s">
        <v>496</v>
      </c>
      <c r="C19" s="40" t="s">
        <v>112</v>
      </c>
      <c r="D19" t="s">
        <v>169</v>
      </c>
      <c r="E19" t="s">
        <v>488</v>
      </c>
      <c r="K19" t="s">
        <v>604</v>
      </c>
    </row>
    <row r="20" spans="1:11" x14ac:dyDescent="0.25">
      <c r="A20" s="40" t="s">
        <v>536</v>
      </c>
      <c r="B20" s="40" t="s">
        <v>537</v>
      </c>
      <c r="C20" s="40" t="s">
        <v>537</v>
      </c>
      <c r="D20" t="s">
        <v>346</v>
      </c>
      <c r="E20" t="s">
        <v>459</v>
      </c>
      <c r="F20" s="3"/>
      <c r="K20" t="s">
        <v>502</v>
      </c>
    </row>
    <row r="21" spans="1:11" x14ac:dyDescent="0.25">
      <c r="A21" s="40" t="s">
        <v>138</v>
      </c>
      <c r="B21" s="40" t="s">
        <v>139</v>
      </c>
      <c r="C21" s="40" t="s">
        <v>140</v>
      </c>
      <c r="D21" t="s">
        <v>170</v>
      </c>
      <c r="E21" t="s">
        <v>489</v>
      </c>
      <c r="F21" s="3"/>
      <c r="G21" s="3"/>
      <c r="K21" t="s">
        <v>605</v>
      </c>
    </row>
    <row r="22" spans="1:11" x14ac:dyDescent="0.25">
      <c r="A22" s="40" t="s">
        <v>141</v>
      </c>
      <c r="B22" s="40" t="s">
        <v>142</v>
      </c>
      <c r="C22" s="40" t="s">
        <v>140</v>
      </c>
      <c r="D22" t="s">
        <v>171</v>
      </c>
      <c r="E22" t="s">
        <v>490</v>
      </c>
    </row>
    <row r="23" spans="1:11" x14ac:dyDescent="0.25">
      <c r="A23" s="40" t="s">
        <v>145</v>
      </c>
      <c r="B23" s="40" t="s">
        <v>146</v>
      </c>
      <c r="C23" s="40" t="s">
        <v>140</v>
      </c>
      <c r="D23" t="s">
        <v>172</v>
      </c>
      <c r="E23" t="s">
        <v>491</v>
      </c>
    </row>
    <row r="24" spans="1:11" x14ac:dyDescent="0.25">
      <c r="A24" s="40" t="s">
        <v>143</v>
      </c>
      <c r="B24" s="40" t="s">
        <v>144</v>
      </c>
      <c r="C24" s="40" t="s">
        <v>140</v>
      </c>
      <c r="D24" t="s">
        <v>173</v>
      </c>
      <c r="E24" t="s">
        <v>461</v>
      </c>
    </row>
    <row r="25" spans="1:11" x14ac:dyDescent="0.25">
      <c r="A25" s="40" t="s">
        <v>128</v>
      </c>
      <c r="B25" s="40" t="s">
        <v>87</v>
      </c>
      <c r="C25" s="40" t="s">
        <v>87</v>
      </c>
      <c r="D25" s="3" t="s">
        <v>347</v>
      </c>
      <c r="E25" t="s">
        <v>462</v>
      </c>
    </row>
    <row r="26" spans="1:11" x14ac:dyDescent="0.25">
      <c r="A26" s="40" t="s">
        <v>129</v>
      </c>
      <c r="B26" s="40" t="s">
        <v>88</v>
      </c>
      <c r="C26" s="40" t="s">
        <v>88</v>
      </c>
      <c r="D26" t="s">
        <v>174</v>
      </c>
      <c r="E26" t="s">
        <v>147</v>
      </c>
    </row>
    <row r="27" spans="1:11" x14ac:dyDescent="0.25">
      <c r="A27" s="40" t="s">
        <v>130</v>
      </c>
      <c r="B27" s="40" t="s">
        <v>89</v>
      </c>
      <c r="C27" s="40" t="s">
        <v>88</v>
      </c>
      <c r="D27" t="s">
        <v>422</v>
      </c>
    </row>
    <row r="28" spans="1:11" x14ac:dyDescent="0.25">
      <c r="A28" s="40" t="s">
        <v>538</v>
      </c>
      <c r="B28" s="40" t="s">
        <v>539</v>
      </c>
      <c r="C28" s="40" t="s">
        <v>88</v>
      </c>
      <c r="D28" t="s">
        <v>175</v>
      </c>
    </row>
    <row r="29" spans="1:11" x14ac:dyDescent="0.25">
      <c r="A29" s="40" t="s">
        <v>540</v>
      </c>
      <c r="B29" s="40" t="s">
        <v>541</v>
      </c>
      <c r="C29" s="40" t="s">
        <v>541</v>
      </c>
      <c r="D29" t="s">
        <v>423</v>
      </c>
    </row>
    <row r="30" spans="1:11" x14ac:dyDescent="0.25">
      <c r="A30" s="40" t="s">
        <v>542</v>
      </c>
      <c r="B30" s="40" t="s">
        <v>543</v>
      </c>
      <c r="C30" s="40" t="s">
        <v>113</v>
      </c>
      <c r="D30" t="s">
        <v>176</v>
      </c>
    </row>
    <row r="31" spans="1:11" x14ac:dyDescent="0.25">
      <c r="A31" s="40" t="s">
        <v>131</v>
      </c>
      <c r="B31" s="40" t="s">
        <v>90</v>
      </c>
      <c r="C31" s="40" t="s">
        <v>113</v>
      </c>
      <c r="D31" t="s">
        <v>424</v>
      </c>
    </row>
    <row r="32" spans="1:11" x14ac:dyDescent="0.25">
      <c r="A32" s="40" t="s">
        <v>132</v>
      </c>
      <c r="B32" s="40" t="s">
        <v>91</v>
      </c>
      <c r="C32" s="40" t="s">
        <v>113</v>
      </c>
      <c r="D32" t="s">
        <v>160</v>
      </c>
    </row>
    <row r="33" spans="1:4" x14ac:dyDescent="0.25">
      <c r="A33" s="40" t="s">
        <v>544</v>
      </c>
      <c r="B33" s="40" t="s">
        <v>545</v>
      </c>
      <c r="C33" t="s">
        <v>520</v>
      </c>
      <c r="D33" t="s">
        <v>177</v>
      </c>
    </row>
    <row r="34" spans="1:4" x14ac:dyDescent="0.25">
      <c r="A34" s="40" t="s">
        <v>546</v>
      </c>
      <c r="B34" s="40" t="s">
        <v>547</v>
      </c>
      <c r="C34" s="40" t="s">
        <v>547</v>
      </c>
      <c r="D34" s="3" t="s">
        <v>425</v>
      </c>
    </row>
    <row r="35" spans="1:4" x14ac:dyDescent="0.25">
      <c r="A35" s="40" t="s">
        <v>548</v>
      </c>
      <c r="B35" s="40" t="s">
        <v>549</v>
      </c>
      <c r="C35" s="40" t="s">
        <v>550</v>
      </c>
      <c r="D35" t="s">
        <v>178</v>
      </c>
    </row>
    <row r="36" spans="1:4" x14ac:dyDescent="0.25">
      <c r="A36" s="40" t="s">
        <v>551</v>
      </c>
      <c r="B36" s="40" t="s">
        <v>552</v>
      </c>
      <c r="C36" s="40" t="s">
        <v>553</v>
      </c>
      <c r="D36" t="s">
        <v>348</v>
      </c>
    </row>
    <row r="37" spans="1:4" x14ac:dyDescent="0.25">
      <c r="A37" s="40" t="s">
        <v>133</v>
      </c>
      <c r="B37" s="40" t="s">
        <v>92</v>
      </c>
      <c r="C37" s="40" t="s">
        <v>117</v>
      </c>
      <c r="D37" t="s">
        <v>179</v>
      </c>
    </row>
    <row r="38" spans="1:4" x14ac:dyDescent="0.25">
      <c r="A38" s="40" t="s">
        <v>554</v>
      </c>
      <c r="B38" s="40" t="s">
        <v>555</v>
      </c>
      <c r="C38" s="40" t="s">
        <v>556</v>
      </c>
      <c r="D38" t="s">
        <v>180</v>
      </c>
    </row>
    <row r="39" spans="1:4" x14ac:dyDescent="0.25">
      <c r="A39" s="40" t="s">
        <v>135</v>
      </c>
      <c r="B39" s="40" t="s">
        <v>93</v>
      </c>
      <c r="C39" s="40" t="s">
        <v>109</v>
      </c>
      <c r="D39" t="s">
        <v>181</v>
      </c>
    </row>
    <row r="40" spans="1:4" x14ac:dyDescent="0.25">
      <c r="A40" s="40" t="s">
        <v>557</v>
      </c>
      <c r="B40" s="40" t="s">
        <v>558</v>
      </c>
      <c r="C40" s="40" t="s">
        <v>541</v>
      </c>
      <c r="D40" t="s">
        <v>426</v>
      </c>
    </row>
    <row r="41" spans="1:4" x14ac:dyDescent="0.25">
      <c r="A41" s="40" t="s">
        <v>559</v>
      </c>
      <c r="B41" s="40" t="s">
        <v>560</v>
      </c>
      <c r="C41" s="40" t="s">
        <v>561</v>
      </c>
      <c r="D41" t="s">
        <v>349</v>
      </c>
    </row>
    <row r="42" spans="1:4" x14ac:dyDescent="0.25">
      <c r="A42" s="40" t="s">
        <v>136</v>
      </c>
      <c r="B42" s="40" t="s">
        <v>94</v>
      </c>
      <c r="C42" s="40" t="s">
        <v>137</v>
      </c>
      <c r="D42" t="s">
        <v>182</v>
      </c>
    </row>
    <row r="43" spans="1:4" x14ac:dyDescent="0.25">
      <c r="A43" s="40" t="s">
        <v>497</v>
      </c>
      <c r="B43" s="40" t="s">
        <v>498</v>
      </c>
      <c r="C43" s="40" t="s">
        <v>137</v>
      </c>
      <c r="D43" t="s">
        <v>183</v>
      </c>
    </row>
    <row r="44" spans="1:4" x14ac:dyDescent="0.25">
      <c r="A44" s="40" t="s">
        <v>562</v>
      </c>
      <c r="B44" s="40" t="s">
        <v>563</v>
      </c>
      <c r="C44" s="40" t="s">
        <v>563</v>
      </c>
      <c r="D44" t="s">
        <v>427</v>
      </c>
    </row>
    <row r="45" spans="1:4" x14ac:dyDescent="0.25">
      <c r="D45" t="s">
        <v>184</v>
      </c>
    </row>
    <row r="46" spans="1:4" x14ac:dyDescent="0.25">
      <c r="D46" t="s">
        <v>350</v>
      </c>
    </row>
    <row r="47" spans="1:4" x14ac:dyDescent="0.25">
      <c r="D47" t="s">
        <v>185</v>
      </c>
    </row>
    <row r="48" spans="1:4" x14ac:dyDescent="0.25">
      <c r="D48" t="s">
        <v>186</v>
      </c>
    </row>
    <row r="49" spans="4:4" x14ac:dyDescent="0.25">
      <c r="D49" t="s">
        <v>187</v>
      </c>
    </row>
    <row r="50" spans="4:4" x14ac:dyDescent="0.25">
      <c r="D50" t="s">
        <v>428</v>
      </c>
    </row>
    <row r="51" spans="4:4" x14ac:dyDescent="0.25">
      <c r="D51" t="s">
        <v>188</v>
      </c>
    </row>
    <row r="52" spans="4:4" x14ac:dyDescent="0.25">
      <c r="D52" t="s">
        <v>351</v>
      </c>
    </row>
    <row r="53" spans="4:4" x14ac:dyDescent="0.25">
      <c r="D53" t="s">
        <v>189</v>
      </c>
    </row>
    <row r="54" spans="4:4" x14ac:dyDescent="0.25">
      <c r="D54" t="s">
        <v>352</v>
      </c>
    </row>
    <row r="55" spans="4:4" x14ac:dyDescent="0.25">
      <c r="D55" t="s">
        <v>429</v>
      </c>
    </row>
    <row r="56" spans="4:4" x14ac:dyDescent="0.25">
      <c r="D56" s="3" t="s">
        <v>353</v>
      </c>
    </row>
    <row r="57" spans="4:4" x14ac:dyDescent="0.25">
      <c r="D57" t="s">
        <v>354</v>
      </c>
    </row>
    <row r="58" spans="4:4" x14ac:dyDescent="0.25">
      <c r="D58" t="s">
        <v>190</v>
      </c>
    </row>
    <row r="59" spans="4:4" x14ac:dyDescent="0.25">
      <c r="D59" t="s">
        <v>355</v>
      </c>
    </row>
    <row r="60" spans="4:4" x14ac:dyDescent="0.25">
      <c r="D60" t="s">
        <v>356</v>
      </c>
    </row>
    <row r="61" spans="4:4" x14ac:dyDescent="0.25">
      <c r="D61" t="s">
        <v>191</v>
      </c>
    </row>
    <row r="62" spans="4:4" x14ac:dyDescent="0.25">
      <c r="D62" s="3" t="s">
        <v>192</v>
      </c>
    </row>
    <row r="63" spans="4:4" x14ac:dyDescent="0.25">
      <c r="D63" t="s">
        <v>193</v>
      </c>
    </row>
    <row r="64" spans="4:4" x14ac:dyDescent="0.25">
      <c r="D64" t="s">
        <v>194</v>
      </c>
    </row>
    <row r="65" spans="4:4" x14ac:dyDescent="0.25">
      <c r="D65" t="s">
        <v>195</v>
      </c>
    </row>
    <row r="66" spans="4:4" x14ac:dyDescent="0.25">
      <c r="D66" t="s">
        <v>196</v>
      </c>
    </row>
    <row r="67" spans="4:4" x14ac:dyDescent="0.25">
      <c r="D67" t="s">
        <v>430</v>
      </c>
    </row>
    <row r="68" spans="4:4" x14ac:dyDescent="0.25">
      <c r="D68" s="3" t="s">
        <v>197</v>
      </c>
    </row>
    <row r="69" spans="4:4" x14ac:dyDescent="0.25">
      <c r="D69" t="s">
        <v>431</v>
      </c>
    </row>
    <row r="70" spans="4:4" x14ac:dyDescent="0.25">
      <c r="D70" t="s">
        <v>198</v>
      </c>
    </row>
    <row r="71" spans="4:4" x14ac:dyDescent="0.25">
      <c r="D71" t="s">
        <v>199</v>
      </c>
    </row>
    <row r="72" spans="4:4" x14ac:dyDescent="0.25">
      <c r="D72" t="s">
        <v>200</v>
      </c>
    </row>
    <row r="73" spans="4:4" x14ac:dyDescent="0.25">
      <c r="D73" t="s">
        <v>201</v>
      </c>
    </row>
    <row r="74" spans="4:4" x14ac:dyDescent="0.25">
      <c r="D74" t="s">
        <v>357</v>
      </c>
    </row>
    <row r="75" spans="4:4" x14ac:dyDescent="0.25">
      <c r="D75" t="s">
        <v>202</v>
      </c>
    </row>
    <row r="76" spans="4:4" x14ac:dyDescent="0.25">
      <c r="D76" t="s">
        <v>358</v>
      </c>
    </row>
    <row r="77" spans="4:4" x14ac:dyDescent="0.25">
      <c r="D77" t="s">
        <v>203</v>
      </c>
    </row>
    <row r="78" spans="4:4" x14ac:dyDescent="0.25">
      <c r="D78" t="s">
        <v>359</v>
      </c>
    </row>
    <row r="79" spans="4:4" x14ac:dyDescent="0.25">
      <c r="D79" t="s">
        <v>204</v>
      </c>
    </row>
    <row r="80" spans="4:4" x14ac:dyDescent="0.25">
      <c r="D80" t="s">
        <v>360</v>
      </c>
    </row>
    <row r="81" spans="4:4" x14ac:dyDescent="0.25">
      <c r="D81" t="s">
        <v>205</v>
      </c>
    </row>
    <row r="82" spans="4:4" x14ac:dyDescent="0.25">
      <c r="D82" t="s">
        <v>206</v>
      </c>
    </row>
    <row r="83" spans="4:4" x14ac:dyDescent="0.25">
      <c r="D83" t="s">
        <v>432</v>
      </c>
    </row>
    <row r="84" spans="4:4" x14ac:dyDescent="0.25">
      <c r="D84" t="s">
        <v>361</v>
      </c>
    </row>
    <row r="85" spans="4:4" x14ac:dyDescent="0.25">
      <c r="D85" t="s">
        <v>207</v>
      </c>
    </row>
    <row r="86" spans="4:4" x14ac:dyDescent="0.25">
      <c r="D86" t="s">
        <v>208</v>
      </c>
    </row>
    <row r="87" spans="4:4" x14ac:dyDescent="0.25">
      <c r="D87" t="s">
        <v>209</v>
      </c>
    </row>
    <row r="88" spans="4:4" x14ac:dyDescent="0.25">
      <c r="D88" t="s">
        <v>362</v>
      </c>
    </row>
    <row r="89" spans="4:4" x14ac:dyDescent="0.25">
      <c r="D89" t="s">
        <v>363</v>
      </c>
    </row>
    <row r="90" spans="4:4" x14ac:dyDescent="0.25">
      <c r="D90" t="s">
        <v>433</v>
      </c>
    </row>
    <row r="91" spans="4:4" x14ac:dyDescent="0.25">
      <c r="D91" t="s">
        <v>210</v>
      </c>
    </row>
    <row r="92" spans="4:4" x14ac:dyDescent="0.25">
      <c r="D92" t="s">
        <v>211</v>
      </c>
    </row>
    <row r="93" spans="4:4" x14ac:dyDescent="0.25">
      <c r="D93" t="s">
        <v>212</v>
      </c>
    </row>
    <row r="94" spans="4:4" x14ac:dyDescent="0.25">
      <c r="D94" t="s">
        <v>492</v>
      </c>
    </row>
    <row r="95" spans="4:4" x14ac:dyDescent="0.25">
      <c r="D95" t="s">
        <v>213</v>
      </c>
    </row>
    <row r="96" spans="4:4" x14ac:dyDescent="0.25">
      <c r="D96" t="s">
        <v>214</v>
      </c>
    </row>
    <row r="97" spans="4:4" x14ac:dyDescent="0.25">
      <c r="D97" t="s">
        <v>434</v>
      </c>
    </row>
    <row r="98" spans="4:4" x14ac:dyDescent="0.25">
      <c r="D98" t="s">
        <v>215</v>
      </c>
    </row>
    <row r="99" spans="4:4" x14ac:dyDescent="0.25">
      <c r="D99" t="s">
        <v>216</v>
      </c>
    </row>
    <row r="100" spans="4:4" x14ac:dyDescent="0.25">
      <c r="D100" t="s">
        <v>217</v>
      </c>
    </row>
    <row r="101" spans="4:4" x14ac:dyDescent="0.25">
      <c r="D101" t="s">
        <v>218</v>
      </c>
    </row>
    <row r="102" spans="4:4" x14ac:dyDescent="0.25">
      <c r="D102" t="s">
        <v>435</v>
      </c>
    </row>
    <row r="103" spans="4:4" x14ac:dyDescent="0.25">
      <c r="D103" t="s">
        <v>219</v>
      </c>
    </row>
    <row r="104" spans="4:4" x14ac:dyDescent="0.25">
      <c r="D104" t="s">
        <v>220</v>
      </c>
    </row>
    <row r="105" spans="4:4" x14ac:dyDescent="0.25">
      <c r="D105" t="s">
        <v>436</v>
      </c>
    </row>
    <row r="106" spans="4:4" x14ac:dyDescent="0.25">
      <c r="D106" t="s">
        <v>493</v>
      </c>
    </row>
    <row r="107" spans="4:4" x14ac:dyDescent="0.25">
      <c r="D107" t="s">
        <v>221</v>
      </c>
    </row>
    <row r="108" spans="4:4" x14ac:dyDescent="0.25">
      <c r="D108" t="s">
        <v>222</v>
      </c>
    </row>
    <row r="109" spans="4:4" x14ac:dyDescent="0.25">
      <c r="D109" t="s">
        <v>223</v>
      </c>
    </row>
    <row r="110" spans="4:4" x14ac:dyDescent="0.25">
      <c r="D110" t="s">
        <v>224</v>
      </c>
    </row>
    <row r="111" spans="4:4" x14ac:dyDescent="0.25">
      <c r="D111" t="s">
        <v>225</v>
      </c>
    </row>
    <row r="112" spans="4:4" x14ac:dyDescent="0.25">
      <c r="D112" t="s">
        <v>226</v>
      </c>
    </row>
    <row r="113" spans="4:4" x14ac:dyDescent="0.25">
      <c r="D113" t="s">
        <v>227</v>
      </c>
    </row>
    <row r="114" spans="4:4" x14ac:dyDescent="0.25">
      <c r="D114" t="s">
        <v>437</v>
      </c>
    </row>
    <row r="115" spans="4:4" x14ac:dyDescent="0.25">
      <c r="D115" t="s">
        <v>228</v>
      </c>
    </row>
    <row r="116" spans="4:4" x14ac:dyDescent="0.25">
      <c r="D116" t="s">
        <v>364</v>
      </c>
    </row>
    <row r="117" spans="4:4" x14ac:dyDescent="0.25">
      <c r="D117" t="s">
        <v>365</v>
      </c>
    </row>
    <row r="118" spans="4:4" x14ac:dyDescent="0.25">
      <c r="D118" t="s">
        <v>229</v>
      </c>
    </row>
    <row r="119" spans="4:4" x14ac:dyDescent="0.25">
      <c r="D119" t="s">
        <v>366</v>
      </c>
    </row>
    <row r="120" spans="4:4" x14ac:dyDescent="0.25">
      <c r="D120" t="s">
        <v>230</v>
      </c>
    </row>
    <row r="121" spans="4:4" x14ac:dyDescent="0.25">
      <c r="D121" t="s">
        <v>231</v>
      </c>
    </row>
    <row r="122" spans="4:4" x14ac:dyDescent="0.25">
      <c r="D122" t="s">
        <v>232</v>
      </c>
    </row>
    <row r="123" spans="4:4" x14ac:dyDescent="0.25">
      <c r="D123" t="s">
        <v>367</v>
      </c>
    </row>
    <row r="124" spans="4:4" x14ac:dyDescent="0.25">
      <c r="D124" t="s">
        <v>233</v>
      </c>
    </row>
    <row r="125" spans="4:4" x14ac:dyDescent="0.25">
      <c r="D125" t="s">
        <v>234</v>
      </c>
    </row>
    <row r="126" spans="4:4" x14ac:dyDescent="0.25">
      <c r="D126" t="s">
        <v>235</v>
      </c>
    </row>
    <row r="127" spans="4:4" x14ac:dyDescent="0.25">
      <c r="D127" t="s">
        <v>368</v>
      </c>
    </row>
    <row r="128" spans="4:4" x14ac:dyDescent="0.25">
      <c r="D128" t="s">
        <v>438</v>
      </c>
    </row>
    <row r="129" spans="4:4" x14ac:dyDescent="0.25">
      <c r="D129" t="s">
        <v>236</v>
      </c>
    </row>
    <row r="130" spans="4:4" x14ac:dyDescent="0.25">
      <c r="D130" t="s">
        <v>237</v>
      </c>
    </row>
    <row r="131" spans="4:4" x14ac:dyDescent="0.25">
      <c r="D131" t="s">
        <v>238</v>
      </c>
    </row>
    <row r="132" spans="4:4" x14ac:dyDescent="0.25">
      <c r="D132" t="s">
        <v>369</v>
      </c>
    </row>
    <row r="133" spans="4:4" x14ac:dyDescent="0.25">
      <c r="D133" t="s">
        <v>370</v>
      </c>
    </row>
    <row r="134" spans="4:4" x14ac:dyDescent="0.25">
      <c r="D134" t="s">
        <v>239</v>
      </c>
    </row>
    <row r="135" spans="4:4" x14ac:dyDescent="0.25">
      <c r="D135" t="s">
        <v>439</v>
      </c>
    </row>
    <row r="136" spans="4:4" x14ac:dyDescent="0.25">
      <c r="D136" t="s">
        <v>371</v>
      </c>
    </row>
    <row r="137" spans="4:4" x14ac:dyDescent="0.25">
      <c r="D137" t="s">
        <v>440</v>
      </c>
    </row>
    <row r="138" spans="4:4" x14ac:dyDescent="0.25">
      <c r="D138" t="s">
        <v>441</v>
      </c>
    </row>
    <row r="139" spans="4:4" x14ac:dyDescent="0.25">
      <c r="D139" t="s">
        <v>240</v>
      </c>
    </row>
    <row r="140" spans="4:4" x14ac:dyDescent="0.25">
      <c r="D140" t="s">
        <v>241</v>
      </c>
    </row>
    <row r="141" spans="4:4" x14ac:dyDescent="0.25">
      <c r="D141" t="s">
        <v>442</v>
      </c>
    </row>
    <row r="142" spans="4:4" x14ac:dyDescent="0.25">
      <c r="D142" t="s">
        <v>242</v>
      </c>
    </row>
    <row r="143" spans="4:4" x14ac:dyDescent="0.25">
      <c r="D143" t="s">
        <v>443</v>
      </c>
    </row>
    <row r="144" spans="4:4" x14ac:dyDescent="0.25">
      <c r="D144" t="s">
        <v>243</v>
      </c>
    </row>
    <row r="145" spans="4:4" x14ac:dyDescent="0.25">
      <c r="D145" t="s">
        <v>444</v>
      </c>
    </row>
    <row r="146" spans="4:4" x14ac:dyDescent="0.25">
      <c r="D146" t="s">
        <v>244</v>
      </c>
    </row>
    <row r="147" spans="4:4" x14ac:dyDescent="0.25">
      <c r="D147" t="s">
        <v>445</v>
      </c>
    </row>
    <row r="148" spans="4:4" x14ac:dyDescent="0.25">
      <c r="D148" t="s">
        <v>87</v>
      </c>
    </row>
    <row r="149" spans="4:4" x14ac:dyDescent="0.25">
      <c r="D149" t="s">
        <v>245</v>
      </c>
    </row>
    <row r="150" spans="4:4" x14ac:dyDescent="0.25">
      <c r="D150" t="s">
        <v>246</v>
      </c>
    </row>
    <row r="151" spans="4:4" x14ac:dyDescent="0.25">
      <c r="D151" t="s">
        <v>247</v>
      </c>
    </row>
    <row r="152" spans="4:4" x14ac:dyDescent="0.25">
      <c r="D152" t="s">
        <v>248</v>
      </c>
    </row>
    <row r="153" spans="4:4" x14ac:dyDescent="0.25">
      <c r="D153" t="s">
        <v>372</v>
      </c>
    </row>
    <row r="154" spans="4:4" x14ac:dyDescent="0.25">
      <c r="D154" t="s">
        <v>249</v>
      </c>
    </row>
    <row r="155" spans="4:4" x14ac:dyDescent="0.25">
      <c r="D155" t="s">
        <v>250</v>
      </c>
    </row>
    <row r="156" spans="4:4" x14ac:dyDescent="0.25">
      <c r="D156" t="s">
        <v>251</v>
      </c>
    </row>
    <row r="157" spans="4:4" x14ac:dyDescent="0.25">
      <c r="D157" t="s">
        <v>252</v>
      </c>
    </row>
    <row r="158" spans="4:4" x14ac:dyDescent="0.25">
      <c r="D158" t="s">
        <v>373</v>
      </c>
    </row>
    <row r="159" spans="4:4" x14ac:dyDescent="0.25">
      <c r="D159" t="s">
        <v>253</v>
      </c>
    </row>
    <row r="160" spans="4:4" x14ac:dyDescent="0.25">
      <c r="D160" t="s">
        <v>374</v>
      </c>
    </row>
    <row r="161" spans="4:4" x14ac:dyDescent="0.25">
      <c r="D161" t="s">
        <v>446</v>
      </c>
    </row>
    <row r="162" spans="4:4" x14ac:dyDescent="0.25">
      <c r="D162" t="s">
        <v>375</v>
      </c>
    </row>
    <row r="163" spans="4:4" x14ac:dyDescent="0.25">
      <c r="D163" t="s">
        <v>376</v>
      </c>
    </row>
    <row r="164" spans="4:4" x14ac:dyDescent="0.25">
      <c r="D164" t="s">
        <v>447</v>
      </c>
    </row>
    <row r="165" spans="4:4" x14ac:dyDescent="0.25">
      <c r="D165" t="s">
        <v>377</v>
      </c>
    </row>
    <row r="166" spans="4:4" x14ac:dyDescent="0.25">
      <c r="D166" t="s">
        <v>254</v>
      </c>
    </row>
    <row r="167" spans="4:4" x14ac:dyDescent="0.25">
      <c r="D167" t="s">
        <v>255</v>
      </c>
    </row>
    <row r="168" spans="4:4" x14ac:dyDescent="0.25">
      <c r="D168" t="s">
        <v>256</v>
      </c>
    </row>
    <row r="169" spans="4:4" x14ac:dyDescent="0.25">
      <c r="D169" t="s">
        <v>257</v>
      </c>
    </row>
    <row r="170" spans="4:4" x14ac:dyDescent="0.25">
      <c r="D170" t="s">
        <v>258</v>
      </c>
    </row>
    <row r="171" spans="4:4" x14ac:dyDescent="0.25">
      <c r="D171" t="s">
        <v>259</v>
      </c>
    </row>
    <row r="172" spans="4:4" x14ac:dyDescent="0.25">
      <c r="D172" t="s">
        <v>260</v>
      </c>
    </row>
    <row r="173" spans="4:4" x14ac:dyDescent="0.25">
      <c r="D173" t="s">
        <v>261</v>
      </c>
    </row>
    <row r="174" spans="4:4" x14ac:dyDescent="0.25">
      <c r="D174" t="s">
        <v>262</v>
      </c>
    </row>
    <row r="175" spans="4:4" x14ac:dyDescent="0.25">
      <c r="D175" t="s">
        <v>263</v>
      </c>
    </row>
    <row r="176" spans="4:4" x14ac:dyDescent="0.25">
      <c r="D176" t="s">
        <v>448</v>
      </c>
    </row>
    <row r="177" spans="4:4" x14ac:dyDescent="0.25">
      <c r="D177" t="s">
        <v>378</v>
      </c>
    </row>
    <row r="178" spans="4:4" x14ac:dyDescent="0.25">
      <c r="D178" t="s">
        <v>379</v>
      </c>
    </row>
    <row r="179" spans="4:4" x14ac:dyDescent="0.25">
      <c r="D179" t="s">
        <v>264</v>
      </c>
    </row>
    <row r="180" spans="4:4" x14ac:dyDescent="0.25">
      <c r="D180" t="s">
        <v>265</v>
      </c>
    </row>
    <row r="181" spans="4:4" x14ac:dyDescent="0.25">
      <c r="D181" t="s">
        <v>449</v>
      </c>
    </row>
    <row r="182" spans="4:4" x14ac:dyDescent="0.25">
      <c r="D182" t="s">
        <v>266</v>
      </c>
    </row>
    <row r="183" spans="4:4" x14ac:dyDescent="0.25">
      <c r="D183" t="s">
        <v>267</v>
      </c>
    </row>
    <row r="184" spans="4:4" x14ac:dyDescent="0.25">
      <c r="D184" t="s">
        <v>268</v>
      </c>
    </row>
    <row r="185" spans="4:4" x14ac:dyDescent="0.25">
      <c r="D185" t="s">
        <v>450</v>
      </c>
    </row>
    <row r="186" spans="4:4" x14ac:dyDescent="0.25">
      <c r="D186" t="s">
        <v>269</v>
      </c>
    </row>
    <row r="187" spans="4:4" x14ac:dyDescent="0.25">
      <c r="D187" t="s">
        <v>270</v>
      </c>
    </row>
    <row r="188" spans="4:4" x14ac:dyDescent="0.25">
      <c r="D188" t="s">
        <v>451</v>
      </c>
    </row>
    <row r="189" spans="4:4" x14ac:dyDescent="0.25">
      <c r="D189" t="s">
        <v>380</v>
      </c>
    </row>
    <row r="190" spans="4:4" x14ac:dyDescent="0.25">
      <c r="D190" t="s">
        <v>271</v>
      </c>
    </row>
    <row r="191" spans="4:4" x14ac:dyDescent="0.25">
      <c r="D191" t="s">
        <v>272</v>
      </c>
    </row>
    <row r="192" spans="4:4" x14ac:dyDescent="0.25">
      <c r="D192" t="s">
        <v>381</v>
      </c>
    </row>
    <row r="193" spans="4:4" x14ac:dyDescent="0.25">
      <c r="D193" t="s">
        <v>273</v>
      </c>
    </row>
    <row r="194" spans="4:4" x14ac:dyDescent="0.25">
      <c r="D194" t="s">
        <v>382</v>
      </c>
    </row>
    <row r="195" spans="4:4" x14ac:dyDescent="0.25">
      <c r="D195" t="s">
        <v>274</v>
      </c>
    </row>
    <row r="196" spans="4:4" x14ac:dyDescent="0.25">
      <c r="D196" t="s">
        <v>275</v>
      </c>
    </row>
    <row r="197" spans="4:4" x14ac:dyDescent="0.25">
      <c r="D197" t="s">
        <v>383</v>
      </c>
    </row>
    <row r="198" spans="4:4" x14ac:dyDescent="0.25">
      <c r="D198" t="s">
        <v>114</v>
      </c>
    </row>
    <row r="199" spans="4:4" x14ac:dyDescent="0.25">
      <c r="D199" t="s">
        <v>276</v>
      </c>
    </row>
    <row r="200" spans="4:4" x14ac:dyDescent="0.25">
      <c r="D200" t="s">
        <v>277</v>
      </c>
    </row>
    <row r="201" spans="4:4" x14ac:dyDescent="0.25">
      <c r="D201" t="s">
        <v>278</v>
      </c>
    </row>
    <row r="202" spans="4:4" x14ac:dyDescent="0.25">
      <c r="D202" t="s">
        <v>279</v>
      </c>
    </row>
    <row r="203" spans="4:4" x14ac:dyDescent="0.25">
      <c r="D203" t="s">
        <v>280</v>
      </c>
    </row>
    <row r="204" spans="4:4" x14ac:dyDescent="0.25">
      <c r="D204" t="s">
        <v>281</v>
      </c>
    </row>
    <row r="205" spans="4:4" x14ac:dyDescent="0.25">
      <c r="D205" t="s">
        <v>282</v>
      </c>
    </row>
    <row r="206" spans="4:4" x14ac:dyDescent="0.25">
      <c r="D206" t="s">
        <v>283</v>
      </c>
    </row>
    <row r="207" spans="4:4" x14ac:dyDescent="0.25">
      <c r="D207" t="s">
        <v>384</v>
      </c>
    </row>
    <row r="208" spans="4:4" x14ac:dyDescent="0.25">
      <c r="D208" t="s">
        <v>452</v>
      </c>
    </row>
    <row r="209" spans="4:4" x14ac:dyDescent="0.25">
      <c r="D209" t="s">
        <v>385</v>
      </c>
    </row>
    <row r="210" spans="4:4" x14ac:dyDescent="0.25">
      <c r="D210" t="s">
        <v>284</v>
      </c>
    </row>
    <row r="211" spans="4:4" x14ac:dyDescent="0.25">
      <c r="D211" t="s">
        <v>285</v>
      </c>
    </row>
    <row r="212" spans="4:4" x14ac:dyDescent="0.25">
      <c r="D212" t="s">
        <v>286</v>
      </c>
    </row>
    <row r="213" spans="4:4" x14ac:dyDescent="0.25">
      <c r="D213" t="s">
        <v>386</v>
      </c>
    </row>
    <row r="214" spans="4:4" x14ac:dyDescent="0.25">
      <c r="D214" t="s">
        <v>453</v>
      </c>
    </row>
    <row r="215" spans="4:4" x14ac:dyDescent="0.25">
      <c r="D215" t="s">
        <v>287</v>
      </c>
    </row>
    <row r="216" spans="4:4" x14ac:dyDescent="0.25">
      <c r="D216" t="s">
        <v>288</v>
      </c>
    </row>
    <row r="217" spans="4:4" x14ac:dyDescent="0.25">
      <c r="D217" t="s">
        <v>289</v>
      </c>
    </row>
    <row r="218" spans="4:4" x14ac:dyDescent="0.25">
      <c r="D218" t="s">
        <v>387</v>
      </c>
    </row>
    <row r="219" spans="4:4" x14ac:dyDescent="0.25">
      <c r="D219" t="s">
        <v>454</v>
      </c>
    </row>
    <row r="220" spans="4:4" x14ac:dyDescent="0.25">
      <c r="D220" t="s">
        <v>290</v>
      </c>
    </row>
    <row r="221" spans="4:4" x14ac:dyDescent="0.25">
      <c r="D221" t="s">
        <v>291</v>
      </c>
    </row>
    <row r="222" spans="4:4" x14ac:dyDescent="0.25">
      <c r="D222" t="s">
        <v>292</v>
      </c>
    </row>
    <row r="223" spans="4:4" x14ac:dyDescent="0.25">
      <c r="D223" t="s">
        <v>388</v>
      </c>
    </row>
    <row r="224" spans="4:4" x14ac:dyDescent="0.25">
      <c r="D224" t="s">
        <v>293</v>
      </c>
    </row>
    <row r="225" spans="4:4" x14ac:dyDescent="0.25">
      <c r="D225" t="s">
        <v>389</v>
      </c>
    </row>
    <row r="226" spans="4:4" x14ac:dyDescent="0.25">
      <c r="D226" t="s">
        <v>390</v>
      </c>
    </row>
    <row r="227" spans="4:4" x14ac:dyDescent="0.25">
      <c r="D227" t="s">
        <v>391</v>
      </c>
    </row>
    <row r="228" spans="4:4" x14ac:dyDescent="0.25">
      <c r="D228" t="s">
        <v>392</v>
      </c>
    </row>
    <row r="229" spans="4:4" x14ac:dyDescent="0.25">
      <c r="D229" t="s">
        <v>294</v>
      </c>
    </row>
    <row r="230" spans="4:4" x14ac:dyDescent="0.25">
      <c r="D230" t="s">
        <v>295</v>
      </c>
    </row>
    <row r="231" spans="4:4" x14ac:dyDescent="0.25">
      <c r="D231" t="s">
        <v>296</v>
      </c>
    </row>
    <row r="232" spans="4:4" x14ac:dyDescent="0.25">
      <c r="D232" t="s">
        <v>297</v>
      </c>
    </row>
    <row r="233" spans="4:4" x14ac:dyDescent="0.25">
      <c r="D233" t="s">
        <v>298</v>
      </c>
    </row>
    <row r="234" spans="4:4" x14ac:dyDescent="0.25">
      <c r="D234" t="s">
        <v>299</v>
      </c>
    </row>
    <row r="235" spans="4:4" x14ac:dyDescent="0.25">
      <c r="D235" t="s">
        <v>134</v>
      </c>
    </row>
    <row r="236" spans="4:4" x14ac:dyDescent="0.25">
      <c r="D236" t="s">
        <v>300</v>
      </c>
    </row>
    <row r="237" spans="4:4" x14ac:dyDescent="0.25">
      <c r="D237" t="s">
        <v>393</v>
      </c>
    </row>
    <row r="238" spans="4:4" x14ac:dyDescent="0.25">
      <c r="D238" t="s">
        <v>301</v>
      </c>
    </row>
    <row r="239" spans="4:4" x14ac:dyDescent="0.25">
      <c r="D239" t="s">
        <v>455</v>
      </c>
    </row>
    <row r="240" spans="4:4" x14ac:dyDescent="0.25">
      <c r="D240" t="s">
        <v>302</v>
      </c>
    </row>
    <row r="241" spans="4:4" x14ac:dyDescent="0.25">
      <c r="D241" t="s">
        <v>303</v>
      </c>
    </row>
    <row r="242" spans="4:4" x14ac:dyDescent="0.25">
      <c r="D242" t="s">
        <v>394</v>
      </c>
    </row>
    <row r="243" spans="4:4" x14ac:dyDescent="0.25">
      <c r="D243" t="s">
        <v>395</v>
      </c>
    </row>
    <row r="244" spans="4:4" x14ac:dyDescent="0.25">
      <c r="D244" t="s">
        <v>304</v>
      </c>
    </row>
    <row r="245" spans="4:4" x14ac:dyDescent="0.25">
      <c r="D245" t="s">
        <v>396</v>
      </c>
    </row>
    <row r="246" spans="4:4" x14ac:dyDescent="0.25">
      <c r="D246" t="s">
        <v>494</v>
      </c>
    </row>
    <row r="247" spans="4:4" x14ac:dyDescent="0.25">
      <c r="D247" t="s">
        <v>456</v>
      </c>
    </row>
    <row r="248" spans="4:4" x14ac:dyDescent="0.25">
      <c r="D248" t="s">
        <v>305</v>
      </c>
    </row>
    <row r="249" spans="4:4" x14ac:dyDescent="0.25">
      <c r="D249" t="s">
        <v>397</v>
      </c>
    </row>
    <row r="250" spans="4:4" x14ac:dyDescent="0.25">
      <c r="D250" t="s">
        <v>306</v>
      </c>
    </row>
    <row r="251" spans="4:4" x14ac:dyDescent="0.25">
      <c r="D251" t="s">
        <v>307</v>
      </c>
    </row>
    <row r="252" spans="4:4" x14ac:dyDescent="0.25">
      <c r="D252" t="s">
        <v>308</v>
      </c>
    </row>
    <row r="253" spans="4:4" x14ac:dyDescent="0.25">
      <c r="D253" t="s">
        <v>398</v>
      </c>
    </row>
    <row r="254" spans="4:4" x14ac:dyDescent="0.25">
      <c r="D254" t="s">
        <v>309</v>
      </c>
    </row>
    <row r="255" spans="4:4" x14ac:dyDescent="0.25">
      <c r="D255" t="s">
        <v>310</v>
      </c>
    </row>
    <row r="256" spans="4:4" x14ac:dyDescent="0.25">
      <c r="D256" t="s">
        <v>311</v>
      </c>
    </row>
    <row r="257" spans="4:4" x14ac:dyDescent="0.25">
      <c r="D257" t="s">
        <v>116</v>
      </c>
    </row>
    <row r="258" spans="4:4" x14ac:dyDescent="0.25">
      <c r="D258" t="s">
        <v>312</v>
      </c>
    </row>
    <row r="259" spans="4:4" x14ac:dyDescent="0.25">
      <c r="D259" t="s">
        <v>313</v>
      </c>
    </row>
    <row r="260" spans="4:4" x14ac:dyDescent="0.25">
      <c r="D260" t="s">
        <v>314</v>
      </c>
    </row>
    <row r="261" spans="4:4" x14ac:dyDescent="0.25">
      <c r="D261" t="s">
        <v>399</v>
      </c>
    </row>
    <row r="262" spans="4:4" x14ac:dyDescent="0.25">
      <c r="D262" t="s">
        <v>315</v>
      </c>
    </row>
    <row r="263" spans="4:4" x14ac:dyDescent="0.25">
      <c r="D263" t="s">
        <v>316</v>
      </c>
    </row>
    <row r="264" spans="4:4" x14ac:dyDescent="0.25">
      <c r="D264" t="s">
        <v>317</v>
      </c>
    </row>
    <row r="265" spans="4:4" x14ac:dyDescent="0.25">
      <c r="D265" t="s">
        <v>318</v>
      </c>
    </row>
    <row r="266" spans="4:4" x14ac:dyDescent="0.25">
      <c r="D266" t="s">
        <v>319</v>
      </c>
    </row>
    <row r="267" spans="4:4" x14ac:dyDescent="0.25">
      <c r="D267" t="s">
        <v>457</v>
      </c>
    </row>
    <row r="268" spans="4:4" x14ac:dyDescent="0.25">
      <c r="D268" t="s">
        <v>320</v>
      </c>
    </row>
    <row r="269" spans="4:4" x14ac:dyDescent="0.25">
      <c r="D269" t="s">
        <v>321</v>
      </c>
    </row>
    <row r="270" spans="4:4" x14ac:dyDescent="0.25">
      <c r="D270" t="s">
        <v>322</v>
      </c>
    </row>
    <row r="271" spans="4:4" x14ac:dyDescent="0.25">
      <c r="D271" t="s">
        <v>323</v>
      </c>
    </row>
    <row r="272" spans="4:4" x14ac:dyDescent="0.25">
      <c r="D272" t="s">
        <v>324</v>
      </c>
    </row>
    <row r="273" spans="4:4" x14ac:dyDescent="0.25">
      <c r="D273" t="s">
        <v>325</v>
      </c>
    </row>
    <row r="274" spans="4:4" x14ac:dyDescent="0.25">
      <c r="D274" t="s">
        <v>326</v>
      </c>
    </row>
    <row r="275" spans="4:4" x14ac:dyDescent="0.25">
      <c r="D275" t="s">
        <v>327</v>
      </c>
    </row>
    <row r="276" spans="4:4" x14ac:dyDescent="0.25">
      <c r="D276" t="s">
        <v>458</v>
      </c>
    </row>
    <row r="277" spans="4:4" x14ac:dyDescent="0.25">
      <c r="D277" t="s">
        <v>400</v>
      </c>
    </row>
    <row r="278" spans="4:4" x14ac:dyDescent="0.25">
      <c r="D278" t="s">
        <v>328</v>
      </c>
    </row>
    <row r="279" spans="4:4" x14ac:dyDescent="0.25">
      <c r="D279" t="s">
        <v>329</v>
      </c>
    </row>
    <row r="280" spans="4:4" x14ac:dyDescent="0.25">
      <c r="D280" t="s">
        <v>330</v>
      </c>
    </row>
    <row r="281" spans="4:4" x14ac:dyDescent="0.25">
      <c r="D281" t="s">
        <v>331</v>
      </c>
    </row>
    <row r="282" spans="4:4" x14ac:dyDescent="0.25">
      <c r="D282" t="s">
        <v>332</v>
      </c>
    </row>
    <row r="283" spans="4:4" x14ac:dyDescent="0.25">
      <c r="D283" t="s">
        <v>401</v>
      </c>
    </row>
    <row r="284" spans="4:4" x14ac:dyDescent="0.25">
      <c r="D284" t="s">
        <v>402</v>
      </c>
    </row>
    <row r="285" spans="4:4" x14ac:dyDescent="0.25">
      <c r="D285" t="s">
        <v>333</v>
      </c>
    </row>
    <row r="286" spans="4:4" x14ac:dyDescent="0.25">
      <c r="D286" t="s">
        <v>403</v>
      </c>
    </row>
    <row r="287" spans="4:4" x14ac:dyDescent="0.25">
      <c r="D287" t="s">
        <v>404</v>
      </c>
    </row>
    <row r="288" spans="4:4" x14ac:dyDescent="0.25">
      <c r="D288" t="s">
        <v>334</v>
      </c>
    </row>
    <row r="289" spans="4:4" x14ac:dyDescent="0.25">
      <c r="D289" t="s">
        <v>335</v>
      </c>
    </row>
    <row r="290" spans="4:4" x14ac:dyDescent="0.25">
      <c r="D290" t="s">
        <v>336</v>
      </c>
    </row>
    <row r="291" spans="4:4" x14ac:dyDescent="0.25">
      <c r="D291" t="s">
        <v>337</v>
      </c>
    </row>
    <row r="292" spans="4:4" x14ac:dyDescent="0.25">
      <c r="D292" t="s">
        <v>338</v>
      </c>
    </row>
    <row r="293" spans="4:4" x14ac:dyDescent="0.25">
      <c r="D293" t="s">
        <v>339</v>
      </c>
    </row>
    <row r="294" spans="4:4" x14ac:dyDescent="0.25">
      <c r="D294" t="s">
        <v>340</v>
      </c>
    </row>
    <row r="295" spans="4:4" x14ac:dyDescent="0.25">
      <c r="D295" t="s">
        <v>405</v>
      </c>
    </row>
    <row r="296" spans="4:4" x14ac:dyDescent="0.25">
      <c r="D296" t="s">
        <v>406</v>
      </c>
    </row>
  </sheetData>
  <autoFilter ref="D1:K293" xr:uid="{5FEFFF5A-A042-498D-B3C4-BF5F8D2BB4DE}"/>
  <phoneticPr fontId="26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K14" sqref="K1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45</v>
      </c>
      <c r="D1" s="38" t="s">
        <v>66</v>
      </c>
      <c r="E1" s="38" t="s">
        <v>418</v>
      </c>
      <c r="F1" s="38" t="s">
        <v>23</v>
      </c>
      <c r="G1" s="38" t="s">
        <v>34</v>
      </c>
      <c r="H1" s="38" t="s">
        <v>72</v>
      </c>
      <c r="I1" s="38" t="s">
        <v>46</v>
      </c>
      <c r="J1" s="38" t="s">
        <v>62</v>
      </c>
      <c r="K1" s="38" t="s">
        <v>66</v>
      </c>
      <c r="L1" s="38" t="s">
        <v>503</v>
      </c>
      <c r="M1" s="38" t="s">
        <v>484</v>
      </c>
      <c r="N1" s="38" t="s">
        <v>24</v>
      </c>
      <c r="O1" s="38" t="s">
        <v>35</v>
      </c>
      <c r="P1" s="38" t="s">
        <v>44</v>
      </c>
      <c r="Q1" s="38" t="s">
        <v>47</v>
      </c>
      <c r="R1" s="39" t="s">
        <v>464</v>
      </c>
      <c r="S1" s="38" t="s">
        <v>4</v>
      </c>
      <c r="T1" s="38" t="s">
        <v>78</v>
      </c>
    </row>
    <row r="2" spans="1:20" ht="14.45" customHeight="1" x14ac:dyDescent="0.25">
      <c r="A2" t="s">
        <v>510</v>
      </c>
      <c r="D2" s="3" t="s">
        <v>0</v>
      </c>
      <c r="F2" s="3" t="s">
        <v>37</v>
      </c>
      <c r="G2" t="s">
        <v>48</v>
      </c>
      <c r="H2" s="3" t="s">
        <v>54</v>
      </c>
      <c r="I2" s="3" t="s">
        <v>95</v>
      </c>
      <c r="K2" s="3" t="s">
        <v>0</v>
      </c>
      <c r="L2" t="s">
        <v>507</v>
      </c>
      <c r="M2" s="3" t="s">
        <v>511</v>
      </c>
      <c r="N2" s="3" t="s">
        <v>512</v>
      </c>
      <c r="O2" s="3" t="s">
        <v>513</v>
      </c>
      <c r="P2" s="3" t="s">
        <v>99</v>
      </c>
      <c r="Q2" s="3" t="s">
        <v>0</v>
      </c>
      <c r="R2" t="s">
        <v>5</v>
      </c>
      <c r="S2" s="41" t="s">
        <v>101</v>
      </c>
      <c r="T2" s="3" t="s">
        <v>0</v>
      </c>
    </row>
    <row r="3" spans="1:20" x14ac:dyDescent="0.25">
      <c r="B3">
        <v>2025</v>
      </c>
      <c r="C3" s="3" t="s">
        <v>69</v>
      </c>
      <c r="D3" s="3" t="s">
        <v>1</v>
      </c>
      <c r="E3" t="s">
        <v>606</v>
      </c>
      <c r="F3" s="3" t="s">
        <v>36</v>
      </c>
      <c r="G3" t="s">
        <v>571</v>
      </c>
      <c r="H3" s="3" t="s">
        <v>55</v>
      </c>
      <c r="I3" s="3" t="s">
        <v>96</v>
      </c>
      <c r="J3" s="3" t="s">
        <v>76</v>
      </c>
      <c r="K3" s="3" t="s">
        <v>1</v>
      </c>
      <c r="L3" t="s">
        <v>504</v>
      </c>
      <c r="M3" s="3" t="s">
        <v>677</v>
      </c>
      <c r="N3" s="3"/>
      <c r="O3" s="3"/>
      <c r="P3" s="3" t="s">
        <v>100</v>
      </c>
      <c r="Q3" s="3" t="s">
        <v>1</v>
      </c>
      <c r="R3" t="s">
        <v>6</v>
      </c>
      <c r="S3" s="41" t="s">
        <v>102</v>
      </c>
      <c r="T3" s="3" t="s">
        <v>1</v>
      </c>
    </row>
    <row r="4" spans="1:20" x14ac:dyDescent="0.25">
      <c r="B4">
        <v>2026</v>
      </c>
      <c r="C4" s="3" t="s">
        <v>70</v>
      </c>
      <c r="D4" s="3"/>
      <c r="E4" t="s">
        <v>607</v>
      </c>
      <c r="F4" s="3"/>
      <c r="G4" t="s">
        <v>572</v>
      </c>
      <c r="H4" s="3" t="s">
        <v>948</v>
      </c>
      <c r="I4" s="3" t="s">
        <v>97</v>
      </c>
      <c r="J4" s="3" t="s">
        <v>77</v>
      </c>
      <c r="K4" s="3"/>
      <c r="L4" t="s">
        <v>506</v>
      </c>
      <c r="M4" s="3" t="s">
        <v>678</v>
      </c>
      <c r="N4" s="3"/>
      <c r="O4" s="3"/>
      <c r="P4" s="3"/>
      <c r="Q4" s="3"/>
      <c r="R4" t="s">
        <v>7</v>
      </c>
      <c r="S4" s="3" t="s">
        <v>103</v>
      </c>
    </row>
    <row r="5" spans="1:20" x14ac:dyDescent="0.25">
      <c r="B5">
        <v>2027</v>
      </c>
      <c r="C5" s="3" t="s">
        <v>68</v>
      </c>
      <c r="D5" s="3"/>
      <c r="E5" t="s">
        <v>608</v>
      </c>
      <c r="F5" s="3"/>
      <c r="G5" t="s">
        <v>2</v>
      </c>
      <c r="H5" s="3" t="s">
        <v>408</v>
      </c>
      <c r="I5" t="s">
        <v>581</v>
      </c>
      <c r="K5" s="3"/>
      <c r="L5" t="s">
        <v>505</v>
      </c>
      <c r="M5" s="3" t="s">
        <v>679</v>
      </c>
      <c r="N5" s="3"/>
      <c r="O5" s="3"/>
      <c r="P5" s="3"/>
      <c r="Q5" s="3"/>
      <c r="R5" t="s">
        <v>8</v>
      </c>
      <c r="S5" s="3" t="s">
        <v>105</v>
      </c>
    </row>
    <row r="6" spans="1:20" x14ac:dyDescent="0.25">
      <c r="C6" s="3" t="s">
        <v>67</v>
      </c>
      <c r="E6" t="s">
        <v>609</v>
      </c>
      <c r="G6" t="s">
        <v>73</v>
      </c>
      <c r="H6" s="3" t="s">
        <v>409</v>
      </c>
      <c r="L6" t="s">
        <v>508</v>
      </c>
      <c r="M6" s="3" t="s">
        <v>680</v>
      </c>
      <c r="N6" s="3"/>
      <c r="R6" s="1" t="s">
        <v>9</v>
      </c>
      <c r="S6" s="3" t="s">
        <v>104</v>
      </c>
    </row>
    <row r="7" spans="1:20" x14ac:dyDescent="0.25">
      <c r="C7" s="3" t="s">
        <v>419</v>
      </c>
      <c r="G7" t="s">
        <v>74</v>
      </c>
      <c r="H7" s="3" t="s">
        <v>59</v>
      </c>
      <c r="M7" s="3"/>
      <c r="R7" t="s">
        <v>10</v>
      </c>
    </row>
    <row r="8" spans="1:20" x14ac:dyDescent="0.25">
      <c r="G8" t="s">
        <v>573</v>
      </c>
      <c r="H8" s="3" t="s">
        <v>410</v>
      </c>
      <c r="M8" s="3"/>
      <c r="R8" t="s">
        <v>11</v>
      </c>
    </row>
    <row r="9" spans="1:20" x14ac:dyDescent="0.25">
      <c r="G9" t="s">
        <v>75</v>
      </c>
      <c r="H9" s="3" t="s">
        <v>411</v>
      </c>
      <c r="M9" s="3"/>
      <c r="R9" t="s">
        <v>12</v>
      </c>
    </row>
    <row r="10" spans="1:20" x14ac:dyDescent="0.25">
      <c r="G10" t="s">
        <v>407</v>
      </c>
      <c r="R10" t="s">
        <v>13</v>
      </c>
    </row>
    <row r="11" spans="1:20" x14ac:dyDescent="0.25">
      <c r="R11" t="s">
        <v>14</v>
      </c>
    </row>
    <row r="12" spans="1:20" x14ac:dyDescent="0.25">
      <c r="R12" t="s">
        <v>15</v>
      </c>
    </row>
    <row r="13" spans="1:20" x14ac:dyDescent="0.25">
      <c r="M13" s="3"/>
      <c r="R13" s="2" t="s">
        <v>16</v>
      </c>
    </row>
    <row r="14" spans="1:20" x14ac:dyDescent="0.25"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A1:T1" xr:uid="{CEB295A8-E453-403A-A9BA-9F06E2BA3E15}"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Internal Commitment</vt:lpstr>
      <vt:lpstr>BRP Satin China 20% Tariff</vt:lpstr>
      <vt:lpstr>CHN 04-09-2025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顾文静</cp:lastModifiedBy>
  <dcterms:created xsi:type="dcterms:W3CDTF">2025-03-10T18:28:45Z</dcterms:created>
  <dcterms:modified xsi:type="dcterms:W3CDTF">2025-12-30T02:08:19Z</dcterms:modified>
</cp:coreProperties>
</file>