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<sst xmlns="http://schemas.openxmlformats.org/spreadsheetml/2006/main" count="413" uniqueCount="413">
  <si>
    <t>Date Type:</t>
  </si>
  <si>
    <t>Shipped Date</t>
  </si>
  <si>
    <t>Start Date:</t>
  </si>
  <si>
    <t>11/24/2025</t>
  </si>
  <si>
    <t>End Date:</t>
  </si>
  <si>
    <t>11/30/2025</t>
  </si>
  <si>
    <t>Report Run Date:</t>
  </si>
  <si>
    <t>12/02/2025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</si>
  <si>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</si>
  <si>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</si>
  <si>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</si>
  <si>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</si>
  <si>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</si>
  <si>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</si>
  <si>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</si>
  <si>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</si>
  <si>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</si>
  <si>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</si>
  <si>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</si>
  <si>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</si>
  <si>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</si>
  <si>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</si>
  <si>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</si>
  <si>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</si>
  <si>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</si>
  <si>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</si>
  <si>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</si>
  <si>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</si>
  <si>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</si>
  <si>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</si>
  <si>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</si>
  <si>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</si>
  <si>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</si>
  <si>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</si>
  <si>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</si>
  <si>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</si>
  <si>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</si>
  <si>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</si>
  <si>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</si>
  <si>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</si>
  <si>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</si>
  <si>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</si>
  <si>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</si>
  <si>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</si>
  <si>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</si>
  <si>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</si>
  <si>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</si>
  <si>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</si>
  <si>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</si>
  <si>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</si>
  <si>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</si>
  <si>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</si>
  <si>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</si>
  <si>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</si>
  <si>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</si>
  <si>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</si>
  <si>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</si>
  <si>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</si>
  <si>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</si>
  <si>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</si>
  <si>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</si>
  <si>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</si>
  <si>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</si>
  <si>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</si>
  <si>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</si>
  <si>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</si>
  <si>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</si>
  <si>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</si>
  <si>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</si>
  <si>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</si>
  <si>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</si>
  <si>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</si>
  <si>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</si>
  <si>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</si>
  <si>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</si>
  <si>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</si>
  <si>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</si>
  <si>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</si>
  <si>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</si>
  <si>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</si>
  <si>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</si>
  <si>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</si>
  <si>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</si>
  <si>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</si>
  <si>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</si>
  <si>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</si>
  <si>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</si>
  <si>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WR20-4001</t>
  </si>
  <si>
    <t>SHET</t>
  </si>
  <si>
    <t>Woolrich</t>
  </si>
  <si>
    <t>SHEET/SHEET SET</t>
  </si>
  <si>
    <t>Sheet/Sheet Set</t>
  </si>
  <si>
    <t>Cotton Flannel</t>
  </si>
  <si>
    <t>Sheet Set</t>
  </si>
  <si>
    <t>Twin</t>
  </si>
  <si>
    <t>Red Plaid</t>
  </si>
  <si>
    <t>Active</t>
  </si>
  <si>
    <t>B</t>
  </si>
  <si>
    <t>NO</t>
  </si>
  <si>
    <t/>
  </si>
  <si>
    <t>PF002273;PP000952</t>
  </si>
  <si>
    <t>Flannel</t>
  </si>
  <si>
    <t>3</t>
  </si>
  <si>
    <t>Plaid</t>
  </si>
  <si>
    <t>Lodge/Cabin</t>
  </si>
  <si>
    <t>Casual</t>
  </si>
  <si>
    <t>9/17/2024</t>
  </si>
  <si>
    <t>AMAZON,JCPENNEY01,KOHLDSN,MACY02,TGTDVS</t>
  </si>
  <si>
    <t>Setup</t>
  </si>
  <si>
    <t>11/20/2024</t>
  </si>
  <si>
    <t>12/1/2024</t>
  </si>
  <si>
    <t>No</t>
  </si>
  <si>
    <t>WR20-4002</t>
  </si>
  <si>
    <t>Full</t>
  </si>
  <si>
    <t>4</t>
  </si>
  <si>
    <t>AMAZONDS,CSNSTORES,JCPENNEY01,KOHLDSN,MACY02,TGTDVS</t>
  </si>
  <si>
    <t>11/25/2024</t>
  </si>
  <si>
    <t>WR20-1799</t>
  </si>
  <si>
    <t>Queen</t>
  </si>
  <si>
    <t>A++</t>
  </si>
  <si>
    <t>PF002273</t>
  </si>
  <si>
    <t>4/2/2017</t>
  </si>
  <si>
    <t>AMAZON,BLK01,HSNDS,JCPENNEY01,KOHLDSN,MACY02,OVERSTOCK01,TGTDVS</t>
  </si>
  <si>
    <t>10/26/2016</t>
  </si>
  <si>
    <t>1/11/2017</t>
  </si>
  <si>
    <t>WR20-1800</t>
  </si>
  <si>
    <t>King</t>
  </si>
  <si>
    <t>A+</t>
  </si>
  <si>
    <t>AMAZONDS,BLK01,JCPENNEY01,KOHLDSN,MACY02,TGTDVS</t>
  </si>
  <si>
    <t>1/23/2017</t>
  </si>
  <si>
    <t>WR20-1801</t>
  </si>
  <si>
    <t>Cal King</t>
  </si>
  <si>
    <t>8/29/2017</t>
  </si>
  <si>
    <t>AMAZONDS,BLK01,HSNDS,JCPENNEY01,KOHLDSN,MACY02,OVERSTOCK01,TGTDVS</t>
  </si>
  <si>
    <t>1/17/2017</t>
  </si>
  <si>
    <t>WR20-3999</t>
  </si>
  <si>
    <t>Blue Snowflake</t>
  </si>
  <si>
    <t>PF002274;PP000952</t>
  </si>
  <si>
    <t>Novelty</t>
  </si>
  <si>
    <t>AMAZONDS,JCPENNEY01,KOHLDSN,MACY02,TGTDVS</t>
  </si>
  <si>
    <t>11/26/2024</t>
  </si>
  <si>
    <t>WR20-4000</t>
  </si>
  <si>
    <t>11/22/2024</t>
  </si>
  <si>
    <t>WR20-1787</t>
  </si>
  <si>
    <t>PF002274</t>
  </si>
  <si>
    <t>AAFESDS,AMAZON,BLK01,CSNSTORES,JCPENNEY01,KOHLDSN,MACY02,OVERSTOCK01,TGTDVS</t>
  </si>
  <si>
    <t>WR20-1788</t>
  </si>
  <si>
    <t>A</t>
  </si>
  <si>
    <t>AAFESDS,AMAZON,BLK01,JCPENNEY01,KOHLDSN,MACY02,TGTDVS</t>
  </si>
  <si>
    <t>1/13/2017</t>
  </si>
  <si>
    <t>WR20-1789</t>
  </si>
  <si>
    <t>AMAZON,BLK01,JCPENNEY01,KOHLDSN,MACY02</t>
  </si>
  <si>
    <t>1/18/2017</t>
  </si>
  <si>
    <t>WR20-4003</t>
  </si>
  <si>
    <t>Green Plaid</t>
  </si>
  <si>
    <t>PF002271;PP000952</t>
  </si>
  <si>
    <t>9/18/2024</t>
  </si>
  <si>
    <t>AMAZONDS,JCPENNEY01,KOHLDSN,MACY02,OVERSTOCK01,TGTDVS</t>
  </si>
  <si>
    <t>WR20-4004</t>
  </si>
  <si>
    <t>AMAZONDS,HDDS,JCPENNEY01,KOHLDSN,MACY02,TGTDVS</t>
  </si>
  <si>
    <t>WR20-1793</t>
  </si>
  <si>
    <t>PF002271</t>
  </si>
  <si>
    <t>AMAZON,BLK01,CSNSTORES,HSNDS,JCPENNEY01,KOHLDSN,MACY02,OVERSTOCK01,TGTDVS</t>
  </si>
  <si>
    <t>WR20-1794</t>
  </si>
  <si>
    <t>AMAZONDS,BLK01,CSNSTORES,HSNDS,JCPENNEY01,KOHLDSN,MACY02,TGTDVS</t>
  </si>
  <si>
    <t>1/30/2017</t>
  </si>
  <si>
    <t>WR20-4005</t>
  </si>
  <si>
    <t>WR20-3953</t>
  </si>
  <si>
    <t>Green Tree Trip</t>
  </si>
  <si>
    <t>PP000952;PF006049</t>
  </si>
  <si>
    <t>7/26/2023</t>
  </si>
  <si>
    <t>AMAZON,AMAZONDS,CSNSTORES,JCPENNEY01,KOHLDSN,MACY02,NRTPORT,OVERSTOCK01,TGTDVS</t>
  </si>
  <si>
    <t>8/24/2023</t>
  </si>
  <si>
    <t>10/11/2023</t>
  </si>
  <si>
    <t>WR20-3954</t>
  </si>
  <si>
    <t>AMAZONDS,HDDS,JCPENNEY01,KOHLDSN,MACY02,OLLIIX,TGTDVS</t>
  </si>
  <si>
    <t>9/27/2023</t>
  </si>
  <si>
    <t>WR20-3955</t>
  </si>
  <si>
    <t>AMAZON,DESINC,JCPENNEY01,KOHLDSN,MACY02,OVERSTOCK01,TGTDVS</t>
  </si>
  <si>
    <t>9/19/2023</t>
  </si>
  <si>
    <t>WR20-3956</t>
  </si>
  <si>
    <t>AMAZON,JCPENNEY01,KOHLDSN,MACY02,OVERSTOCK01,TGTDVS</t>
  </si>
  <si>
    <t>9/26/2023</t>
  </si>
  <si>
    <t>WR20-3957</t>
  </si>
  <si>
    <t>AMAZON,JCPENNEY01,KOHLDSN,MACY02,NRTPORT,TGTDVS</t>
  </si>
  <si>
    <t>11/1/2023</t>
  </si>
  <si>
    <t>WR20-2043</t>
  </si>
  <si>
    <t>Blue Plaid</t>
  </si>
  <si>
    <t>PF002306</t>
  </si>
  <si>
    <t>9/28/2017</t>
  </si>
  <si>
    <t>AAFESDS,AMAZON,AMAZONDS,BLK01,CSNSTORES,HDDS,JCPENNEY01,KOHLDSN,MACY02,OVERSTOCK01,TGTDVS</t>
  </si>
  <si>
    <t>11/21/2017</t>
  </si>
  <si>
    <t>12/1/2017</t>
  </si>
  <si>
    <t>WR20-2044</t>
  </si>
  <si>
    <t>AAFESDS,AMAZONDS,BLK01,CSNSTORES,JCPENNEY01,KOHLDSN,MACY02,OVERSTOCK01,TGTDVS</t>
  </si>
  <si>
    <t>12/5/2017</t>
  </si>
  <si>
    <t>WR20-2045</t>
  </si>
  <si>
    <t>AMAZON,AMAZONDS,JCPENNEY01,KOHLDSN,MACY02,OVERSTOCK01,TGTDVS</t>
  </si>
  <si>
    <t>12/6/2017</t>
  </si>
  <si>
    <t>WR20-4091</t>
  </si>
  <si>
    <t>100% Cotton Flannel Printed Sheet Set</t>
  </si>
  <si>
    <t>Andrews</t>
  </si>
  <si>
    <t>TBD</t>
  </si>
  <si>
    <t>Print</t>
  </si>
  <si>
    <t>Glam/Luxury</t>
  </si>
  <si>
    <t>8/22/2025</t>
  </si>
  <si>
    <t>AMAZON,AMAZONDS,JCPENNEY01,KOHLDSN,MACY02</t>
  </si>
  <si>
    <t>10/20/2025</t>
  </si>
  <si>
    <t>WR20-4092</t>
  </si>
  <si>
    <t>AMAZON,HDDS,JCPENNEY01,KOHLDSN,MACY02</t>
  </si>
  <si>
    <t>10/9/2025</t>
  </si>
  <si>
    <t>WR20-4093</t>
  </si>
  <si>
    <t>CSNSTORES,JCPENNEY01,KOHLDSN,MACY02</t>
  </si>
  <si>
    <t>10/14/2025</t>
  </si>
  <si>
    <t>WR20-4094</t>
  </si>
  <si>
    <t>AMAZON,CSNSTORES,JCPENNEY01,KOHLDSN,MACY02</t>
  </si>
  <si>
    <t>10/6/2025</t>
  </si>
  <si>
    <t>WR20-4095</t>
  </si>
  <si>
    <t>8/21/2025</t>
  </si>
  <si>
    <t>AMAZON,JCPENNEY01,KOHLDSN,MACY02,OLLIIX,OVERSTOCK01</t>
  </si>
  <si>
    <t>10/15/2025</t>
  </si>
  <si>
    <t>WR20-4008</t>
  </si>
  <si>
    <t>Grey Ski Jump</t>
  </si>
  <si>
    <t>PP000952;PF006340</t>
  </si>
  <si>
    <t>9/19/2024</t>
  </si>
  <si>
    <t>10/9/2024</t>
  </si>
  <si>
    <t>WR20-4009</t>
  </si>
  <si>
    <t>10/28/2024</t>
  </si>
  <si>
    <t>11/4/2024</t>
  </si>
  <si>
    <t>WR20-4010</t>
  </si>
  <si>
    <t>10/30/2024</t>
  </si>
  <si>
    <t>WR20-4011</t>
  </si>
  <si>
    <t>AMAZON,CSNSTORES,JCPENNEY01,KOHLDSN,MACY02,OVERSTOCK01</t>
  </si>
  <si>
    <t>11/13/2024</t>
  </si>
  <si>
    <t>WR20-4012</t>
  </si>
  <si>
    <t>AMAZONDS,KOHLDSN,MACY02</t>
  </si>
  <si>
    <t>WR20-2071</t>
  </si>
  <si>
    <t>Tan Cars</t>
  </si>
  <si>
    <t>PF002312</t>
  </si>
  <si>
    <t>AMAZON,AMAZONDS,BLK01,CSNSTORES,JCPENNEY01,KOHLDSN,MACY02,TGTDVS</t>
  </si>
  <si>
    <t>8/31/2018</t>
  </si>
  <si>
    <t>WR20-2072</t>
  </si>
  <si>
    <t>AMAZON,AMAZONDS,BLK01,CSNSTORES,JCPENNEY01,KOHLDSN,MACY02,OVERSTOCK01,TGTDVS</t>
  </si>
  <si>
    <t>WR20-2040</t>
  </si>
  <si>
    <t>PF002305</t>
  </si>
  <si>
    <t>AMAZON,AMAZONDS,BLK01,JCPENNEY01,KOHLDSN,MACY02,TGTDVS</t>
  </si>
  <si>
    <t>11/27/2017</t>
  </si>
  <si>
    <t>WR20-2041</t>
  </si>
  <si>
    <t>AMAZONDS,BLK01,JCPENNEY01,KOHLDSN,MACY02,OVERSTOCK01,TGTDVS</t>
  </si>
  <si>
    <t>11/5/2018</t>
  </si>
  <si>
    <t>WR20-2042</t>
  </si>
  <si>
    <t>11/29/2017</t>
  </si>
  <si>
    <t>WR20-4086</t>
  </si>
  <si>
    <t>Pine Branches</t>
  </si>
  <si>
    <t>AMAZON,JCPENNEY01,KOHLDSN,MACY02</t>
  </si>
  <si>
    <t>WR20-4087</t>
  </si>
  <si>
    <t>WR20-4088</t>
  </si>
  <si>
    <t>AMAZON,JCPENNEY01,KOHLDSN,MACY02,OVERSTOCK01</t>
  </si>
  <si>
    <t>10/13/2025</t>
  </si>
  <si>
    <t>WR20-4089</t>
  </si>
  <si>
    <t>WR20-4090</t>
  </si>
  <si>
    <t>AMAZON,JCPENNEY01,KOHLDSN,MACY02,OLLIIX</t>
  </si>
  <si>
    <t>10/27/2025</t>
  </si>
  <si>
    <t>WR20-4101</t>
  </si>
  <si>
    <t>Finton</t>
  </si>
  <si>
    <t>WR20-4102</t>
  </si>
  <si>
    <t>WR20-4103</t>
  </si>
  <si>
    <t>AMAZON,CSNSTORES,JCPENNEY01,KOHLDSN,MACY02,OLLIIX,OVERSTOCK01</t>
  </si>
  <si>
    <t>WR20-4104</t>
  </si>
  <si>
    <t>WR20-4105</t>
  </si>
  <si>
    <t>10/10/2025</t>
  </si>
  <si>
    <t>WR20-2046</t>
  </si>
  <si>
    <t>Grey Plaid</t>
  </si>
  <si>
    <t>PF002307</t>
  </si>
  <si>
    <t>9/29/2017</t>
  </si>
  <si>
    <t>AMAZON,BLK01,KOHLDSN,MACY02,OVERSTOCK01,TGTDVS</t>
  </si>
  <si>
    <t>WR20-2047</t>
  </si>
  <si>
    <t>AAFESDS,AMAZONDS,BLK01,JCPENNEY01,KOHLDSN,MACY02,OVERSTOCK01,WALMARTDS</t>
  </si>
  <si>
    <t>11/24/2017</t>
  </si>
  <si>
    <t>WR20-2048</t>
  </si>
  <si>
    <t>BLK01,CSNSTORES,JCPENNEY01,KOHLDSN,MACY02</t>
  </si>
  <si>
    <t>12/4/2017</t>
  </si>
  <si>
    <t>WR20-3994</t>
  </si>
  <si>
    <t>Tan Plaid</t>
  </si>
  <si>
    <t>PP000952;PF006332</t>
  </si>
  <si>
    <t>10/7/2024</t>
  </si>
  <si>
    <t>WR20-3995</t>
  </si>
  <si>
    <t>12/2/2025</t>
  </si>
  <si>
    <t>10/3/2024</t>
  </si>
  <si>
    <t>WR20-3996</t>
  </si>
  <si>
    <t>AMAZONDS,CSNSTORES,JCPENNEY01,KOHLDSN,MACY02,OLLIIX,OVERSTOCK01,TGTDVS</t>
  </si>
  <si>
    <t>9/25/2024</t>
  </si>
  <si>
    <t>WR20-3997</t>
  </si>
  <si>
    <t>AMAZONDS,CSNSTORES,JCPENNEY01,KOHLDSN,MACY02,OVERSTOCK01,TGTDVS</t>
  </si>
  <si>
    <t>9/24/2024</t>
  </si>
  <si>
    <t>WR20-3998</t>
  </si>
  <si>
    <t>10/8/2024</t>
  </si>
  <si>
    <t>WR20-3989</t>
  </si>
  <si>
    <t>Gray Deer Toile</t>
  </si>
  <si>
    <t>PP000952;PF006331</t>
  </si>
  <si>
    <t>Scenic</t>
  </si>
  <si>
    <t>12/14/2025</t>
  </si>
  <si>
    <t>WR20-3990</t>
  </si>
  <si>
    <t>WR20-3991</t>
  </si>
  <si>
    <t>AMAZONDS,CSNSTORES,CUSTSERV,JCPENNEY01,KOHLDSN,MACY02,TGTDVS</t>
  </si>
  <si>
    <t>WR20-3992</t>
  </si>
  <si>
    <t>AMAZONDS,KOHLDSN,TGTDVS</t>
  </si>
  <si>
    <t>WR20-3993</t>
  </si>
  <si>
    <t>WR20-2031</t>
  </si>
  <si>
    <t>Blue Winter Frost</t>
  </si>
  <si>
    <t>PF002302</t>
  </si>
  <si>
    <t>AAFESDS,AMAZONDS,BLK01,JCPENNEY01,KOHLDSN,MACY02,TGTDVS</t>
  </si>
  <si>
    <t>WR20-2032</t>
  </si>
  <si>
    <t>AMAZON,BLK01,CSNSTORES,JCPENNEY01,KOHLDSN,MACY02,TGTDVS</t>
  </si>
  <si>
    <t>WR20-2033</t>
  </si>
  <si>
    <t>AMAZONDS,HSNDS,JCPENNEY01,KOHLDSN,MACY02,TGTDVS</t>
  </si>
  <si>
    <t>12/3/2017</t>
  </si>
  <si>
    <t>WR20-3958</t>
  </si>
  <si>
    <t>Black Pine Trees</t>
  </si>
  <si>
    <t>PP000952;PF006050</t>
  </si>
  <si>
    <t>AMAZON,JCPENNEY01,KOHLDSN,TGTDVS</t>
  </si>
  <si>
    <t>11/6/2023</t>
  </si>
  <si>
    <t>WR20-3959</t>
  </si>
  <si>
    <t>AMAZON,CSNSTORES,JCPENNEY01,KOHLDSN,MACY02,TGTDVS</t>
  </si>
  <si>
    <t>10/10/2023</t>
  </si>
  <si>
    <t>WR20-3960</t>
  </si>
  <si>
    <t>AMAZON,CSNSTORES,JCPENNEY01,KOHLDSN,MACY02,OVERSTOCK01,TGTDVS</t>
  </si>
  <si>
    <t>WR20-3961</t>
  </si>
  <si>
    <t>WR20-3962</t>
  </si>
  <si>
    <t>AMAZON,AMAZONDS,JCPENNEY01,KOHLDSN,MACY02,TGTDVS</t>
  </si>
  <si>
    <t>9/21/2023</t>
  </si>
  <si>
    <t>WR20-2285</t>
  </si>
  <si>
    <t>Red/Black Buffalo Check</t>
  </si>
  <si>
    <t>PP000952;PF004385</t>
  </si>
  <si>
    <t>8/7/2018</t>
  </si>
  <si>
    <t>AMAZONDS,BLK01,CSNSTORES,HDDS,JCPENNEY01,KOHLDSN,MACY02,OVERSTOCK01,TGTDVS</t>
  </si>
  <si>
    <t>11/7/2018</t>
  </si>
  <si>
    <t>11/30/2018</t>
  </si>
  <si>
    <t>WR20-2286</t>
  </si>
  <si>
    <t>BLK01,CSNSTORES,JCPENNEY01,KOHLDSN,MACY02,TGTDVS</t>
  </si>
  <si>
    <t>11/15/2018</t>
  </si>
  <si>
    <t>WR20-2287</t>
  </si>
  <si>
    <t>AMAZONDS,HDDS,JCPENNEY01,MACY02,OVERSTOCK01</t>
  </si>
  <si>
    <t>WR20-2069</t>
  </si>
  <si>
    <t>Tan Dog</t>
  </si>
  <si>
    <t>PF002311</t>
  </si>
  <si>
    <t>WR20-2070</t>
  </si>
  <si>
    <t>AMAZON,BLK01,CSNSTORES,JCPENNEY01,KOHLDSN,MACY02,OVERSTOCK01,TGTDVS</t>
  </si>
  <si>
    <t>WR20-2037</t>
  </si>
  <si>
    <t>PF002304</t>
  </si>
  <si>
    <t>9/21/2017</t>
  </si>
  <si>
    <t>AMAZON,BLK01,JCPENNEY01,KOHLDSN,MACY02,OVERSTOCK01,TGTDVS</t>
  </si>
  <si>
    <t>WR20-2038</t>
  </si>
  <si>
    <t>AMAZONDS,BLK01,CSNSTORES,JCPENNEY01,KOHLDSN,MACY02,TGTDVS</t>
  </si>
  <si>
    <t>WR20-2039</t>
  </si>
  <si>
    <t>WR20-3984</t>
  </si>
  <si>
    <t>Green Trees &amp; Trucks</t>
  </si>
  <si>
    <t>PP000952;PF006330</t>
  </si>
  <si>
    <t>WR20-3985</t>
  </si>
  <si>
    <t>WR20-3986</t>
  </si>
  <si>
    <t>WR20-3987</t>
  </si>
  <si>
    <t>WR20-3988</t>
  </si>
  <si>
    <t>AMAZONDS,JCPENNEY01,MACY02,TGTDVS</t>
  </si>
  <si>
    <t>11/17/2024</t>
  </si>
  <si>
    <t>WR20-4096</t>
  </si>
  <si>
    <t>Stag Head</t>
  </si>
  <si>
    <t>11/10/2025</t>
  </si>
  <si>
    <t>WR20-4097</t>
  </si>
  <si>
    <t>WR20-4098</t>
  </si>
  <si>
    <t>WR20-4099</t>
  </si>
  <si>
    <t>9/29/2025</t>
  </si>
  <si>
    <t>WR20-4100</t>
  </si>
  <si>
    <t>10/21/2025</t>
  </si>
  <si>
    <t>WR20-2282</t>
  </si>
  <si>
    <t>Grey Moose</t>
  </si>
  <si>
    <t>PP000952;PF004384</t>
  </si>
  <si>
    <t>AMAZON,BLK01,JCPENNEY01,KOHLDSN,MACY02,OLLIIX,OVERSTOCK01,WALMARTDS</t>
  </si>
  <si>
    <t>11/19/2018</t>
  </si>
  <si>
    <t>WR20-2283</t>
  </si>
  <si>
    <t>AMAZONDS,BLK01,CSNSTORES,JCPENNEY01,KOHLDSN,MACY02</t>
  </si>
  <si>
    <t>11/20/2018</t>
  </si>
  <si>
    <t>WR20-2284</t>
  </si>
  <si>
    <t>JCPENNEY01,KOHLDSN,MACY02,TGTDVS</t>
  </si>
  <si>
    <t>WR20-1796</t>
  </si>
  <si>
    <t>Brown Plaid</t>
  </si>
  <si>
    <t>PF002272</t>
  </si>
  <si>
    <t>4/6/2017</t>
  </si>
  <si>
    <t>1/16/2017</t>
  </si>
  <si>
    <t>WR20-1797</t>
  </si>
  <si>
    <t>WR20-1798</t>
  </si>
  <si>
    <t>1/31/2017</t>
  </si>
  <si>
    <t>WR20-2279</t>
  </si>
  <si>
    <t>Blue Sheep</t>
  </si>
  <si>
    <t>PP000952;PF004383</t>
  </si>
  <si>
    <t>3/3/2026</t>
  </si>
  <si>
    <t>AMAZON,BLK01,JCPENNEY01,KOHLDSN,WALMARTDS</t>
  </si>
  <si>
    <t>11/13/2018</t>
  </si>
  <si>
    <t>WR20-2280</t>
  </si>
  <si>
    <t>11/26/2018</t>
  </si>
  <si>
    <t>WR20-2281</t>
  </si>
  <si>
    <t>12/3/2018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</si>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</sst>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0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19.8</v>
      </c>
      <c r="M6" s="3">
        <v>20.79</v>
      </c>
      <c r="N6" s="3">
        <v>44.99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436</v>
      </c>
      <c r="AA6" s="4">
        <f>=ROUNDDOWN(27.25,0)</f>
      </c>
      <c r="AB6" s="5">
        <v>16</v>
      </c>
      <c r="AC6" s="2" t="s">
        <v>99</v>
      </c>
      <c r="AD6" s="4"/>
      <c r="AE6" s="4"/>
      <c r="AF6" s="6">
        <v>82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19</v>
      </c>
      <c r="AQ6" s="8">
        <v>382.47</v>
      </c>
      <c r="AR6" s="4"/>
      <c r="AS6" s="8"/>
      <c r="AT6" s="7"/>
      <c r="AU6" s="7"/>
      <c r="AV6" s="4">
        <v>104</v>
      </c>
      <c r="AW6" s="8">
        <v>2652.17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0.1442</v>
      </c>
      <c r="BC6" s="4">
        <v>825</v>
      </c>
      <c r="BD6" s="8">
        <v>21482.92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0.1235</v>
      </c>
      <c r="BJ6" s="4">
        <v>100</v>
      </c>
      <c r="BK6" s="8">
        <v>2254.52</v>
      </c>
      <c r="BL6" s="2" t="s">
        <v>107</v>
      </c>
      <c r="BM6" s="7">
        <v>0.19</v>
      </c>
      <c r="BN6" s="7">
        <v>0.1696</v>
      </c>
      <c r="BO6" s="4">
        <v>19</v>
      </c>
      <c r="BP6" s="8">
        <v>382.47</v>
      </c>
      <c r="BQ6" s="4"/>
      <c r="BR6" s="8"/>
      <c r="BS6" s="7"/>
      <c r="BT6" s="7"/>
      <c r="BU6" s="2" t="s">
        <v>108</v>
      </c>
      <c r="BV6" s="2" t="s">
        <v>96</v>
      </c>
      <c r="BW6" s="2" t="s">
        <v>109</v>
      </c>
      <c r="BX6" s="2" t="s">
        <v>110</v>
      </c>
      <c r="BY6" s="2" t="s">
        <v>111</v>
      </c>
      <c r="BZ6" s="2" t="s">
        <v>111</v>
      </c>
      <c r="CA6" s="2" t="s">
        <v>99</v>
      </c>
    </row>
    <row r="7">
      <c r="A7" s="2" t="s">
        <v>112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113</v>
      </c>
      <c r="K7" s="2" t="s">
        <v>95</v>
      </c>
      <c r="L7" s="3">
        <v>21.78</v>
      </c>
      <c r="M7" s="3">
        <v>22.87</v>
      </c>
      <c r="N7" s="3">
        <v>49.99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114</v>
      </c>
      <c r="V7" s="2" t="s">
        <v>103</v>
      </c>
      <c r="W7" s="2" t="s">
        <v>104</v>
      </c>
      <c r="X7" s="2" t="s">
        <v>105</v>
      </c>
      <c r="Y7" s="2" t="s">
        <v>106</v>
      </c>
      <c r="Z7" s="4">
        <v>173</v>
      </c>
      <c r="AA7" s="4">
        <f>=ROUNDDOWN(9.61111111111111,0)</f>
      </c>
      <c r="AB7" s="5">
        <v>18</v>
      </c>
      <c r="AC7" s="2" t="s">
        <v>99</v>
      </c>
      <c r="AD7" s="4"/>
      <c r="AE7" s="4"/>
      <c r="AF7" s="6">
        <v>82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15</v>
      </c>
      <c r="AQ7" s="8">
        <v>332.1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0.1252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97</v>
      </c>
      <c r="BK7" s="8">
        <v>2435.92</v>
      </c>
      <c r="BL7" s="2" t="s">
        <v>115</v>
      </c>
      <c r="BM7" s="7">
        <v>0.1546</v>
      </c>
      <c r="BN7" s="7">
        <v>0.1363</v>
      </c>
      <c r="BO7" s="4">
        <v>15</v>
      </c>
      <c r="BP7" s="8">
        <v>332.1</v>
      </c>
      <c r="BQ7" s="4"/>
      <c r="BR7" s="8"/>
      <c r="BS7" s="7"/>
      <c r="BT7" s="7"/>
      <c r="BU7" s="2" t="s">
        <v>108</v>
      </c>
      <c r="BV7" s="2" t="s">
        <v>96</v>
      </c>
      <c r="BW7" s="2" t="s">
        <v>109</v>
      </c>
      <c r="BX7" s="2" t="s">
        <v>116</v>
      </c>
      <c r="BY7" s="2" t="s">
        <v>111</v>
      </c>
      <c r="BZ7" s="2" t="s">
        <v>111</v>
      </c>
      <c r="CA7" s="2" t="s">
        <v>99</v>
      </c>
    </row>
    <row r="8">
      <c r="A8" s="2" t="s">
        <v>117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118</v>
      </c>
      <c r="K8" s="2" t="s">
        <v>95</v>
      </c>
      <c r="L8" s="3">
        <v>24.3</v>
      </c>
      <c r="M8" s="3">
        <v>25.52</v>
      </c>
      <c r="N8" s="3">
        <v>54.99</v>
      </c>
      <c r="O8" s="2" t="s">
        <v>96</v>
      </c>
      <c r="P8" s="2" t="s">
        <v>119</v>
      </c>
      <c r="Q8" s="2" t="s">
        <v>98</v>
      </c>
      <c r="R8" s="2" t="s">
        <v>99</v>
      </c>
      <c r="S8" s="2" t="s">
        <v>120</v>
      </c>
      <c r="T8" s="2" t="s">
        <v>101</v>
      </c>
      <c r="U8" s="2" t="s">
        <v>99</v>
      </c>
      <c r="V8" s="2" t="s">
        <v>103</v>
      </c>
      <c r="W8" s="2" t="s">
        <v>104</v>
      </c>
      <c r="X8" s="2" t="s">
        <v>105</v>
      </c>
      <c r="Y8" s="2" t="s">
        <v>121</v>
      </c>
      <c r="Z8" s="4">
        <v>2</v>
      </c>
      <c r="AA8" s="4">
        <f>=ROUNDDOWN(0.0363636363636364,0)</f>
      </c>
      <c r="AB8" s="5">
        <v>55</v>
      </c>
      <c r="AC8" s="2" t="s">
        <v>99</v>
      </c>
      <c r="AD8" s="4"/>
      <c r="AE8" s="4"/>
      <c r="AF8" s="6">
        <v>82</v>
      </c>
      <c r="AG8" s="6"/>
      <c r="AH8" s="7">
        <v>0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35</v>
      </c>
      <c r="AQ8" s="8">
        <v>880.6</v>
      </c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0.332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295</v>
      </c>
      <c r="BK8" s="8">
        <v>8196.01</v>
      </c>
      <c r="BL8" s="2" t="s">
        <v>122</v>
      </c>
      <c r="BM8" s="7">
        <v>0.1186</v>
      </c>
      <c r="BN8" s="7">
        <v>0.1074</v>
      </c>
      <c r="BO8" s="4">
        <v>35</v>
      </c>
      <c r="BP8" s="8">
        <v>880.6</v>
      </c>
      <c r="BQ8" s="4"/>
      <c r="BR8" s="8"/>
      <c r="BS8" s="7"/>
      <c r="BT8" s="7"/>
      <c r="BU8" s="2" t="s">
        <v>108</v>
      </c>
      <c r="BV8" s="2" t="s">
        <v>96</v>
      </c>
      <c r="BW8" s="2" t="s">
        <v>123</v>
      </c>
      <c r="BX8" s="2" t="s">
        <v>124</v>
      </c>
      <c r="BY8" s="2" t="s">
        <v>111</v>
      </c>
      <c r="BZ8" s="2" t="s">
        <v>111</v>
      </c>
      <c r="CA8" s="2" t="s">
        <v>99</v>
      </c>
    </row>
    <row r="9">
      <c r="A9" s="2" t="s">
        <v>125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126</v>
      </c>
      <c r="K9" s="2" t="s">
        <v>95</v>
      </c>
      <c r="L9" s="3">
        <v>28.98</v>
      </c>
      <c r="M9" s="3">
        <v>30.43</v>
      </c>
      <c r="N9" s="3">
        <v>64.99</v>
      </c>
      <c r="O9" s="2" t="s">
        <v>96</v>
      </c>
      <c r="P9" s="2" t="s">
        <v>127</v>
      </c>
      <c r="Q9" s="2" t="s">
        <v>98</v>
      </c>
      <c r="R9" s="2" t="s">
        <v>99</v>
      </c>
      <c r="S9" s="2" t="s">
        <v>120</v>
      </c>
      <c r="T9" s="2" t="s">
        <v>101</v>
      </c>
      <c r="U9" s="2" t="s">
        <v>99</v>
      </c>
      <c r="V9" s="2" t="s">
        <v>103</v>
      </c>
      <c r="W9" s="2" t="s">
        <v>104</v>
      </c>
      <c r="X9" s="2" t="s">
        <v>105</v>
      </c>
      <c r="Y9" s="2" t="s">
        <v>121</v>
      </c>
      <c r="Z9" s="4">
        <v>892</v>
      </c>
      <c r="AA9" s="4">
        <f>=ROUNDDOWN(24.1081081081081,0)</f>
      </c>
      <c r="AB9" s="5">
        <v>37</v>
      </c>
      <c r="AC9" s="2" t="s">
        <v>99</v>
      </c>
      <c r="AD9" s="4"/>
      <c r="AE9" s="4"/>
      <c r="AF9" s="6">
        <v>82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25</v>
      </c>
      <c r="AQ9" s="8">
        <v>755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0.2847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203</v>
      </c>
      <c r="BK9" s="8">
        <v>6857.15</v>
      </c>
      <c r="BL9" s="2" t="s">
        <v>128</v>
      </c>
      <c r="BM9" s="7">
        <v>0.1232</v>
      </c>
      <c r="BN9" s="7">
        <v>0.1101</v>
      </c>
      <c r="BO9" s="4">
        <v>25</v>
      </c>
      <c r="BP9" s="8">
        <v>755</v>
      </c>
      <c r="BQ9" s="4"/>
      <c r="BR9" s="8"/>
      <c r="BS9" s="7"/>
      <c r="BT9" s="7"/>
      <c r="BU9" s="2" t="s">
        <v>108</v>
      </c>
      <c r="BV9" s="2" t="s">
        <v>96</v>
      </c>
      <c r="BW9" s="2" t="s">
        <v>123</v>
      </c>
      <c r="BX9" s="2" t="s">
        <v>129</v>
      </c>
      <c r="BY9" s="2" t="s">
        <v>111</v>
      </c>
      <c r="BZ9" s="2" t="s">
        <v>111</v>
      </c>
      <c r="CA9" s="2" t="s">
        <v>99</v>
      </c>
    </row>
    <row r="10">
      <c r="A10" s="2" t="s">
        <v>130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131</v>
      </c>
      <c r="K10" s="2" t="s">
        <v>95</v>
      </c>
      <c r="L10" s="3">
        <v>28.98</v>
      </c>
      <c r="M10" s="3">
        <v>30.43</v>
      </c>
      <c r="N10" s="3">
        <v>64.99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120</v>
      </c>
      <c r="T10" s="2" t="s">
        <v>101</v>
      </c>
      <c r="U10" s="2" t="s">
        <v>99</v>
      </c>
      <c r="V10" s="2" t="s">
        <v>103</v>
      </c>
      <c r="W10" s="2" t="s">
        <v>104</v>
      </c>
      <c r="X10" s="2" t="s">
        <v>105</v>
      </c>
      <c r="Y10" s="2" t="s">
        <v>132</v>
      </c>
      <c r="Z10" s="4">
        <v>296</v>
      </c>
      <c r="AA10" s="4">
        <f>=ROUNDDOWN(21.1428571428571,0)</f>
      </c>
      <c r="AB10" s="5">
        <v>14</v>
      </c>
      <c r="AC10" s="2" t="s">
        <v>99</v>
      </c>
      <c r="AD10" s="4"/>
      <c r="AE10" s="4"/>
      <c r="AF10" s="6">
        <v>82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10</v>
      </c>
      <c r="AQ10" s="8">
        <v>302</v>
      </c>
      <c r="AR10" s="4"/>
      <c r="AS10" s="8"/>
      <c r="AT10" s="7"/>
      <c r="AU10" s="7"/>
      <c r="AV10" s="4" t="s">
        <v>99</v>
      </c>
      <c r="AW10" s="8" t="s">
        <v>99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0.1139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 t="s">
        <v>99</v>
      </c>
      <c r="BJ10" s="4">
        <v>63</v>
      </c>
      <c r="BK10" s="8">
        <v>2117.89</v>
      </c>
      <c r="BL10" s="2" t="s">
        <v>133</v>
      </c>
      <c r="BM10" s="7">
        <v>0.1587</v>
      </c>
      <c r="BN10" s="7">
        <v>0.1426</v>
      </c>
      <c r="BO10" s="4">
        <v>10</v>
      </c>
      <c r="BP10" s="8">
        <v>302</v>
      </c>
      <c r="BQ10" s="4"/>
      <c r="BR10" s="8"/>
      <c r="BS10" s="7"/>
      <c r="BT10" s="7"/>
      <c r="BU10" s="2" t="s">
        <v>108</v>
      </c>
      <c r="BV10" s="2" t="s">
        <v>96</v>
      </c>
      <c r="BW10" s="2" t="s">
        <v>123</v>
      </c>
      <c r="BX10" s="2" t="s">
        <v>134</v>
      </c>
      <c r="BY10" s="2" t="s">
        <v>111</v>
      </c>
      <c r="BZ10" s="2" t="s">
        <v>111</v>
      </c>
      <c r="CA10" s="2" t="s">
        <v>99</v>
      </c>
    </row>
    <row r="11">
      <c r="A11" s="2" t="s">
        <v>135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93</v>
      </c>
      <c r="J11" s="2" t="s">
        <v>94</v>
      </c>
      <c r="K11" s="2" t="s">
        <v>136</v>
      </c>
      <c r="L11" s="3">
        <v>19.8</v>
      </c>
      <c r="M11" s="3">
        <v>20.79</v>
      </c>
      <c r="N11" s="3">
        <v>44.99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137</v>
      </c>
      <c r="T11" s="2" t="s">
        <v>101</v>
      </c>
      <c r="U11" s="2" t="s">
        <v>102</v>
      </c>
      <c r="V11" s="2" t="s">
        <v>138</v>
      </c>
      <c r="W11" s="2" t="s">
        <v>104</v>
      </c>
      <c r="X11" s="2" t="s">
        <v>105</v>
      </c>
      <c r="Y11" s="2" t="s">
        <v>106</v>
      </c>
      <c r="Z11" s="4">
        <v>375</v>
      </c>
      <c r="AA11" s="4">
        <f>=ROUNDDOWN(31.25,0)</f>
      </c>
      <c r="AB11" s="5">
        <v>12</v>
      </c>
      <c r="AC11" s="2" t="s">
        <v>99</v>
      </c>
      <c r="AD11" s="4"/>
      <c r="AE11" s="4"/>
      <c r="AF11" s="6">
        <v>82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8</v>
      </c>
      <c r="AQ11" s="8">
        <v>161.04</v>
      </c>
      <c r="AR11" s="4"/>
      <c r="AS11" s="8"/>
      <c r="AT11" s="7"/>
      <c r="AU11" s="7"/>
      <c r="AV11" s="4">
        <v>79</v>
      </c>
      <c r="AW11" s="8">
        <v>2026.06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0.0795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>
        <v>0.0943</v>
      </c>
      <c r="BJ11" s="4">
        <v>46</v>
      </c>
      <c r="BK11" s="8">
        <v>1036.49</v>
      </c>
      <c r="BL11" s="2" t="s">
        <v>139</v>
      </c>
      <c r="BM11" s="7">
        <v>0.1739</v>
      </c>
      <c r="BN11" s="7">
        <v>0.1554</v>
      </c>
      <c r="BO11" s="4">
        <v>8</v>
      </c>
      <c r="BP11" s="8">
        <v>161.04</v>
      </c>
      <c r="BQ11" s="4"/>
      <c r="BR11" s="8"/>
      <c r="BS11" s="7"/>
      <c r="BT11" s="7"/>
      <c r="BU11" s="2" t="s">
        <v>108</v>
      </c>
      <c r="BV11" s="2" t="s">
        <v>96</v>
      </c>
      <c r="BW11" s="2" t="s">
        <v>109</v>
      </c>
      <c r="BX11" s="2" t="s">
        <v>140</v>
      </c>
      <c r="BY11" s="2" t="s">
        <v>111</v>
      </c>
      <c r="BZ11" s="2" t="s">
        <v>111</v>
      </c>
      <c r="CA11" s="2" t="s">
        <v>99</v>
      </c>
    </row>
    <row r="12">
      <c r="A12" s="2" t="s">
        <v>141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92</v>
      </c>
      <c r="H12" s="2" t="s">
        <v>92</v>
      </c>
      <c r="I12" s="2" t="s">
        <v>93</v>
      </c>
      <c r="J12" s="2" t="s">
        <v>113</v>
      </c>
      <c r="K12" s="2" t="s">
        <v>136</v>
      </c>
      <c r="L12" s="3">
        <v>21.78</v>
      </c>
      <c r="M12" s="3">
        <v>22.87</v>
      </c>
      <c r="N12" s="3">
        <v>49.99</v>
      </c>
      <c r="O12" s="2" t="s">
        <v>96</v>
      </c>
      <c r="P12" s="2" t="s">
        <v>97</v>
      </c>
      <c r="Q12" s="2" t="s">
        <v>98</v>
      </c>
      <c r="R12" s="2" t="s">
        <v>99</v>
      </c>
      <c r="S12" s="2" t="s">
        <v>137</v>
      </c>
      <c r="T12" s="2" t="s">
        <v>101</v>
      </c>
      <c r="U12" s="2" t="s">
        <v>114</v>
      </c>
      <c r="V12" s="2" t="s">
        <v>138</v>
      </c>
      <c r="W12" s="2" t="s">
        <v>104</v>
      </c>
      <c r="X12" s="2" t="s">
        <v>105</v>
      </c>
      <c r="Y12" s="2" t="s">
        <v>106</v>
      </c>
      <c r="Z12" s="4">
        <v>362</v>
      </c>
      <c r="AA12" s="4">
        <f>=ROUNDDOWN(20.1111111111111,0)</f>
      </c>
      <c r="AB12" s="5">
        <v>18</v>
      </c>
      <c r="AC12" s="2" t="s">
        <v>99</v>
      </c>
      <c r="AD12" s="4"/>
      <c r="AE12" s="4"/>
      <c r="AF12" s="6">
        <v>82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9</v>
      </c>
      <c r="AQ12" s="8">
        <v>199.26</v>
      </c>
      <c r="AR12" s="4"/>
      <c r="AS12" s="8"/>
      <c r="AT12" s="7"/>
      <c r="AU12" s="7"/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0.0983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47</v>
      </c>
      <c r="BK12" s="8">
        <v>1153.73</v>
      </c>
      <c r="BL12" s="2" t="s">
        <v>115</v>
      </c>
      <c r="BM12" s="7">
        <v>0.1915</v>
      </c>
      <c r="BN12" s="7">
        <v>0.1727</v>
      </c>
      <c r="BO12" s="4">
        <v>9</v>
      </c>
      <c r="BP12" s="8">
        <v>199.26</v>
      </c>
      <c r="BQ12" s="4"/>
      <c r="BR12" s="8"/>
      <c r="BS12" s="7"/>
      <c r="BT12" s="7"/>
      <c r="BU12" s="2" t="s">
        <v>108</v>
      </c>
      <c r="BV12" s="2" t="s">
        <v>96</v>
      </c>
      <c r="BW12" s="2" t="s">
        <v>109</v>
      </c>
      <c r="BX12" s="2" t="s">
        <v>142</v>
      </c>
      <c r="BY12" s="2" t="s">
        <v>111</v>
      </c>
      <c r="BZ12" s="2" t="s">
        <v>111</v>
      </c>
      <c r="CA12" s="2" t="s">
        <v>99</v>
      </c>
    </row>
    <row r="13">
      <c r="A13" s="2" t="s">
        <v>143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92</v>
      </c>
      <c r="H13" s="2" t="s">
        <v>92</v>
      </c>
      <c r="I13" s="2" t="s">
        <v>93</v>
      </c>
      <c r="J13" s="2" t="s">
        <v>118</v>
      </c>
      <c r="K13" s="2" t="s">
        <v>136</v>
      </c>
      <c r="L13" s="3">
        <v>24.3</v>
      </c>
      <c r="M13" s="3">
        <v>25.52</v>
      </c>
      <c r="N13" s="3">
        <v>54.99</v>
      </c>
      <c r="O13" s="2" t="s">
        <v>96</v>
      </c>
      <c r="P13" s="2" t="s">
        <v>119</v>
      </c>
      <c r="Q13" s="2" t="s">
        <v>98</v>
      </c>
      <c r="R13" s="2" t="s">
        <v>99</v>
      </c>
      <c r="S13" s="2" t="s">
        <v>144</v>
      </c>
      <c r="T13" s="2" t="s">
        <v>101</v>
      </c>
      <c r="U13" s="2" t="s">
        <v>99</v>
      </c>
      <c r="V13" s="2" t="s">
        <v>138</v>
      </c>
      <c r="W13" s="2" t="s">
        <v>104</v>
      </c>
      <c r="X13" s="2" t="s">
        <v>105</v>
      </c>
      <c r="Y13" s="2" t="s">
        <v>121</v>
      </c>
      <c r="Z13" s="4">
        <v>630</v>
      </c>
      <c r="AA13" s="4">
        <f>=ROUNDDOWN(13.125,0)</f>
      </c>
      <c r="AB13" s="5">
        <v>48</v>
      </c>
      <c r="AC13" s="2" t="s">
        <v>99</v>
      </c>
      <c r="AD13" s="4"/>
      <c r="AE13" s="4"/>
      <c r="AF13" s="6">
        <v>82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41</v>
      </c>
      <c r="AQ13" s="8">
        <v>1031.56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0.5091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155</v>
      </c>
      <c r="BK13" s="8">
        <v>4332.65</v>
      </c>
      <c r="BL13" s="2" t="s">
        <v>145</v>
      </c>
      <c r="BM13" s="7">
        <v>0.2645</v>
      </c>
      <c r="BN13" s="7">
        <v>0.2381</v>
      </c>
      <c r="BO13" s="4">
        <v>41</v>
      </c>
      <c r="BP13" s="8">
        <v>1031.56</v>
      </c>
      <c r="BQ13" s="4"/>
      <c r="BR13" s="8"/>
      <c r="BS13" s="7"/>
      <c r="BT13" s="7"/>
      <c r="BU13" s="2" t="s">
        <v>108</v>
      </c>
      <c r="BV13" s="2" t="s">
        <v>96</v>
      </c>
      <c r="BW13" s="2" t="s">
        <v>123</v>
      </c>
      <c r="BX13" s="2" t="s">
        <v>124</v>
      </c>
      <c r="BY13" s="2" t="s">
        <v>111</v>
      </c>
      <c r="BZ13" s="2" t="s">
        <v>111</v>
      </c>
      <c r="CA13" s="2" t="s">
        <v>99</v>
      </c>
    </row>
    <row r="14">
      <c r="A14" s="2" t="s">
        <v>146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92</v>
      </c>
      <c r="H14" s="2" t="s">
        <v>92</v>
      </c>
      <c r="I14" s="2" t="s">
        <v>93</v>
      </c>
      <c r="J14" s="2" t="s">
        <v>126</v>
      </c>
      <c r="K14" s="2" t="s">
        <v>136</v>
      </c>
      <c r="L14" s="3">
        <v>28.98</v>
      </c>
      <c r="M14" s="3">
        <v>30.43</v>
      </c>
      <c r="N14" s="3">
        <v>64.99</v>
      </c>
      <c r="O14" s="2" t="s">
        <v>96</v>
      </c>
      <c r="P14" s="2" t="s">
        <v>147</v>
      </c>
      <c r="Q14" s="2" t="s">
        <v>98</v>
      </c>
      <c r="R14" s="2" t="s">
        <v>99</v>
      </c>
      <c r="S14" s="2" t="s">
        <v>144</v>
      </c>
      <c r="T14" s="2" t="s">
        <v>101</v>
      </c>
      <c r="U14" s="2" t="s">
        <v>99</v>
      </c>
      <c r="V14" s="2" t="s">
        <v>138</v>
      </c>
      <c r="W14" s="2" t="s">
        <v>104</v>
      </c>
      <c r="X14" s="2" t="s">
        <v>105</v>
      </c>
      <c r="Y14" s="2" t="s">
        <v>121</v>
      </c>
      <c r="Z14" s="4">
        <v>361</v>
      </c>
      <c r="AA14" s="4">
        <f>=ROUNDDOWN(19,0)</f>
      </c>
      <c r="AB14" s="5">
        <v>19</v>
      </c>
      <c r="AC14" s="2" t="s">
        <v>99</v>
      </c>
      <c r="AD14" s="4"/>
      <c r="AE14" s="4"/>
      <c r="AF14" s="6">
        <v>82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18</v>
      </c>
      <c r="AQ14" s="8">
        <v>543.6</v>
      </c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0.2683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62</v>
      </c>
      <c r="BK14" s="8">
        <v>2069.99</v>
      </c>
      <c r="BL14" s="2" t="s">
        <v>148</v>
      </c>
      <c r="BM14" s="7">
        <v>0.2903</v>
      </c>
      <c r="BN14" s="7">
        <v>0.2626</v>
      </c>
      <c r="BO14" s="4">
        <v>18</v>
      </c>
      <c r="BP14" s="8">
        <v>543.6</v>
      </c>
      <c r="BQ14" s="4"/>
      <c r="BR14" s="8"/>
      <c r="BS14" s="7"/>
      <c r="BT14" s="7"/>
      <c r="BU14" s="2" t="s">
        <v>108</v>
      </c>
      <c r="BV14" s="2" t="s">
        <v>96</v>
      </c>
      <c r="BW14" s="2" t="s">
        <v>123</v>
      </c>
      <c r="BX14" s="2" t="s">
        <v>149</v>
      </c>
      <c r="BY14" s="2" t="s">
        <v>111</v>
      </c>
      <c r="BZ14" s="2" t="s">
        <v>111</v>
      </c>
      <c r="CA14" s="2" t="s">
        <v>99</v>
      </c>
    </row>
    <row r="15">
      <c r="A15" s="2" t="s">
        <v>150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92</v>
      </c>
      <c r="H15" s="2" t="s">
        <v>92</v>
      </c>
      <c r="I15" s="2" t="s">
        <v>93</v>
      </c>
      <c r="J15" s="2" t="s">
        <v>131</v>
      </c>
      <c r="K15" s="2" t="s">
        <v>136</v>
      </c>
      <c r="L15" s="3">
        <v>28.98</v>
      </c>
      <c r="M15" s="3">
        <v>30.43</v>
      </c>
      <c r="N15" s="3">
        <v>64.99</v>
      </c>
      <c r="O15" s="2" t="s">
        <v>96</v>
      </c>
      <c r="P15" s="2" t="s">
        <v>97</v>
      </c>
      <c r="Q15" s="2" t="s">
        <v>98</v>
      </c>
      <c r="R15" s="2" t="s">
        <v>99</v>
      </c>
      <c r="S15" s="2" t="s">
        <v>144</v>
      </c>
      <c r="T15" s="2" t="s">
        <v>101</v>
      </c>
      <c r="U15" s="2" t="s">
        <v>99</v>
      </c>
      <c r="V15" s="2" t="s">
        <v>138</v>
      </c>
      <c r="W15" s="2" t="s">
        <v>104</v>
      </c>
      <c r="X15" s="2" t="s">
        <v>105</v>
      </c>
      <c r="Y15" s="2" t="s">
        <v>121</v>
      </c>
      <c r="Z15" s="4">
        <v>222</v>
      </c>
      <c r="AA15" s="4">
        <f>=ROUNDDOWN(24.6666666666667,0)</f>
      </c>
      <c r="AB15" s="5">
        <v>9</v>
      </c>
      <c r="AC15" s="2" t="s">
        <v>99</v>
      </c>
      <c r="AD15" s="4"/>
      <c r="AE15" s="4"/>
      <c r="AF15" s="6">
        <v>82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3</v>
      </c>
      <c r="AQ15" s="8">
        <v>90.6</v>
      </c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0.0447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36</v>
      </c>
      <c r="BK15" s="8">
        <v>1247.4</v>
      </c>
      <c r="BL15" s="2" t="s">
        <v>151</v>
      </c>
      <c r="BM15" s="7">
        <v>0.0833</v>
      </c>
      <c r="BN15" s="7">
        <v>0.0726</v>
      </c>
      <c r="BO15" s="4">
        <v>3</v>
      </c>
      <c r="BP15" s="8">
        <v>90.6</v>
      </c>
      <c r="BQ15" s="4"/>
      <c r="BR15" s="8"/>
      <c r="BS15" s="7"/>
      <c r="BT15" s="7"/>
      <c r="BU15" s="2" t="s">
        <v>108</v>
      </c>
      <c r="BV15" s="2" t="s">
        <v>96</v>
      </c>
      <c r="BW15" s="2" t="s">
        <v>123</v>
      </c>
      <c r="BX15" s="2" t="s">
        <v>152</v>
      </c>
      <c r="BY15" s="2" t="s">
        <v>111</v>
      </c>
      <c r="BZ15" s="2" t="s">
        <v>111</v>
      </c>
      <c r="CA15" s="2" t="s">
        <v>99</v>
      </c>
    </row>
    <row r="16">
      <c r="A16" s="2" t="s">
        <v>153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92</v>
      </c>
      <c r="H16" s="2" t="s">
        <v>92</v>
      </c>
      <c r="I16" s="2" t="s">
        <v>93</v>
      </c>
      <c r="J16" s="2" t="s">
        <v>94</v>
      </c>
      <c r="K16" s="2" t="s">
        <v>154</v>
      </c>
      <c r="L16" s="3">
        <v>19.8</v>
      </c>
      <c r="M16" s="3">
        <v>20.79</v>
      </c>
      <c r="N16" s="3">
        <v>44.99</v>
      </c>
      <c r="O16" s="2" t="s">
        <v>96</v>
      </c>
      <c r="P16" s="2" t="s">
        <v>97</v>
      </c>
      <c r="Q16" s="2" t="s">
        <v>98</v>
      </c>
      <c r="R16" s="2" t="s">
        <v>99</v>
      </c>
      <c r="S16" s="2" t="s">
        <v>155</v>
      </c>
      <c r="T16" s="2" t="s">
        <v>101</v>
      </c>
      <c r="U16" s="2" t="s">
        <v>114</v>
      </c>
      <c r="V16" s="2" t="s">
        <v>103</v>
      </c>
      <c r="W16" s="2" t="s">
        <v>104</v>
      </c>
      <c r="X16" s="2" t="s">
        <v>105</v>
      </c>
      <c r="Y16" s="2" t="s">
        <v>156</v>
      </c>
      <c r="Z16" s="4">
        <v>853</v>
      </c>
      <c r="AA16" s="4">
        <f>=ROUNDDOWN(65.6153846153846,0)</f>
      </c>
      <c r="AB16" s="5">
        <v>13</v>
      </c>
      <c r="AC16" s="2" t="s">
        <v>99</v>
      </c>
      <c r="AD16" s="4"/>
      <c r="AE16" s="4"/>
      <c r="AF16" s="6">
        <v>82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12</v>
      </c>
      <c r="AQ16" s="8">
        <v>241.56</v>
      </c>
      <c r="AR16" s="4"/>
      <c r="AS16" s="8"/>
      <c r="AT16" s="7"/>
      <c r="AU16" s="7"/>
      <c r="AV16" s="4">
        <v>71</v>
      </c>
      <c r="AW16" s="8">
        <v>1772.42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0.1363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0.0825</v>
      </c>
      <c r="BJ16" s="4">
        <v>74</v>
      </c>
      <c r="BK16" s="8">
        <v>1654.44</v>
      </c>
      <c r="BL16" s="2" t="s">
        <v>157</v>
      </c>
      <c r="BM16" s="7">
        <v>0.1622</v>
      </c>
      <c r="BN16" s="7">
        <v>0.146</v>
      </c>
      <c r="BO16" s="4">
        <v>12</v>
      </c>
      <c r="BP16" s="8">
        <v>241.56</v>
      </c>
      <c r="BQ16" s="4"/>
      <c r="BR16" s="8"/>
      <c r="BS16" s="7"/>
      <c r="BT16" s="7"/>
      <c r="BU16" s="2" t="s">
        <v>108</v>
      </c>
      <c r="BV16" s="2" t="s">
        <v>96</v>
      </c>
      <c r="BW16" s="2" t="s">
        <v>109</v>
      </c>
      <c r="BX16" s="2" t="s">
        <v>116</v>
      </c>
      <c r="BY16" s="2" t="s">
        <v>111</v>
      </c>
      <c r="BZ16" s="2" t="s">
        <v>111</v>
      </c>
      <c r="CA16" s="2" t="s">
        <v>99</v>
      </c>
    </row>
    <row r="17">
      <c r="A17" s="2" t="s">
        <v>158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92</v>
      </c>
      <c r="H17" s="2" t="s">
        <v>92</v>
      </c>
      <c r="I17" s="2" t="s">
        <v>93</v>
      </c>
      <c r="J17" s="2" t="s">
        <v>113</v>
      </c>
      <c r="K17" s="2" t="s">
        <v>154</v>
      </c>
      <c r="L17" s="3">
        <v>21.78</v>
      </c>
      <c r="M17" s="3">
        <v>22.87</v>
      </c>
      <c r="N17" s="3">
        <v>49.99</v>
      </c>
      <c r="O17" s="2" t="s">
        <v>96</v>
      </c>
      <c r="P17" s="2" t="s">
        <v>97</v>
      </c>
      <c r="Q17" s="2" t="s">
        <v>98</v>
      </c>
      <c r="R17" s="2" t="s">
        <v>99</v>
      </c>
      <c r="S17" s="2" t="s">
        <v>155</v>
      </c>
      <c r="T17" s="2" t="s">
        <v>101</v>
      </c>
      <c r="U17" s="2" t="s">
        <v>114</v>
      </c>
      <c r="V17" s="2" t="s">
        <v>103</v>
      </c>
      <c r="W17" s="2" t="s">
        <v>104</v>
      </c>
      <c r="X17" s="2" t="s">
        <v>105</v>
      </c>
      <c r="Y17" s="2" t="s">
        <v>156</v>
      </c>
      <c r="Z17" s="4">
        <v>400</v>
      </c>
      <c r="AA17" s="4">
        <f>=ROUNDDOWN(23.5294117647059,0)</f>
      </c>
      <c r="AB17" s="5">
        <v>17</v>
      </c>
      <c r="AC17" s="2" t="s">
        <v>99</v>
      </c>
      <c r="AD17" s="4"/>
      <c r="AE17" s="4"/>
      <c r="AF17" s="6">
        <v>82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13</v>
      </c>
      <c r="AQ17" s="8">
        <v>287.82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0.1624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53</v>
      </c>
      <c r="BK17" s="8">
        <v>1301.91</v>
      </c>
      <c r="BL17" s="2" t="s">
        <v>159</v>
      </c>
      <c r="BM17" s="7">
        <v>0.2453</v>
      </c>
      <c r="BN17" s="7">
        <v>0.2211</v>
      </c>
      <c r="BO17" s="4">
        <v>13</v>
      </c>
      <c r="BP17" s="8">
        <v>287.82</v>
      </c>
      <c r="BQ17" s="4"/>
      <c r="BR17" s="8"/>
      <c r="BS17" s="7"/>
      <c r="BT17" s="7"/>
      <c r="BU17" s="2" t="s">
        <v>108</v>
      </c>
      <c r="BV17" s="2" t="s">
        <v>96</v>
      </c>
      <c r="BW17" s="2" t="s">
        <v>109</v>
      </c>
      <c r="BX17" s="2" t="s">
        <v>116</v>
      </c>
      <c r="BY17" s="2" t="s">
        <v>111</v>
      </c>
      <c r="BZ17" s="2" t="s">
        <v>111</v>
      </c>
      <c r="CA17" s="2" t="s">
        <v>99</v>
      </c>
    </row>
    <row r="18">
      <c r="A18" s="2" t="s">
        <v>160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92</v>
      </c>
      <c r="H18" s="2" t="s">
        <v>92</v>
      </c>
      <c r="I18" s="2" t="s">
        <v>93</v>
      </c>
      <c r="J18" s="2" t="s">
        <v>118</v>
      </c>
      <c r="K18" s="2" t="s">
        <v>154</v>
      </c>
      <c r="L18" s="3">
        <v>24.3</v>
      </c>
      <c r="M18" s="3">
        <v>25.52</v>
      </c>
      <c r="N18" s="3">
        <v>54.99</v>
      </c>
      <c r="O18" s="2" t="s">
        <v>96</v>
      </c>
      <c r="P18" s="2" t="s">
        <v>119</v>
      </c>
      <c r="Q18" s="2" t="s">
        <v>98</v>
      </c>
      <c r="R18" s="2" t="s">
        <v>99</v>
      </c>
      <c r="S18" s="2" t="s">
        <v>161</v>
      </c>
      <c r="T18" s="2" t="s">
        <v>101</v>
      </c>
      <c r="U18" s="2" t="s">
        <v>99</v>
      </c>
      <c r="V18" s="2" t="s">
        <v>103</v>
      </c>
      <c r="W18" s="2" t="s">
        <v>104</v>
      </c>
      <c r="X18" s="2" t="s">
        <v>105</v>
      </c>
      <c r="Y18" s="2" t="s">
        <v>121</v>
      </c>
      <c r="Z18" s="4">
        <v>636</v>
      </c>
      <c r="AA18" s="4">
        <f>=ROUNDDOWN(11.5636363636364,0)</f>
      </c>
      <c r="AB18" s="5">
        <v>55</v>
      </c>
      <c r="AC18" s="2" t="s">
        <v>99</v>
      </c>
      <c r="AD18" s="4"/>
      <c r="AE18" s="4"/>
      <c r="AF18" s="6">
        <v>82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29</v>
      </c>
      <c r="AQ18" s="8">
        <v>729.64</v>
      </c>
      <c r="AR18" s="4"/>
      <c r="AS18" s="8"/>
      <c r="AT18" s="7"/>
      <c r="AU18" s="7"/>
      <c r="AV18" s="4" t="s">
        <v>99</v>
      </c>
      <c r="AW18" s="8" t="s">
        <v>99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0.4117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 t="s">
        <v>99</v>
      </c>
      <c r="BJ18" s="4">
        <v>217</v>
      </c>
      <c r="BK18" s="8">
        <v>6078.36</v>
      </c>
      <c r="BL18" s="2" t="s">
        <v>162</v>
      </c>
      <c r="BM18" s="7">
        <v>0.1336</v>
      </c>
      <c r="BN18" s="7">
        <v>0.12</v>
      </c>
      <c r="BO18" s="4">
        <v>29</v>
      </c>
      <c r="BP18" s="8">
        <v>729.64</v>
      </c>
      <c r="BQ18" s="4"/>
      <c r="BR18" s="8"/>
      <c r="BS18" s="7"/>
      <c r="BT18" s="7"/>
      <c r="BU18" s="2" t="s">
        <v>108</v>
      </c>
      <c r="BV18" s="2" t="s">
        <v>96</v>
      </c>
      <c r="BW18" s="2" t="s">
        <v>123</v>
      </c>
      <c r="BX18" s="2" t="s">
        <v>149</v>
      </c>
      <c r="BY18" s="2" t="s">
        <v>111</v>
      </c>
      <c r="BZ18" s="2" t="s">
        <v>111</v>
      </c>
      <c r="CA18" s="2" t="s">
        <v>99</v>
      </c>
    </row>
    <row r="19">
      <c r="A19" s="2" t="s">
        <v>163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92</v>
      </c>
      <c r="H19" s="2" t="s">
        <v>92</v>
      </c>
      <c r="I19" s="2" t="s">
        <v>93</v>
      </c>
      <c r="J19" s="2" t="s">
        <v>126</v>
      </c>
      <c r="K19" s="2" t="s">
        <v>154</v>
      </c>
      <c r="L19" s="3">
        <v>28.98</v>
      </c>
      <c r="M19" s="3">
        <v>30.43</v>
      </c>
      <c r="N19" s="3">
        <v>64.99</v>
      </c>
      <c r="O19" s="2" t="s">
        <v>96</v>
      </c>
      <c r="P19" s="2" t="s">
        <v>147</v>
      </c>
      <c r="Q19" s="2" t="s">
        <v>98</v>
      </c>
      <c r="R19" s="2" t="s">
        <v>99</v>
      </c>
      <c r="S19" s="2" t="s">
        <v>161</v>
      </c>
      <c r="T19" s="2" t="s">
        <v>101</v>
      </c>
      <c r="U19" s="2" t="s">
        <v>99</v>
      </c>
      <c r="V19" s="2" t="s">
        <v>103</v>
      </c>
      <c r="W19" s="2" t="s">
        <v>104</v>
      </c>
      <c r="X19" s="2" t="s">
        <v>105</v>
      </c>
      <c r="Y19" s="2" t="s">
        <v>121</v>
      </c>
      <c r="Z19" s="4">
        <v>340</v>
      </c>
      <c r="AA19" s="4">
        <f>=ROUNDDOWN(16.1904761904762,0)</f>
      </c>
      <c r="AB19" s="5">
        <v>21</v>
      </c>
      <c r="AC19" s="2" t="s">
        <v>99</v>
      </c>
      <c r="AD19" s="4"/>
      <c r="AE19" s="4"/>
      <c r="AF19" s="6">
        <v>82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10</v>
      </c>
      <c r="AQ19" s="8">
        <v>302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0.1704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90</v>
      </c>
      <c r="BK19" s="8">
        <v>3056.41</v>
      </c>
      <c r="BL19" s="2" t="s">
        <v>164</v>
      </c>
      <c r="BM19" s="7">
        <v>0.1111</v>
      </c>
      <c r="BN19" s="7">
        <v>0.0988</v>
      </c>
      <c r="BO19" s="4">
        <v>10</v>
      </c>
      <c r="BP19" s="8">
        <v>302</v>
      </c>
      <c r="BQ19" s="4"/>
      <c r="BR19" s="8"/>
      <c r="BS19" s="7"/>
      <c r="BT19" s="7"/>
      <c r="BU19" s="2" t="s">
        <v>108</v>
      </c>
      <c r="BV19" s="2" t="s">
        <v>96</v>
      </c>
      <c r="BW19" s="2" t="s">
        <v>123</v>
      </c>
      <c r="BX19" s="2" t="s">
        <v>165</v>
      </c>
      <c r="BY19" s="2" t="s">
        <v>111</v>
      </c>
      <c r="BZ19" s="2" t="s">
        <v>111</v>
      </c>
      <c r="CA19" s="2" t="s">
        <v>99</v>
      </c>
    </row>
    <row r="20">
      <c r="A20" s="2" t="s">
        <v>166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92</v>
      </c>
      <c r="H20" s="2" t="s">
        <v>92</v>
      </c>
      <c r="I20" s="2" t="s">
        <v>93</v>
      </c>
      <c r="J20" s="2" t="s">
        <v>131</v>
      </c>
      <c r="K20" s="2" t="s">
        <v>154</v>
      </c>
      <c r="L20" s="3">
        <v>28.98</v>
      </c>
      <c r="M20" s="3">
        <v>30.43</v>
      </c>
      <c r="N20" s="3">
        <v>64.99</v>
      </c>
      <c r="O20" s="2" t="s">
        <v>96</v>
      </c>
      <c r="P20" s="2" t="s">
        <v>97</v>
      </c>
      <c r="Q20" s="2" t="s">
        <v>98</v>
      </c>
      <c r="R20" s="2" t="s">
        <v>99</v>
      </c>
      <c r="S20" s="2" t="s">
        <v>155</v>
      </c>
      <c r="T20" s="2" t="s">
        <v>101</v>
      </c>
      <c r="U20" s="2" t="s">
        <v>114</v>
      </c>
      <c r="V20" s="2" t="s">
        <v>103</v>
      </c>
      <c r="W20" s="2" t="s">
        <v>104</v>
      </c>
      <c r="X20" s="2" t="s">
        <v>105</v>
      </c>
      <c r="Y20" s="2" t="s">
        <v>106</v>
      </c>
      <c r="Z20" s="4">
        <v>275</v>
      </c>
      <c r="AA20" s="4">
        <f>=ROUNDDOWN(34.375,0)</f>
      </c>
      <c r="AB20" s="5">
        <v>8</v>
      </c>
      <c r="AC20" s="2" t="s">
        <v>99</v>
      </c>
      <c r="AD20" s="4"/>
      <c r="AE20" s="4"/>
      <c r="AF20" s="6">
        <v>82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7</v>
      </c>
      <c r="AQ20" s="8">
        <v>211.4</v>
      </c>
      <c r="AR20" s="4"/>
      <c r="AS20" s="8"/>
      <c r="AT20" s="7"/>
      <c r="AU20" s="7"/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0.1193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27</v>
      </c>
      <c r="BK20" s="8">
        <v>894.5</v>
      </c>
      <c r="BL20" s="2" t="s">
        <v>139</v>
      </c>
      <c r="BM20" s="7">
        <v>0.2593</v>
      </c>
      <c r="BN20" s="7">
        <v>0.2363</v>
      </c>
      <c r="BO20" s="4">
        <v>7</v>
      </c>
      <c r="BP20" s="8">
        <v>211.4</v>
      </c>
      <c r="BQ20" s="4"/>
      <c r="BR20" s="8"/>
      <c r="BS20" s="7"/>
      <c r="BT20" s="7"/>
      <c r="BU20" s="2" t="s">
        <v>108</v>
      </c>
      <c r="BV20" s="2" t="s">
        <v>96</v>
      </c>
      <c r="BW20" s="2" t="s">
        <v>109</v>
      </c>
      <c r="BX20" s="2" t="s">
        <v>116</v>
      </c>
      <c r="BY20" s="2" t="s">
        <v>111</v>
      </c>
      <c r="BZ20" s="2" t="s">
        <v>111</v>
      </c>
      <c r="CA20" s="2" t="s">
        <v>99</v>
      </c>
    </row>
    <row r="21">
      <c r="A21" s="2" t="s">
        <v>167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92</v>
      </c>
      <c r="H21" s="2" t="s">
        <v>92</v>
      </c>
      <c r="I21" s="2" t="s">
        <v>93</v>
      </c>
      <c r="J21" s="2" t="s">
        <v>94</v>
      </c>
      <c r="K21" s="2" t="s">
        <v>168</v>
      </c>
      <c r="L21" s="3">
        <v>19.8</v>
      </c>
      <c r="M21" s="3">
        <v>20.79</v>
      </c>
      <c r="N21" s="3">
        <v>44.99</v>
      </c>
      <c r="O21" s="2" t="s">
        <v>96</v>
      </c>
      <c r="P21" s="2" t="s">
        <v>97</v>
      </c>
      <c r="Q21" s="2" t="s">
        <v>98</v>
      </c>
      <c r="R21" s="2" t="s">
        <v>99</v>
      </c>
      <c r="S21" s="2" t="s">
        <v>169</v>
      </c>
      <c r="T21" s="2" t="s">
        <v>101</v>
      </c>
      <c r="U21" s="2" t="s">
        <v>102</v>
      </c>
      <c r="V21" s="2" t="s">
        <v>138</v>
      </c>
      <c r="W21" s="2" t="s">
        <v>104</v>
      </c>
      <c r="X21" s="2" t="s">
        <v>105</v>
      </c>
      <c r="Y21" s="2" t="s">
        <v>170</v>
      </c>
      <c r="Z21" s="4">
        <v>698</v>
      </c>
      <c r="AA21" s="4">
        <f>=ROUNDDOWN(69.8,0)</f>
      </c>
      <c r="AB21" s="5">
        <v>10</v>
      </c>
      <c r="AC21" s="2" t="s">
        <v>99</v>
      </c>
      <c r="AD21" s="4"/>
      <c r="AE21" s="4"/>
      <c r="AF21" s="6">
        <v>87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4</v>
      </c>
      <c r="AQ21" s="8">
        <v>80.52</v>
      </c>
      <c r="AR21" s="4"/>
      <c r="AS21" s="8"/>
      <c r="AT21" s="7"/>
      <c r="AU21" s="7"/>
      <c r="AV21" s="4">
        <v>53</v>
      </c>
      <c r="AW21" s="8">
        <v>1393.04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0.0578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0.0648</v>
      </c>
      <c r="BJ21" s="4">
        <v>38</v>
      </c>
      <c r="BK21" s="8">
        <v>870.81</v>
      </c>
      <c r="BL21" s="2" t="s">
        <v>171</v>
      </c>
      <c r="BM21" s="7">
        <v>0.1053</v>
      </c>
      <c r="BN21" s="7">
        <v>0.0925</v>
      </c>
      <c r="BO21" s="4">
        <v>4</v>
      </c>
      <c r="BP21" s="8">
        <v>80.52</v>
      </c>
      <c r="BQ21" s="4"/>
      <c r="BR21" s="8"/>
      <c r="BS21" s="7"/>
      <c r="BT21" s="7"/>
      <c r="BU21" s="2" t="s">
        <v>108</v>
      </c>
      <c r="BV21" s="2" t="s">
        <v>96</v>
      </c>
      <c r="BW21" s="2" t="s">
        <v>172</v>
      </c>
      <c r="BX21" s="2" t="s">
        <v>173</v>
      </c>
      <c r="BY21" s="2" t="s">
        <v>111</v>
      </c>
      <c r="BZ21" s="2" t="s">
        <v>111</v>
      </c>
      <c r="CA21" s="2" t="s">
        <v>99</v>
      </c>
    </row>
    <row r="22">
      <c r="A22" s="2" t="s">
        <v>174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92</v>
      </c>
      <c r="G22" s="2" t="s">
        <v>92</v>
      </c>
      <c r="H22" s="2" t="s">
        <v>92</v>
      </c>
      <c r="I22" s="2" t="s">
        <v>93</v>
      </c>
      <c r="J22" s="2" t="s">
        <v>113</v>
      </c>
      <c r="K22" s="2" t="s">
        <v>168</v>
      </c>
      <c r="L22" s="3">
        <v>21.78</v>
      </c>
      <c r="M22" s="3">
        <v>22.87</v>
      </c>
      <c r="N22" s="3">
        <v>49.99</v>
      </c>
      <c r="O22" s="2" t="s">
        <v>96</v>
      </c>
      <c r="P22" s="2" t="s">
        <v>97</v>
      </c>
      <c r="Q22" s="2" t="s">
        <v>98</v>
      </c>
      <c r="R22" s="2" t="s">
        <v>99</v>
      </c>
      <c r="S22" s="2" t="s">
        <v>169</v>
      </c>
      <c r="T22" s="2" t="s">
        <v>101</v>
      </c>
      <c r="U22" s="2" t="s">
        <v>114</v>
      </c>
      <c r="V22" s="2" t="s">
        <v>138</v>
      </c>
      <c r="W22" s="2" t="s">
        <v>104</v>
      </c>
      <c r="X22" s="2" t="s">
        <v>105</v>
      </c>
      <c r="Y22" s="2" t="s">
        <v>170</v>
      </c>
      <c r="Z22" s="4">
        <v>1336</v>
      </c>
      <c r="AA22" s="4">
        <f>=ROUNDDOWN(70.3157894736842,0)</f>
      </c>
      <c r="AB22" s="5">
        <v>19</v>
      </c>
      <c r="AC22" s="2" t="s">
        <v>99</v>
      </c>
      <c r="AD22" s="4"/>
      <c r="AE22" s="4"/>
      <c r="AF22" s="6">
        <v>87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>
        <v>12</v>
      </c>
      <c r="AQ22" s="8">
        <v>265.68</v>
      </c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0.1907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44</v>
      </c>
      <c r="BK22" s="8">
        <v>1105.88</v>
      </c>
      <c r="BL22" s="2" t="s">
        <v>175</v>
      </c>
      <c r="BM22" s="7">
        <v>0.2727</v>
      </c>
      <c r="BN22" s="7">
        <v>0.2402</v>
      </c>
      <c r="BO22" s="4">
        <v>12</v>
      </c>
      <c r="BP22" s="8">
        <v>265.68</v>
      </c>
      <c r="BQ22" s="4"/>
      <c r="BR22" s="8"/>
      <c r="BS22" s="7"/>
      <c r="BT22" s="7"/>
      <c r="BU22" s="2" t="s">
        <v>108</v>
      </c>
      <c r="BV22" s="2" t="s">
        <v>96</v>
      </c>
      <c r="BW22" s="2" t="s">
        <v>172</v>
      </c>
      <c r="BX22" s="2" t="s">
        <v>176</v>
      </c>
      <c r="BY22" s="2" t="s">
        <v>111</v>
      </c>
      <c r="BZ22" s="2" t="s">
        <v>111</v>
      </c>
      <c r="CA22" s="2" t="s">
        <v>99</v>
      </c>
    </row>
    <row r="23">
      <c r="A23" s="2" t="s">
        <v>177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92</v>
      </c>
      <c r="G23" s="2" t="s">
        <v>92</v>
      </c>
      <c r="H23" s="2" t="s">
        <v>92</v>
      </c>
      <c r="I23" s="2" t="s">
        <v>93</v>
      </c>
      <c r="J23" s="2" t="s">
        <v>118</v>
      </c>
      <c r="K23" s="2" t="s">
        <v>168</v>
      </c>
      <c r="L23" s="3">
        <v>24.3</v>
      </c>
      <c r="M23" s="3">
        <v>25.52</v>
      </c>
      <c r="N23" s="3">
        <v>54.99</v>
      </c>
      <c r="O23" s="2" t="s">
        <v>96</v>
      </c>
      <c r="P23" s="2" t="s">
        <v>119</v>
      </c>
      <c r="Q23" s="2" t="s">
        <v>98</v>
      </c>
      <c r="R23" s="2" t="s">
        <v>99</v>
      </c>
      <c r="S23" s="2" t="s">
        <v>169</v>
      </c>
      <c r="T23" s="2" t="s">
        <v>101</v>
      </c>
      <c r="U23" s="2" t="s">
        <v>114</v>
      </c>
      <c r="V23" s="2" t="s">
        <v>138</v>
      </c>
      <c r="W23" s="2" t="s">
        <v>104</v>
      </c>
      <c r="X23" s="2" t="s">
        <v>105</v>
      </c>
      <c r="Y23" s="2" t="s">
        <v>170</v>
      </c>
      <c r="Z23" s="4">
        <v>1242</v>
      </c>
      <c r="AA23" s="4">
        <f>=ROUNDDOWN(28.8837209302326,0)</f>
      </c>
      <c r="AB23" s="5">
        <v>43</v>
      </c>
      <c r="AC23" s="2" t="s">
        <v>99</v>
      </c>
      <c r="AD23" s="4"/>
      <c r="AE23" s="4"/>
      <c r="AF23" s="6">
        <v>87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>
        <v>14</v>
      </c>
      <c r="AQ23" s="8">
        <v>352.24</v>
      </c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0.2529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157</v>
      </c>
      <c r="BK23" s="8">
        <v>4430.07</v>
      </c>
      <c r="BL23" s="2" t="s">
        <v>178</v>
      </c>
      <c r="BM23" s="7">
        <v>0.0892</v>
      </c>
      <c r="BN23" s="7">
        <v>0.0795</v>
      </c>
      <c r="BO23" s="4">
        <v>14</v>
      </c>
      <c r="BP23" s="8">
        <v>352.24</v>
      </c>
      <c r="BQ23" s="4"/>
      <c r="BR23" s="8"/>
      <c r="BS23" s="7"/>
      <c r="BT23" s="7"/>
      <c r="BU23" s="2" t="s">
        <v>108</v>
      </c>
      <c r="BV23" s="2" t="s">
        <v>96</v>
      </c>
      <c r="BW23" s="2" t="s">
        <v>172</v>
      </c>
      <c r="BX23" s="2" t="s">
        <v>179</v>
      </c>
      <c r="BY23" s="2" t="s">
        <v>111</v>
      </c>
      <c r="BZ23" s="2" t="s">
        <v>111</v>
      </c>
      <c r="CA23" s="2" t="s">
        <v>99</v>
      </c>
    </row>
    <row r="24">
      <c r="A24" s="2" t="s">
        <v>180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92</v>
      </c>
      <c r="G24" s="2" t="s">
        <v>92</v>
      </c>
      <c r="H24" s="2" t="s">
        <v>92</v>
      </c>
      <c r="I24" s="2" t="s">
        <v>93</v>
      </c>
      <c r="J24" s="2" t="s">
        <v>126</v>
      </c>
      <c r="K24" s="2" t="s">
        <v>168</v>
      </c>
      <c r="L24" s="3">
        <v>28.98</v>
      </c>
      <c r="M24" s="3">
        <v>30.43</v>
      </c>
      <c r="N24" s="3">
        <v>64.99</v>
      </c>
      <c r="O24" s="2" t="s">
        <v>96</v>
      </c>
      <c r="P24" s="2" t="s">
        <v>147</v>
      </c>
      <c r="Q24" s="2" t="s">
        <v>98</v>
      </c>
      <c r="R24" s="2" t="s">
        <v>99</v>
      </c>
      <c r="S24" s="2" t="s">
        <v>169</v>
      </c>
      <c r="T24" s="2" t="s">
        <v>101</v>
      </c>
      <c r="U24" s="2" t="s">
        <v>114</v>
      </c>
      <c r="V24" s="2" t="s">
        <v>138</v>
      </c>
      <c r="W24" s="2" t="s">
        <v>104</v>
      </c>
      <c r="X24" s="2" t="s">
        <v>105</v>
      </c>
      <c r="Y24" s="2" t="s">
        <v>170</v>
      </c>
      <c r="Z24" s="4">
        <v>537</v>
      </c>
      <c r="AA24" s="4">
        <f>=ROUNDDOWN(24.4090909090909,0)</f>
      </c>
      <c r="AB24" s="5">
        <v>22</v>
      </c>
      <c r="AC24" s="2" t="s">
        <v>99</v>
      </c>
      <c r="AD24" s="4"/>
      <c r="AE24" s="4"/>
      <c r="AF24" s="6">
        <v>87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20</v>
      </c>
      <c r="AQ24" s="8">
        <v>604</v>
      </c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0.4336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87</v>
      </c>
      <c r="BK24" s="8">
        <v>2906.5</v>
      </c>
      <c r="BL24" s="2" t="s">
        <v>181</v>
      </c>
      <c r="BM24" s="7">
        <v>0.2299</v>
      </c>
      <c r="BN24" s="7">
        <v>0.2078</v>
      </c>
      <c r="BO24" s="4">
        <v>20</v>
      </c>
      <c r="BP24" s="8">
        <v>604</v>
      </c>
      <c r="BQ24" s="4"/>
      <c r="BR24" s="8"/>
      <c r="BS24" s="7"/>
      <c r="BT24" s="7"/>
      <c r="BU24" s="2" t="s">
        <v>108</v>
      </c>
      <c r="BV24" s="2" t="s">
        <v>96</v>
      </c>
      <c r="BW24" s="2" t="s">
        <v>172</v>
      </c>
      <c r="BX24" s="2" t="s">
        <v>182</v>
      </c>
      <c r="BY24" s="2" t="s">
        <v>111</v>
      </c>
      <c r="BZ24" s="2" t="s">
        <v>111</v>
      </c>
      <c r="CA24" s="2" t="s">
        <v>99</v>
      </c>
    </row>
    <row r="25">
      <c r="A25" s="2" t="s">
        <v>183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92</v>
      </c>
      <c r="G25" s="2" t="s">
        <v>92</v>
      </c>
      <c r="H25" s="2" t="s">
        <v>92</v>
      </c>
      <c r="I25" s="2" t="s">
        <v>93</v>
      </c>
      <c r="J25" s="2" t="s">
        <v>131</v>
      </c>
      <c r="K25" s="2" t="s">
        <v>168</v>
      </c>
      <c r="L25" s="3">
        <v>28.98</v>
      </c>
      <c r="M25" s="3">
        <v>30.43</v>
      </c>
      <c r="N25" s="3">
        <v>64.99</v>
      </c>
      <c r="O25" s="2" t="s">
        <v>96</v>
      </c>
      <c r="P25" s="2" t="s">
        <v>97</v>
      </c>
      <c r="Q25" s="2" t="s">
        <v>98</v>
      </c>
      <c r="R25" s="2" t="s">
        <v>99</v>
      </c>
      <c r="S25" s="2" t="s">
        <v>169</v>
      </c>
      <c r="T25" s="2" t="s">
        <v>101</v>
      </c>
      <c r="U25" s="2" t="s">
        <v>114</v>
      </c>
      <c r="V25" s="2" t="s">
        <v>138</v>
      </c>
      <c r="W25" s="2" t="s">
        <v>104</v>
      </c>
      <c r="X25" s="2" t="s">
        <v>105</v>
      </c>
      <c r="Y25" s="2" t="s">
        <v>170</v>
      </c>
      <c r="Z25" s="4">
        <v>282</v>
      </c>
      <c r="AA25" s="4">
        <f>=ROUNDDOWN(28.2,0)</f>
      </c>
      <c r="AB25" s="5">
        <v>10</v>
      </c>
      <c r="AC25" s="2" t="s">
        <v>99</v>
      </c>
      <c r="AD25" s="4"/>
      <c r="AE25" s="4"/>
      <c r="AF25" s="6">
        <v>87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3</v>
      </c>
      <c r="AQ25" s="8">
        <v>90.6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0.065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39</v>
      </c>
      <c r="BK25" s="8">
        <v>1225.95</v>
      </c>
      <c r="BL25" s="2" t="s">
        <v>184</v>
      </c>
      <c r="BM25" s="7">
        <v>0.0769</v>
      </c>
      <c r="BN25" s="7">
        <v>0.0739</v>
      </c>
      <c r="BO25" s="4">
        <v>3</v>
      </c>
      <c r="BP25" s="8">
        <v>90.6</v>
      </c>
      <c r="BQ25" s="4"/>
      <c r="BR25" s="8"/>
      <c r="BS25" s="7"/>
      <c r="BT25" s="7"/>
      <c r="BU25" s="2" t="s">
        <v>108</v>
      </c>
      <c r="BV25" s="2" t="s">
        <v>96</v>
      </c>
      <c r="BW25" s="2" t="s">
        <v>172</v>
      </c>
      <c r="BX25" s="2" t="s">
        <v>185</v>
      </c>
      <c r="BY25" s="2" t="s">
        <v>111</v>
      </c>
      <c r="BZ25" s="2" t="s">
        <v>111</v>
      </c>
      <c r="CA25" s="2" t="s">
        <v>99</v>
      </c>
    </row>
    <row r="26">
      <c r="A26" s="2" t="s">
        <v>186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92</v>
      </c>
      <c r="G26" s="2" t="s">
        <v>92</v>
      </c>
      <c r="H26" s="2" t="s">
        <v>92</v>
      </c>
      <c r="I26" s="2" t="s">
        <v>93</v>
      </c>
      <c r="J26" s="2" t="s">
        <v>118</v>
      </c>
      <c r="K26" s="2" t="s">
        <v>187</v>
      </c>
      <c r="L26" s="3">
        <v>24.3</v>
      </c>
      <c r="M26" s="3">
        <v>25.52</v>
      </c>
      <c r="N26" s="3">
        <v>54.99</v>
      </c>
      <c r="O26" s="2" t="s">
        <v>96</v>
      </c>
      <c r="P26" s="2" t="s">
        <v>119</v>
      </c>
      <c r="Q26" s="2" t="s">
        <v>98</v>
      </c>
      <c r="R26" s="2" t="s">
        <v>99</v>
      </c>
      <c r="S26" s="2" t="s">
        <v>188</v>
      </c>
      <c r="T26" s="2" t="s">
        <v>101</v>
      </c>
      <c r="U26" s="2" t="s">
        <v>99</v>
      </c>
      <c r="V26" s="2" t="s">
        <v>103</v>
      </c>
      <c r="W26" s="2" t="s">
        <v>104</v>
      </c>
      <c r="X26" s="2" t="s">
        <v>105</v>
      </c>
      <c r="Y26" s="2" t="s">
        <v>189</v>
      </c>
      <c r="Z26" s="4">
        <v>406</v>
      </c>
      <c r="AA26" s="4">
        <f>=ROUNDDOWN(9.22727272727273,0)</f>
      </c>
      <c r="AB26" s="5">
        <v>44</v>
      </c>
      <c r="AC26" s="2" t="s">
        <v>99</v>
      </c>
      <c r="AD26" s="4"/>
      <c r="AE26" s="4"/>
      <c r="AF26" s="6">
        <v>78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>
        <v>32</v>
      </c>
      <c r="AQ26" s="8">
        <v>805.12</v>
      </c>
      <c r="AR26" s="4"/>
      <c r="AS26" s="8"/>
      <c r="AT26" s="7"/>
      <c r="AU26" s="7"/>
      <c r="AV26" s="4">
        <v>50</v>
      </c>
      <c r="AW26" s="8">
        <v>1348.72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0.597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0.0628</v>
      </c>
      <c r="BJ26" s="4">
        <v>186</v>
      </c>
      <c r="BK26" s="8">
        <v>5158.33</v>
      </c>
      <c r="BL26" s="2" t="s">
        <v>190</v>
      </c>
      <c r="BM26" s="7">
        <v>0.172</v>
      </c>
      <c r="BN26" s="7">
        <v>0.1561</v>
      </c>
      <c r="BO26" s="4">
        <v>32</v>
      </c>
      <c r="BP26" s="8">
        <v>805.12</v>
      </c>
      <c r="BQ26" s="4"/>
      <c r="BR26" s="8"/>
      <c r="BS26" s="7"/>
      <c r="BT26" s="7"/>
      <c r="BU26" s="2" t="s">
        <v>108</v>
      </c>
      <c r="BV26" s="2" t="s">
        <v>96</v>
      </c>
      <c r="BW26" s="2" t="s">
        <v>191</v>
      </c>
      <c r="BX26" s="2" t="s">
        <v>192</v>
      </c>
      <c r="BY26" s="2" t="s">
        <v>111</v>
      </c>
      <c r="BZ26" s="2" t="s">
        <v>111</v>
      </c>
      <c r="CA26" s="2" t="s">
        <v>99</v>
      </c>
    </row>
    <row r="27">
      <c r="A27" s="2" t="s">
        <v>193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92</v>
      </c>
      <c r="G27" s="2" t="s">
        <v>92</v>
      </c>
      <c r="H27" s="2" t="s">
        <v>92</v>
      </c>
      <c r="I27" s="2" t="s">
        <v>93</v>
      </c>
      <c r="J27" s="2" t="s">
        <v>126</v>
      </c>
      <c r="K27" s="2" t="s">
        <v>187</v>
      </c>
      <c r="L27" s="3">
        <v>28.98</v>
      </c>
      <c r="M27" s="3">
        <v>30.43</v>
      </c>
      <c r="N27" s="3">
        <v>64.99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188</v>
      </c>
      <c r="T27" s="2" t="s">
        <v>101</v>
      </c>
      <c r="U27" s="2" t="s">
        <v>99</v>
      </c>
      <c r="V27" s="2" t="s">
        <v>103</v>
      </c>
      <c r="W27" s="2" t="s">
        <v>104</v>
      </c>
      <c r="X27" s="2" t="s">
        <v>105</v>
      </c>
      <c r="Y27" s="2" t="s">
        <v>189</v>
      </c>
      <c r="Z27" s="4">
        <v>423</v>
      </c>
      <c r="AA27" s="4">
        <f>=ROUNDDOWN(24.8823529411765,0)</f>
      </c>
      <c r="AB27" s="5">
        <v>17</v>
      </c>
      <c r="AC27" s="2" t="s">
        <v>99</v>
      </c>
      <c r="AD27" s="4"/>
      <c r="AE27" s="4"/>
      <c r="AF27" s="6">
        <v>78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>
        <v>15</v>
      </c>
      <c r="AQ27" s="8">
        <v>453</v>
      </c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0.3359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45</v>
      </c>
      <c r="BK27" s="8">
        <v>1461.54</v>
      </c>
      <c r="BL27" s="2" t="s">
        <v>194</v>
      </c>
      <c r="BM27" s="7">
        <v>0.3333</v>
      </c>
      <c r="BN27" s="7">
        <v>0.3099</v>
      </c>
      <c r="BO27" s="4">
        <v>15</v>
      </c>
      <c r="BP27" s="8">
        <v>453</v>
      </c>
      <c r="BQ27" s="4"/>
      <c r="BR27" s="8"/>
      <c r="BS27" s="7"/>
      <c r="BT27" s="7"/>
      <c r="BU27" s="2" t="s">
        <v>108</v>
      </c>
      <c r="BV27" s="2" t="s">
        <v>96</v>
      </c>
      <c r="BW27" s="2" t="s">
        <v>191</v>
      </c>
      <c r="BX27" s="2" t="s">
        <v>195</v>
      </c>
      <c r="BY27" s="2" t="s">
        <v>111</v>
      </c>
      <c r="BZ27" s="2" t="s">
        <v>111</v>
      </c>
      <c r="CA27" s="2" t="s">
        <v>99</v>
      </c>
    </row>
    <row r="28">
      <c r="A28" s="2" t="s">
        <v>196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92</v>
      </c>
      <c r="G28" s="2" t="s">
        <v>92</v>
      </c>
      <c r="H28" s="2" t="s">
        <v>92</v>
      </c>
      <c r="I28" s="2" t="s">
        <v>93</v>
      </c>
      <c r="J28" s="2" t="s">
        <v>131</v>
      </c>
      <c r="K28" s="2" t="s">
        <v>187</v>
      </c>
      <c r="L28" s="3">
        <v>28.98</v>
      </c>
      <c r="M28" s="3">
        <v>30.43</v>
      </c>
      <c r="N28" s="3">
        <v>64.99</v>
      </c>
      <c r="O28" s="2" t="s">
        <v>96</v>
      </c>
      <c r="P28" s="2" t="s">
        <v>97</v>
      </c>
      <c r="Q28" s="2" t="s">
        <v>98</v>
      </c>
      <c r="R28" s="2" t="s">
        <v>99</v>
      </c>
      <c r="S28" s="2" t="s">
        <v>188</v>
      </c>
      <c r="T28" s="2" t="s">
        <v>101</v>
      </c>
      <c r="U28" s="2" t="s">
        <v>99</v>
      </c>
      <c r="V28" s="2" t="s">
        <v>103</v>
      </c>
      <c r="W28" s="2" t="s">
        <v>104</v>
      </c>
      <c r="X28" s="2" t="s">
        <v>105</v>
      </c>
      <c r="Y28" s="2" t="s">
        <v>189</v>
      </c>
      <c r="Z28" s="4">
        <v>200</v>
      </c>
      <c r="AA28" s="4">
        <f>=ROUNDDOWN(25,0)</f>
      </c>
      <c r="AB28" s="5">
        <v>8</v>
      </c>
      <c r="AC28" s="2" t="s">
        <v>99</v>
      </c>
      <c r="AD28" s="4"/>
      <c r="AE28" s="4"/>
      <c r="AF28" s="6">
        <v>78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3</v>
      </c>
      <c r="AQ28" s="8">
        <v>90.6</v>
      </c>
      <c r="AR28" s="4"/>
      <c r="AS28" s="8"/>
      <c r="AT28" s="7"/>
      <c r="AU28" s="7"/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0.0672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 t="s">
        <v>99</v>
      </c>
      <c r="BJ28" s="4">
        <v>18</v>
      </c>
      <c r="BK28" s="8">
        <v>603.03</v>
      </c>
      <c r="BL28" s="2" t="s">
        <v>197</v>
      </c>
      <c r="BM28" s="7">
        <v>0.1667</v>
      </c>
      <c r="BN28" s="7">
        <v>0.1502</v>
      </c>
      <c r="BO28" s="4">
        <v>3</v>
      </c>
      <c r="BP28" s="8">
        <v>90.6</v>
      </c>
      <c r="BQ28" s="4"/>
      <c r="BR28" s="8"/>
      <c r="BS28" s="7"/>
      <c r="BT28" s="7"/>
      <c r="BU28" s="2" t="s">
        <v>108</v>
      </c>
      <c r="BV28" s="2" t="s">
        <v>96</v>
      </c>
      <c r="BW28" s="2" t="s">
        <v>191</v>
      </c>
      <c r="BX28" s="2" t="s">
        <v>198</v>
      </c>
      <c r="BY28" s="2" t="s">
        <v>111</v>
      </c>
      <c r="BZ28" s="2" t="s">
        <v>111</v>
      </c>
      <c r="CA28" s="2" t="s">
        <v>99</v>
      </c>
    </row>
    <row r="29">
      <c r="A29" s="2" t="s">
        <v>199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92</v>
      </c>
      <c r="G29" s="2" t="s">
        <v>92</v>
      </c>
      <c r="H29" s="2" t="s">
        <v>92</v>
      </c>
      <c r="I29" s="2" t="s">
        <v>200</v>
      </c>
      <c r="J29" s="2" t="s">
        <v>94</v>
      </c>
      <c r="K29" s="2" t="s">
        <v>201</v>
      </c>
      <c r="L29" s="3">
        <v>19.8</v>
      </c>
      <c r="M29" s="3">
        <v>20.79</v>
      </c>
      <c r="N29" s="3">
        <v>44.99</v>
      </c>
      <c r="O29" s="2" t="s">
        <v>96</v>
      </c>
      <c r="P29" s="2" t="s">
        <v>202</v>
      </c>
      <c r="Q29" s="2" t="s">
        <v>98</v>
      </c>
      <c r="R29" s="2" t="s">
        <v>99</v>
      </c>
      <c r="S29" s="2" t="s">
        <v>99</v>
      </c>
      <c r="T29" s="2" t="s">
        <v>101</v>
      </c>
      <c r="U29" s="2" t="s">
        <v>102</v>
      </c>
      <c r="V29" s="2" t="s">
        <v>203</v>
      </c>
      <c r="W29" s="2" t="s">
        <v>204</v>
      </c>
      <c r="X29" s="2" t="s">
        <v>99</v>
      </c>
      <c r="Y29" s="2" t="s">
        <v>205</v>
      </c>
      <c r="Z29" s="4">
        <v>2</v>
      </c>
      <c r="AA29" s="4">
        <f>=ROUNDDOWN({0},0)</f>
      </c>
      <c r="AB29" s="5"/>
      <c r="AC29" s="2" t="s">
        <v>99</v>
      </c>
      <c r="AD29" s="4"/>
      <c r="AE29" s="4"/>
      <c r="AF29" s="6">
        <v>82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4</v>
      </c>
      <c r="AQ29" s="8">
        <v>80.52</v>
      </c>
      <c r="AR29" s="4"/>
      <c r="AS29" s="8"/>
      <c r="AT29" s="7"/>
      <c r="AU29" s="7"/>
      <c r="AV29" s="4">
        <v>52</v>
      </c>
      <c r="AW29" s="8">
        <v>1343.66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0.0599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>
        <v>0.0625</v>
      </c>
      <c r="BJ29" s="4">
        <v>40</v>
      </c>
      <c r="BK29" s="8">
        <v>928.64</v>
      </c>
      <c r="BL29" s="2" t="s">
        <v>206</v>
      </c>
      <c r="BM29" s="7">
        <v>0.1</v>
      </c>
      <c r="BN29" s="7">
        <v>0.0867</v>
      </c>
      <c r="BO29" s="4">
        <v>4</v>
      </c>
      <c r="BP29" s="8">
        <v>80.52</v>
      </c>
      <c r="BQ29" s="4"/>
      <c r="BR29" s="8"/>
      <c r="BS29" s="7"/>
      <c r="BT29" s="7"/>
      <c r="BU29" s="2" t="s">
        <v>108</v>
      </c>
      <c r="BV29" s="2" t="s">
        <v>96</v>
      </c>
      <c r="BW29" s="2" t="s">
        <v>99</v>
      </c>
      <c r="BX29" s="2" t="s">
        <v>207</v>
      </c>
      <c r="BY29" s="2" t="s">
        <v>111</v>
      </c>
      <c r="BZ29" s="2" t="s">
        <v>111</v>
      </c>
      <c r="CA29" s="2" t="s">
        <v>99</v>
      </c>
    </row>
    <row r="30">
      <c r="A30" s="2" t="s">
        <v>208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92</v>
      </c>
      <c r="G30" s="2" t="s">
        <v>92</v>
      </c>
      <c r="H30" s="2" t="s">
        <v>92</v>
      </c>
      <c r="I30" s="2" t="s">
        <v>200</v>
      </c>
      <c r="J30" s="2" t="s">
        <v>113</v>
      </c>
      <c r="K30" s="2" t="s">
        <v>201</v>
      </c>
      <c r="L30" s="3">
        <v>21.78</v>
      </c>
      <c r="M30" s="3">
        <v>22.87</v>
      </c>
      <c r="N30" s="3">
        <v>49.99</v>
      </c>
      <c r="O30" s="2" t="s">
        <v>96</v>
      </c>
      <c r="P30" s="2" t="s">
        <v>202</v>
      </c>
      <c r="Q30" s="2" t="s">
        <v>98</v>
      </c>
      <c r="R30" s="2" t="s">
        <v>99</v>
      </c>
      <c r="S30" s="2" t="s">
        <v>99</v>
      </c>
      <c r="T30" s="2" t="s">
        <v>101</v>
      </c>
      <c r="U30" s="2" t="s">
        <v>114</v>
      </c>
      <c r="V30" s="2" t="s">
        <v>203</v>
      </c>
      <c r="W30" s="2" t="s">
        <v>204</v>
      </c>
      <c r="X30" s="2" t="s">
        <v>99</v>
      </c>
      <c r="Y30" s="2" t="s">
        <v>205</v>
      </c>
      <c r="Z30" s="4">
        <v>107</v>
      </c>
      <c r="AA30" s="4">
        <f>=ROUNDDOWN(11.8888888888889,0)</f>
      </c>
      <c r="AB30" s="5">
        <v>9</v>
      </c>
      <c r="AC30" s="2" t="s">
        <v>99</v>
      </c>
      <c r="AD30" s="4"/>
      <c r="AE30" s="4"/>
      <c r="AF30" s="6">
        <v>82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>
        <v>5</v>
      </c>
      <c r="AQ30" s="8">
        <v>110.7</v>
      </c>
      <c r="AR30" s="4"/>
      <c r="AS30" s="8"/>
      <c r="AT30" s="7"/>
      <c r="AU30" s="7"/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0.0824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 t="s">
        <v>99</v>
      </c>
      <c r="BJ30" s="4">
        <v>36</v>
      </c>
      <c r="BK30" s="8">
        <v>915.38</v>
      </c>
      <c r="BL30" s="2" t="s">
        <v>209</v>
      </c>
      <c r="BM30" s="7">
        <v>0.1389</v>
      </c>
      <c r="BN30" s="7">
        <v>0.1209</v>
      </c>
      <c r="BO30" s="4">
        <v>5</v>
      </c>
      <c r="BP30" s="8">
        <v>110.7</v>
      </c>
      <c r="BQ30" s="4"/>
      <c r="BR30" s="8"/>
      <c r="BS30" s="7"/>
      <c r="BT30" s="7"/>
      <c r="BU30" s="2" t="s">
        <v>108</v>
      </c>
      <c r="BV30" s="2" t="s">
        <v>96</v>
      </c>
      <c r="BW30" s="2" t="s">
        <v>99</v>
      </c>
      <c r="BX30" s="2" t="s">
        <v>210</v>
      </c>
      <c r="BY30" s="2" t="s">
        <v>111</v>
      </c>
      <c r="BZ30" s="2" t="s">
        <v>111</v>
      </c>
      <c r="CA30" s="2" t="s">
        <v>99</v>
      </c>
    </row>
    <row r="31">
      <c r="A31" s="2" t="s">
        <v>211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92</v>
      </c>
      <c r="G31" s="2" t="s">
        <v>92</v>
      </c>
      <c r="H31" s="2" t="s">
        <v>92</v>
      </c>
      <c r="I31" s="2" t="s">
        <v>200</v>
      </c>
      <c r="J31" s="2" t="s">
        <v>118</v>
      </c>
      <c r="K31" s="2" t="s">
        <v>201</v>
      </c>
      <c r="L31" s="3">
        <v>24.3</v>
      </c>
      <c r="M31" s="3">
        <v>25.52</v>
      </c>
      <c r="N31" s="3">
        <v>54.99</v>
      </c>
      <c r="O31" s="2" t="s">
        <v>96</v>
      </c>
      <c r="P31" s="2" t="s">
        <v>202</v>
      </c>
      <c r="Q31" s="2" t="s">
        <v>98</v>
      </c>
      <c r="R31" s="2" t="s">
        <v>99</v>
      </c>
      <c r="S31" s="2" t="s">
        <v>99</v>
      </c>
      <c r="T31" s="2" t="s">
        <v>101</v>
      </c>
      <c r="U31" s="2" t="s">
        <v>114</v>
      </c>
      <c r="V31" s="2" t="s">
        <v>203</v>
      </c>
      <c r="W31" s="2" t="s">
        <v>204</v>
      </c>
      <c r="X31" s="2" t="s">
        <v>99</v>
      </c>
      <c r="Y31" s="2" t="s">
        <v>205</v>
      </c>
      <c r="Z31" s="4">
        <v>26</v>
      </c>
      <c r="AA31" s="4">
        <f>=ROUNDDOWN(1.04,0)</f>
      </c>
      <c r="AB31" s="5">
        <v>25</v>
      </c>
      <c r="AC31" s="2" t="s">
        <v>99</v>
      </c>
      <c r="AD31" s="4"/>
      <c r="AE31" s="4"/>
      <c r="AF31" s="6">
        <v>82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29</v>
      </c>
      <c r="AQ31" s="8">
        <v>729.64</v>
      </c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0.543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131</v>
      </c>
      <c r="BK31" s="8">
        <v>3689.66</v>
      </c>
      <c r="BL31" s="2" t="s">
        <v>212</v>
      </c>
      <c r="BM31" s="7">
        <v>0.2214</v>
      </c>
      <c r="BN31" s="7">
        <v>0.1978</v>
      </c>
      <c r="BO31" s="4">
        <v>29</v>
      </c>
      <c r="BP31" s="8">
        <v>729.64</v>
      </c>
      <c r="BQ31" s="4"/>
      <c r="BR31" s="8"/>
      <c r="BS31" s="7"/>
      <c r="BT31" s="7"/>
      <c r="BU31" s="2" t="s">
        <v>108</v>
      </c>
      <c r="BV31" s="2" t="s">
        <v>96</v>
      </c>
      <c r="BW31" s="2" t="s">
        <v>99</v>
      </c>
      <c r="BX31" s="2" t="s">
        <v>213</v>
      </c>
      <c r="BY31" s="2" t="s">
        <v>111</v>
      </c>
      <c r="BZ31" s="2" t="s">
        <v>111</v>
      </c>
      <c r="CA31" s="2" t="s">
        <v>99</v>
      </c>
    </row>
    <row r="32">
      <c r="A32" s="2" t="s">
        <v>214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92</v>
      </c>
      <c r="G32" s="2" t="s">
        <v>92</v>
      </c>
      <c r="H32" s="2" t="s">
        <v>92</v>
      </c>
      <c r="I32" s="2" t="s">
        <v>200</v>
      </c>
      <c r="J32" s="2" t="s">
        <v>126</v>
      </c>
      <c r="K32" s="2" t="s">
        <v>201</v>
      </c>
      <c r="L32" s="3">
        <v>28.98</v>
      </c>
      <c r="M32" s="3">
        <v>30.43</v>
      </c>
      <c r="N32" s="3">
        <v>64.99</v>
      </c>
      <c r="O32" s="2" t="s">
        <v>96</v>
      </c>
      <c r="P32" s="2" t="s">
        <v>202</v>
      </c>
      <c r="Q32" s="2" t="s">
        <v>98</v>
      </c>
      <c r="R32" s="2" t="s">
        <v>99</v>
      </c>
      <c r="S32" s="2" t="s">
        <v>99</v>
      </c>
      <c r="T32" s="2" t="s">
        <v>101</v>
      </c>
      <c r="U32" s="2" t="s">
        <v>114</v>
      </c>
      <c r="V32" s="2" t="s">
        <v>203</v>
      </c>
      <c r="W32" s="2" t="s">
        <v>204</v>
      </c>
      <c r="X32" s="2" t="s">
        <v>99</v>
      </c>
      <c r="Y32" s="2" t="s">
        <v>205</v>
      </c>
      <c r="Z32" s="4">
        <v>86</v>
      </c>
      <c r="AA32" s="4">
        <f>=ROUNDDOWN(4.77777777777778,0)</f>
      </c>
      <c r="AB32" s="5">
        <v>18</v>
      </c>
      <c r="AC32" s="2" t="s">
        <v>99</v>
      </c>
      <c r="AD32" s="4"/>
      <c r="AE32" s="4"/>
      <c r="AF32" s="6">
        <v>82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>
        <v>11</v>
      </c>
      <c r="AQ32" s="8">
        <v>332.2</v>
      </c>
      <c r="AR32" s="4"/>
      <c r="AS32" s="8"/>
      <c r="AT32" s="7"/>
      <c r="AU32" s="7"/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0.2472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52</v>
      </c>
      <c r="BK32" s="8">
        <v>1712.81</v>
      </c>
      <c r="BL32" s="2" t="s">
        <v>215</v>
      </c>
      <c r="BM32" s="7">
        <v>0.2115</v>
      </c>
      <c r="BN32" s="7">
        <v>0.194</v>
      </c>
      <c r="BO32" s="4">
        <v>11</v>
      </c>
      <c r="BP32" s="8">
        <v>332.2</v>
      </c>
      <c r="BQ32" s="4"/>
      <c r="BR32" s="8"/>
      <c r="BS32" s="7"/>
      <c r="BT32" s="7"/>
      <c r="BU32" s="2" t="s">
        <v>108</v>
      </c>
      <c r="BV32" s="2" t="s">
        <v>96</v>
      </c>
      <c r="BW32" s="2" t="s">
        <v>99</v>
      </c>
      <c r="BX32" s="2" t="s">
        <v>216</v>
      </c>
      <c r="BY32" s="2" t="s">
        <v>111</v>
      </c>
      <c r="BZ32" s="2" t="s">
        <v>111</v>
      </c>
      <c r="CA32" s="2" t="s">
        <v>99</v>
      </c>
    </row>
    <row r="33">
      <c r="A33" s="2" t="s">
        <v>217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92</v>
      </c>
      <c r="G33" s="2" t="s">
        <v>92</v>
      </c>
      <c r="H33" s="2" t="s">
        <v>92</v>
      </c>
      <c r="I33" s="2" t="s">
        <v>200</v>
      </c>
      <c r="J33" s="2" t="s">
        <v>131</v>
      </c>
      <c r="K33" s="2" t="s">
        <v>201</v>
      </c>
      <c r="L33" s="3">
        <v>28.98</v>
      </c>
      <c r="M33" s="3">
        <v>30.43</v>
      </c>
      <c r="N33" s="3">
        <v>64.99</v>
      </c>
      <c r="O33" s="2" t="s">
        <v>96</v>
      </c>
      <c r="P33" s="2" t="s">
        <v>202</v>
      </c>
      <c r="Q33" s="2" t="s">
        <v>98</v>
      </c>
      <c r="R33" s="2" t="s">
        <v>99</v>
      </c>
      <c r="S33" s="2" t="s">
        <v>99</v>
      </c>
      <c r="T33" s="2" t="s">
        <v>101</v>
      </c>
      <c r="U33" s="2" t="s">
        <v>114</v>
      </c>
      <c r="V33" s="2" t="s">
        <v>203</v>
      </c>
      <c r="W33" s="2" t="s">
        <v>204</v>
      </c>
      <c r="X33" s="2" t="s">
        <v>99</v>
      </c>
      <c r="Y33" s="2" t="s">
        <v>218</v>
      </c>
      <c r="Z33" s="4">
        <v>40</v>
      </c>
      <c r="AA33" s="4">
        <f>=ROUNDDOWN({0},0)</f>
      </c>
      <c r="AB33" s="5"/>
      <c r="AC33" s="2" t="s">
        <v>99</v>
      </c>
      <c r="AD33" s="4"/>
      <c r="AE33" s="4"/>
      <c r="AF33" s="6">
        <v>82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>
        <v>3</v>
      </c>
      <c r="AQ33" s="8">
        <v>90.6</v>
      </c>
      <c r="AR33" s="4"/>
      <c r="AS33" s="8"/>
      <c r="AT33" s="7"/>
      <c r="AU33" s="7"/>
      <c r="AV33" s="4" t="s">
        <v>99</v>
      </c>
      <c r="AW33" s="8" t="s">
        <v>99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0.0674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 t="s">
        <v>99</v>
      </c>
      <c r="BJ33" s="4">
        <v>25</v>
      </c>
      <c r="BK33" s="8">
        <v>860.22</v>
      </c>
      <c r="BL33" s="2" t="s">
        <v>219</v>
      </c>
      <c r="BM33" s="7">
        <v>0.12</v>
      </c>
      <c r="BN33" s="7">
        <v>0.1053</v>
      </c>
      <c r="BO33" s="4">
        <v>3</v>
      </c>
      <c r="BP33" s="8">
        <v>90.6</v>
      </c>
      <c r="BQ33" s="4"/>
      <c r="BR33" s="8"/>
      <c r="BS33" s="7"/>
      <c r="BT33" s="7"/>
      <c r="BU33" s="2" t="s">
        <v>108</v>
      </c>
      <c r="BV33" s="2" t="s">
        <v>96</v>
      </c>
      <c r="BW33" s="2" t="s">
        <v>99</v>
      </c>
      <c r="BX33" s="2" t="s">
        <v>220</v>
      </c>
      <c r="BY33" s="2" t="s">
        <v>111</v>
      </c>
      <c r="BZ33" s="2" t="s">
        <v>111</v>
      </c>
      <c r="CA33" s="2" t="s">
        <v>99</v>
      </c>
    </row>
    <row r="34">
      <c r="A34" s="2" t="s">
        <v>221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92</v>
      </c>
      <c r="G34" s="2" t="s">
        <v>92</v>
      </c>
      <c r="H34" s="2" t="s">
        <v>92</v>
      </c>
      <c r="I34" s="2" t="s">
        <v>93</v>
      </c>
      <c r="J34" s="2" t="s">
        <v>94</v>
      </c>
      <c r="K34" s="2" t="s">
        <v>222</v>
      </c>
      <c r="L34" s="3">
        <v>19.8</v>
      </c>
      <c r="M34" s="3">
        <v>20.79</v>
      </c>
      <c r="N34" s="3">
        <v>44.99</v>
      </c>
      <c r="O34" s="2" t="s">
        <v>96</v>
      </c>
      <c r="P34" s="2" t="s">
        <v>97</v>
      </c>
      <c r="Q34" s="2" t="s">
        <v>98</v>
      </c>
      <c r="R34" s="2" t="s">
        <v>99</v>
      </c>
      <c r="S34" s="2" t="s">
        <v>223</v>
      </c>
      <c r="T34" s="2" t="s">
        <v>101</v>
      </c>
      <c r="U34" s="2" t="s">
        <v>102</v>
      </c>
      <c r="V34" s="2" t="s">
        <v>138</v>
      </c>
      <c r="W34" s="2" t="s">
        <v>104</v>
      </c>
      <c r="X34" s="2" t="s">
        <v>105</v>
      </c>
      <c r="Y34" s="2" t="s">
        <v>106</v>
      </c>
      <c r="Z34" s="4">
        <v>653</v>
      </c>
      <c r="AA34" s="4">
        <f>=ROUNDDOWN(54.4166666666667,0)</f>
      </c>
      <c r="AB34" s="5">
        <v>12</v>
      </c>
      <c r="AC34" s="2" t="s">
        <v>99</v>
      </c>
      <c r="AD34" s="4"/>
      <c r="AE34" s="4"/>
      <c r="AF34" s="6">
        <v>77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>
        <v>4</v>
      </c>
      <c r="AQ34" s="8">
        <v>80.52</v>
      </c>
      <c r="AR34" s="4"/>
      <c r="AS34" s="8"/>
      <c r="AT34" s="7"/>
      <c r="AU34" s="7"/>
      <c r="AV34" s="4">
        <v>46</v>
      </c>
      <c r="AW34" s="8">
        <v>1223.94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0.0658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0.057</v>
      </c>
      <c r="BJ34" s="4">
        <v>46</v>
      </c>
      <c r="BK34" s="8">
        <v>1080.04</v>
      </c>
      <c r="BL34" s="2" t="s">
        <v>139</v>
      </c>
      <c r="BM34" s="7">
        <v>0.087</v>
      </c>
      <c r="BN34" s="7">
        <v>0.0746</v>
      </c>
      <c r="BO34" s="4">
        <v>4</v>
      </c>
      <c r="BP34" s="8">
        <v>80.52</v>
      </c>
      <c r="BQ34" s="4"/>
      <c r="BR34" s="8"/>
      <c r="BS34" s="7"/>
      <c r="BT34" s="7"/>
      <c r="BU34" s="2" t="s">
        <v>108</v>
      </c>
      <c r="BV34" s="2" t="s">
        <v>96</v>
      </c>
      <c r="BW34" s="2" t="s">
        <v>224</v>
      </c>
      <c r="BX34" s="2" t="s">
        <v>225</v>
      </c>
      <c r="BY34" s="2" t="s">
        <v>111</v>
      </c>
      <c r="BZ34" s="2" t="s">
        <v>111</v>
      </c>
      <c r="CA34" s="2" t="s">
        <v>99</v>
      </c>
    </row>
    <row r="35">
      <c r="A35" s="2" t="s">
        <v>226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92</v>
      </c>
      <c r="G35" s="2" t="s">
        <v>92</v>
      </c>
      <c r="H35" s="2" t="s">
        <v>92</v>
      </c>
      <c r="I35" s="2" t="s">
        <v>93</v>
      </c>
      <c r="J35" s="2" t="s">
        <v>113</v>
      </c>
      <c r="K35" s="2" t="s">
        <v>222</v>
      </c>
      <c r="L35" s="3">
        <v>21.78</v>
      </c>
      <c r="M35" s="3">
        <v>22.87</v>
      </c>
      <c r="N35" s="3">
        <v>49.99</v>
      </c>
      <c r="O35" s="2" t="s">
        <v>96</v>
      </c>
      <c r="P35" s="2" t="s">
        <v>97</v>
      </c>
      <c r="Q35" s="2" t="s">
        <v>98</v>
      </c>
      <c r="R35" s="2" t="s">
        <v>99</v>
      </c>
      <c r="S35" s="2" t="s">
        <v>223</v>
      </c>
      <c r="T35" s="2" t="s">
        <v>101</v>
      </c>
      <c r="U35" s="2" t="s">
        <v>114</v>
      </c>
      <c r="V35" s="2" t="s">
        <v>138</v>
      </c>
      <c r="W35" s="2" t="s">
        <v>104</v>
      </c>
      <c r="X35" s="2" t="s">
        <v>105</v>
      </c>
      <c r="Y35" s="2" t="s">
        <v>106</v>
      </c>
      <c r="Z35" s="4">
        <v>1328</v>
      </c>
      <c r="AA35" s="4">
        <f>=ROUNDDOWN(120.727272727273,0)</f>
      </c>
      <c r="AB35" s="5">
        <v>11</v>
      </c>
      <c r="AC35" s="2" t="s">
        <v>99</v>
      </c>
      <c r="AD35" s="4"/>
      <c r="AE35" s="4"/>
      <c r="AF35" s="6">
        <v>77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>
        <v>3</v>
      </c>
      <c r="AQ35" s="8">
        <v>66.42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0.0543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38</v>
      </c>
      <c r="BK35" s="8">
        <v>987.34</v>
      </c>
      <c r="BL35" s="2" t="s">
        <v>139</v>
      </c>
      <c r="BM35" s="7">
        <v>0.0789</v>
      </c>
      <c r="BN35" s="7">
        <v>0.0673</v>
      </c>
      <c r="BO35" s="4">
        <v>3</v>
      </c>
      <c r="BP35" s="8">
        <v>66.42</v>
      </c>
      <c r="BQ35" s="4"/>
      <c r="BR35" s="8"/>
      <c r="BS35" s="7"/>
      <c r="BT35" s="7"/>
      <c r="BU35" s="2" t="s">
        <v>108</v>
      </c>
      <c r="BV35" s="2" t="s">
        <v>96</v>
      </c>
      <c r="BW35" s="2" t="s">
        <v>227</v>
      </c>
      <c r="BX35" s="2" t="s">
        <v>228</v>
      </c>
      <c r="BY35" s="2" t="s">
        <v>111</v>
      </c>
      <c r="BZ35" s="2" t="s">
        <v>111</v>
      </c>
      <c r="CA35" s="2" t="s">
        <v>99</v>
      </c>
    </row>
    <row r="36">
      <c r="A36" s="2" t="s">
        <v>229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92</v>
      </c>
      <c r="G36" s="2" t="s">
        <v>92</v>
      </c>
      <c r="H36" s="2" t="s">
        <v>92</v>
      </c>
      <c r="I36" s="2" t="s">
        <v>93</v>
      </c>
      <c r="J36" s="2" t="s">
        <v>118</v>
      </c>
      <c r="K36" s="2" t="s">
        <v>222</v>
      </c>
      <c r="L36" s="3">
        <v>24.3</v>
      </c>
      <c r="M36" s="3">
        <v>25.52</v>
      </c>
      <c r="N36" s="3">
        <v>54.99</v>
      </c>
      <c r="O36" s="2" t="s">
        <v>96</v>
      </c>
      <c r="P36" s="2" t="s">
        <v>127</v>
      </c>
      <c r="Q36" s="2" t="s">
        <v>98</v>
      </c>
      <c r="R36" s="2" t="s">
        <v>99</v>
      </c>
      <c r="S36" s="2" t="s">
        <v>223</v>
      </c>
      <c r="T36" s="2" t="s">
        <v>101</v>
      </c>
      <c r="U36" s="2" t="s">
        <v>114</v>
      </c>
      <c r="V36" s="2" t="s">
        <v>138</v>
      </c>
      <c r="W36" s="2" t="s">
        <v>104</v>
      </c>
      <c r="X36" s="2" t="s">
        <v>105</v>
      </c>
      <c r="Y36" s="2" t="s">
        <v>106</v>
      </c>
      <c r="Z36" s="4">
        <v>1416</v>
      </c>
      <c r="AA36" s="4">
        <f>=ROUNDDOWN(39.3333333333333,0)</f>
      </c>
      <c r="AB36" s="5">
        <v>36</v>
      </c>
      <c r="AC36" s="2" t="s">
        <v>99</v>
      </c>
      <c r="AD36" s="4"/>
      <c r="AE36" s="4"/>
      <c r="AF36" s="6">
        <v>77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>
        <v>20</v>
      </c>
      <c r="AQ36" s="8">
        <v>503.2</v>
      </c>
      <c r="AR36" s="4"/>
      <c r="AS36" s="8"/>
      <c r="AT36" s="7"/>
      <c r="AU36" s="7"/>
      <c r="AV36" s="4" t="s">
        <v>99</v>
      </c>
      <c r="AW36" s="8" t="s">
        <v>99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0.4111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>
        <v>87</v>
      </c>
      <c r="BK36" s="8">
        <v>2457.11</v>
      </c>
      <c r="BL36" s="2" t="s">
        <v>115</v>
      </c>
      <c r="BM36" s="7">
        <v>0.2299</v>
      </c>
      <c r="BN36" s="7">
        <v>0.2048</v>
      </c>
      <c r="BO36" s="4">
        <v>20</v>
      </c>
      <c r="BP36" s="8">
        <v>503.2</v>
      </c>
      <c r="BQ36" s="4"/>
      <c r="BR36" s="8"/>
      <c r="BS36" s="7"/>
      <c r="BT36" s="7"/>
      <c r="BU36" s="2" t="s">
        <v>108</v>
      </c>
      <c r="BV36" s="2" t="s">
        <v>96</v>
      </c>
      <c r="BW36" s="2" t="s">
        <v>227</v>
      </c>
      <c r="BX36" s="2" t="s">
        <v>230</v>
      </c>
      <c r="BY36" s="2" t="s">
        <v>111</v>
      </c>
      <c r="BZ36" s="2" t="s">
        <v>111</v>
      </c>
      <c r="CA36" s="2" t="s">
        <v>99</v>
      </c>
    </row>
    <row r="37">
      <c r="A37" s="2" t="s">
        <v>231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92</v>
      </c>
      <c r="G37" s="2" t="s">
        <v>92</v>
      </c>
      <c r="H37" s="2" t="s">
        <v>92</v>
      </c>
      <c r="I37" s="2" t="s">
        <v>93</v>
      </c>
      <c r="J37" s="2" t="s">
        <v>126</v>
      </c>
      <c r="K37" s="2" t="s">
        <v>222</v>
      </c>
      <c r="L37" s="3">
        <v>28.98</v>
      </c>
      <c r="M37" s="3">
        <v>30.43</v>
      </c>
      <c r="N37" s="3">
        <v>64.99</v>
      </c>
      <c r="O37" s="2" t="s">
        <v>96</v>
      </c>
      <c r="P37" s="2" t="s">
        <v>97</v>
      </c>
      <c r="Q37" s="2" t="s">
        <v>98</v>
      </c>
      <c r="R37" s="2" t="s">
        <v>99</v>
      </c>
      <c r="S37" s="2" t="s">
        <v>223</v>
      </c>
      <c r="T37" s="2" t="s">
        <v>101</v>
      </c>
      <c r="U37" s="2" t="s">
        <v>114</v>
      </c>
      <c r="V37" s="2" t="s">
        <v>138</v>
      </c>
      <c r="W37" s="2" t="s">
        <v>104</v>
      </c>
      <c r="X37" s="2" t="s">
        <v>105</v>
      </c>
      <c r="Y37" s="2" t="s">
        <v>106</v>
      </c>
      <c r="Z37" s="4">
        <v>570</v>
      </c>
      <c r="AA37" s="4">
        <f>=ROUNDDOWN(43.8461538461538,0)</f>
      </c>
      <c r="AB37" s="5">
        <v>13</v>
      </c>
      <c r="AC37" s="2" t="s">
        <v>99</v>
      </c>
      <c r="AD37" s="4"/>
      <c r="AE37" s="4"/>
      <c r="AF37" s="6">
        <v>77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>
        <v>17</v>
      </c>
      <c r="AQ37" s="8">
        <v>513.4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0.4195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36</v>
      </c>
      <c r="BK37" s="8">
        <v>1157.76</v>
      </c>
      <c r="BL37" s="2" t="s">
        <v>232</v>
      </c>
      <c r="BM37" s="7">
        <v>0.4722</v>
      </c>
      <c r="BN37" s="7">
        <v>0.4434</v>
      </c>
      <c r="BO37" s="4">
        <v>17</v>
      </c>
      <c r="BP37" s="8">
        <v>513.4</v>
      </c>
      <c r="BQ37" s="4"/>
      <c r="BR37" s="8"/>
      <c r="BS37" s="7"/>
      <c r="BT37" s="7"/>
      <c r="BU37" s="2" t="s">
        <v>108</v>
      </c>
      <c r="BV37" s="2" t="s">
        <v>96</v>
      </c>
      <c r="BW37" s="2" t="s">
        <v>227</v>
      </c>
      <c r="BX37" s="2" t="s">
        <v>233</v>
      </c>
      <c r="BY37" s="2" t="s">
        <v>111</v>
      </c>
      <c r="BZ37" s="2" t="s">
        <v>111</v>
      </c>
      <c r="CA37" s="2" t="s">
        <v>99</v>
      </c>
    </row>
    <row r="38">
      <c r="A38" s="2" t="s">
        <v>234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92</v>
      </c>
      <c r="G38" s="2" t="s">
        <v>92</v>
      </c>
      <c r="H38" s="2" t="s">
        <v>92</v>
      </c>
      <c r="I38" s="2" t="s">
        <v>93</v>
      </c>
      <c r="J38" s="2" t="s">
        <v>131</v>
      </c>
      <c r="K38" s="2" t="s">
        <v>222</v>
      </c>
      <c r="L38" s="3">
        <v>28.98</v>
      </c>
      <c r="M38" s="3">
        <v>30.43</v>
      </c>
      <c r="N38" s="3">
        <v>64.99</v>
      </c>
      <c r="O38" s="2" t="s">
        <v>96</v>
      </c>
      <c r="P38" s="2" t="s">
        <v>97</v>
      </c>
      <c r="Q38" s="2" t="s">
        <v>98</v>
      </c>
      <c r="R38" s="2" t="s">
        <v>99</v>
      </c>
      <c r="S38" s="2" t="s">
        <v>223</v>
      </c>
      <c r="T38" s="2" t="s">
        <v>101</v>
      </c>
      <c r="U38" s="2" t="s">
        <v>114</v>
      </c>
      <c r="V38" s="2" t="s">
        <v>138</v>
      </c>
      <c r="W38" s="2" t="s">
        <v>104</v>
      </c>
      <c r="X38" s="2" t="s">
        <v>105</v>
      </c>
      <c r="Y38" s="2" t="s">
        <v>106</v>
      </c>
      <c r="Z38" s="4">
        <v>375</v>
      </c>
      <c r="AA38" s="4">
        <f>=ROUNDDOWN(93.75,0)</f>
      </c>
      <c r="AB38" s="5">
        <v>4</v>
      </c>
      <c r="AC38" s="2" t="s">
        <v>99</v>
      </c>
      <c r="AD38" s="4"/>
      <c r="AE38" s="4"/>
      <c r="AF38" s="6">
        <v>77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>
        <v>2</v>
      </c>
      <c r="AQ38" s="8">
        <v>60.4</v>
      </c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0.0493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12</v>
      </c>
      <c r="BK38" s="8">
        <v>405.94</v>
      </c>
      <c r="BL38" s="2" t="s">
        <v>235</v>
      </c>
      <c r="BM38" s="7">
        <v>0.1667</v>
      </c>
      <c r="BN38" s="7">
        <v>0.1488</v>
      </c>
      <c r="BO38" s="4">
        <v>2</v>
      </c>
      <c r="BP38" s="8">
        <v>60.4</v>
      </c>
      <c r="BQ38" s="4"/>
      <c r="BR38" s="8"/>
      <c r="BS38" s="7"/>
      <c r="BT38" s="7"/>
      <c r="BU38" s="2" t="s">
        <v>108</v>
      </c>
      <c r="BV38" s="2" t="s">
        <v>96</v>
      </c>
      <c r="BW38" s="2" t="s">
        <v>227</v>
      </c>
      <c r="BX38" s="2" t="s">
        <v>228</v>
      </c>
      <c r="BY38" s="2" t="s">
        <v>111</v>
      </c>
      <c r="BZ38" s="2" t="s">
        <v>111</v>
      </c>
      <c r="CA38" s="2" t="s">
        <v>99</v>
      </c>
    </row>
    <row r="39">
      <c r="A39" s="2" t="s">
        <v>236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92</v>
      </c>
      <c r="G39" s="2" t="s">
        <v>92</v>
      </c>
      <c r="H39" s="2" t="s">
        <v>92</v>
      </c>
      <c r="I39" s="2" t="s">
        <v>93</v>
      </c>
      <c r="J39" s="2" t="s">
        <v>94</v>
      </c>
      <c r="K39" s="2" t="s">
        <v>237</v>
      </c>
      <c r="L39" s="3">
        <v>19.8</v>
      </c>
      <c r="M39" s="3">
        <v>20.79</v>
      </c>
      <c r="N39" s="3">
        <v>44.99</v>
      </c>
      <c r="O39" s="2" t="s">
        <v>96</v>
      </c>
      <c r="P39" s="2" t="s">
        <v>97</v>
      </c>
      <c r="Q39" s="2" t="s">
        <v>98</v>
      </c>
      <c r="R39" s="2" t="s">
        <v>99</v>
      </c>
      <c r="S39" s="2" t="s">
        <v>238</v>
      </c>
      <c r="T39" s="2" t="s">
        <v>101</v>
      </c>
      <c r="U39" s="2" t="s">
        <v>99</v>
      </c>
      <c r="V39" s="2" t="s">
        <v>138</v>
      </c>
      <c r="W39" s="2" t="s">
        <v>104</v>
      </c>
      <c r="X39" s="2" t="s">
        <v>105</v>
      </c>
      <c r="Y39" s="2" t="s">
        <v>189</v>
      </c>
      <c r="Z39" s="4">
        <v>279</v>
      </c>
      <c r="AA39" s="4">
        <f>=ROUNDDOWN(25.3636363636364,0)</f>
      </c>
      <c r="AB39" s="5">
        <v>11</v>
      </c>
      <c r="AC39" s="2" t="s">
        <v>99</v>
      </c>
      <c r="AD39" s="4"/>
      <c r="AE39" s="4"/>
      <c r="AF39" s="6">
        <v>78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>
        <v>6</v>
      </c>
      <c r="AQ39" s="8">
        <v>120.78</v>
      </c>
      <c r="AR39" s="4"/>
      <c r="AS39" s="8"/>
      <c r="AT39" s="7"/>
      <c r="AU39" s="7"/>
      <c r="AV39" s="4">
        <v>38</v>
      </c>
      <c r="AW39" s="8">
        <v>965.22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0.1251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0.0449</v>
      </c>
      <c r="BJ39" s="4">
        <v>71</v>
      </c>
      <c r="BK39" s="8">
        <v>1671.76</v>
      </c>
      <c r="BL39" s="2" t="s">
        <v>239</v>
      </c>
      <c r="BM39" s="7">
        <v>0.0845</v>
      </c>
      <c r="BN39" s="7">
        <v>0.0722</v>
      </c>
      <c r="BO39" s="4">
        <v>6</v>
      </c>
      <c r="BP39" s="8">
        <v>120.78</v>
      </c>
      <c r="BQ39" s="4"/>
      <c r="BR39" s="8"/>
      <c r="BS39" s="7"/>
      <c r="BT39" s="7"/>
      <c r="BU39" s="2" t="s">
        <v>108</v>
      </c>
      <c r="BV39" s="2" t="s">
        <v>96</v>
      </c>
      <c r="BW39" s="2" t="s">
        <v>191</v>
      </c>
      <c r="BX39" s="2" t="s">
        <v>240</v>
      </c>
      <c r="BY39" s="2" t="s">
        <v>111</v>
      </c>
      <c r="BZ39" s="2" t="s">
        <v>111</v>
      </c>
      <c r="CA39" s="2" t="s">
        <v>99</v>
      </c>
    </row>
    <row r="40">
      <c r="A40" s="2" t="s">
        <v>241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92</v>
      </c>
      <c r="G40" s="2" t="s">
        <v>92</v>
      </c>
      <c r="H40" s="2" t="s">
        <v>92</v>
      </c>
      <c r="I40" s="2" t="s">
        <v>93</v>
      </c>
      <c r="J40" s="2" t="s">
        <v>113</v>
      </c>
      <c r="K40" s="2" t="s">
        <v>237</v>
      </c>
      <c r="L40" s="3">
        <v>21.78</v>
      </c>
      <c r="M40" s="3">
        <v>22.87</v>
      </c>
      <c r="N40" s="3">
        <v>49.99</v>
      </c>
      <c r="O40" s="2" t="s">
        <v>96</v>
      </c>
      <c r="P40" s="2" t="s">
        <v>97</v>
      </c>
      <c r="Q40" s="2" t="s">
        <v>98</v>
      </c>
      <c r="R40" s="2" t="s">
        <v>99</v>
      </c>
      <c r="S40" s="2" t="s">
        <v>238</v>
      </c>
      <c r="T40" s="2" t="s">
        <v>101</v>
      </c>
      <c r="U40" s="2" t="s">
        <v>99</v>
      </c>
      <c r="V40" s="2" t="s">
        <v>138</v>
      </c>
      <c r="W40" s="2" t="s">
        <v>104</v>
      </c>
      <c r="X40" s="2" t="s">
        <v>105</v>
      </c>
      <c r="Y40" s="2" t="s">
        <v>189</v>
      </c>
      <c r="Z40" s="4">
        <v>233</v>
      </c>
      <c r="AA40" s="4">
        <f>=ROUNDDOWN(19.4166666666667,0)</f>
      </c>
      <c r="AB40" s="5">
        <v>12</v>
      </c>
      <c r="AC40" s="2" t="s">
        <v>99</v>
      </c>
      <c r="AD40" s="4"/>
      <c r="AE40" s="4"/>
      <c r="AF40" s="6">
        <v>78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>
        <v>2</v>
      </c>
      <c r="AQ40" s="8">
        <v>44.28</v>
      </c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0.0459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89</v>
      </c>
      <c r="BK40" s="8">
        <v>2264.31</v>
      </c>
      <c r="BL40" s="2" t="s">
        <v>242</v>
      </c>
      <c r="BM40" s="7">
        <v>0.0225</v>
      </c>
      <c r="BN40" s="7">
        <v>0.0196</v>
      </c>
      <c r="BO40" s="4">
        <v>2</v>
      </c>
      <c r="BP40" s="8">
        <v>44.28</v>
      </c>
      <c r="BQ40" s="4"/>
      <c r="BR40" s="8"/>
      <c r="BS40" s="7"/>
      <c r="BT40" s="7"/>
      <c r="BU40" s="2" t="s">
        <v>108</v>
      </c>
      <c r="BV40" s="2" t="s">
        <v>96</v>
      </c>
      <c r="BW40" s="2" t="s">
        <v>191</v>
      </c>
      <c r="BX40" s="2" t="s">
        <v>192</v>
      </c>
      <c r="BY40" s="2" t="s">
        <v>111</v>
      </c>
      <c r="BZ40" s="2" t="s">
        <v>111</v>
      </c>
      <c r="CA40" s="2" t="s">
        <v>99</v>
      </c>
    </row>
    <row r="41">
      <c r="A41" s="2" t="s">
        <v>243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92</v>
      </c>
      <c r="G41" s="2" t="s">
        <v>92</v>
      </c>
      <c r="H41" s="2" t="s">
        <v>92</v>
      </c>
      <c r="I41" s="2" t="s">
        <v>93</v>
      </c>
      <c r="J41" s="2" t="s">
        <v>118</v>
      </c>
      <c r="K41" s="2" t="s">
        <v>237</v>
      </c>
      <c r="L41" s="3">
        <v>24.3</v>
      </c>
      <c r="M41" s="3">
        <v>25.52</v>
      </c>
      <c r="N41" s="3">
        <v>54.99</v>
      </c>
      <c r="O41" s="2" t="s">
        <v>96</v>
      </c>
      <c r="P41" s="2" t="s">
        <v>147</v>
      </c>
      <c r="Q41" s="2" t="s">
        <v>98</v>
      </c>
      <c r="R41" s="2" t="s">
        <v>99</v>
      </c>
      <c r="S41" s="2" t="s">
        <v>244</v>
      </c>
      <c r="T41" s="2" t="s">
        <v>101</v>
      </c>
      <c r="U41" s="2" t="s">
        <v>99</v>
      </c>
      <c r="V41" s="2" t="s">
        <v>138</v>
      </c>
      <c r="W41" s="2" t="s">
        <v>104</v>
      </c>
      <c r="X41" s="2" t="s">
        <v>105</v>
      </c>
      <c r="Y41" s="2" t="s">
        <v>189</v>
      </c>
      <c r="Z41" s="4">
        <v>19</v>
      </c>
      <c r="AA41" s="4">
        <f>=ROUNDDOWN(0.730769230769231,0)</f>
      </c>
      <c r="AB41" s="5">
        <v>26</v>
      </c>
      <c r="AC41" s="2" t="s">
        <v>99</v>
      </c>
      <c r="AD41" s="4"/>
      <c r="AE41" s="4"/>
      <c r="AF41" s="6">
        <v>78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>
        <v>21</v>
      </c>
      <c r="AQ41" s="8">
        <v>528.36</v>
      </c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0.5474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251</v>
      </c>
      <c r="BK41" s="8">
        <v>7388.41</v>
      </c>
      <c r="BL41" s="2" t="s">
        <v>245</v>
      </c>
      <c r="BM41" s="7">
        <v>0.0837</v>
      </c>
      <c r="BN41" s="7">
        <v>0.0715</v>
      </c>
      <c r="BO41" s="4">
        <v>21</v>
      </c>
      <c r="BP41" s="8">
        <v>528.36</v>
      </c>
      <c r="BQ41" s="4"/>
      <c r="BR41" s="8"/>
      <c r="BS41" s="7"/>
      <c r="BT41" s="7"/>
      <c r="BU41" s="2" t="s">
        <v>108</v>
      </c>
      <c r="BV41" s="2" t="s">
        <v>96</v>
      </c>
      <c r="BW41" s="2" t="s">
        <v>191</v>
      </c>
      <c r="BX41" s="2" t="s">
        <v>246</v>
      </c>
      <c r="BY41" s="2" t="s">
        <v>111</v>
      </c>
      <c r="BZ41" s="2" t="s">
        <v>111</v>
      </c>
      <c r="CA41" s="2" t="s">
        <v>99</v>
      </c>
    </row>
    <row r="42">
      <c r="A42" s="2" t="s">
        <v>247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92</v>
      </c>
      <c r="G42" s="2" t="s">
        <v>92</v>
      </c>
      <c r="H42" s="2" t="s">
        <v>92</v>
      </c>
      <c r="I42" s="2" t="s">
        <v>93</v>
      </c>
      <c r="J42" s="2" t="s">
        <v>126</v>
      </c>
      <c r="K42" s="2" t="s">
        <v>237</v>
      </c>
      <c r="L42" s="3">
        <v>28.98</v>
      </c>
      <c r="M42" s="3">
        <v>30.43</v>
      </c>
      <c r="N42" s="3">
        <v>64.99</v>
      </c>
      <c r="O42" s="2" t="s">
        <v>96</v>
      </c>
      <c r="P42" s="2" t="s">
        <v>97</v>
      </c>
      <c r="Q42" s="2" t="s">
        <v>98</v>
      </c>
      <c r="R42" s="2" t="s">
        <v>99</v>
      </c>
      <c r="S42" s="2" t="s">
        <v>244</v>
      </c>
      <c r="T42" s="2" t="s">
        <v>101</v>
      </c>
      <c r="U42" s="2" t="s">
        <v>99</v>
      </c>
      <c r="V42" s="2" t="s">
        <v>138</v>
      </c>
      <c r="W42" s="2" t="s">
        <v>104</v>
      </c>
      <c r="X42" s="2" t="s">
        <v>105</v>
      </c>
      <c r="Y42" s="2" t="s">
        <v>189</v>
      </c>
      <c r="Z42" s="4">
        <v>22</v>
      </c>
      <c r="AA42" s="4">
        <f>=ROUNDDOWN(2.44444444444444,0)</f>
      </c>
      <c r="AB42" s="5">
        <v>9</v>
      </c>
      <c r="AC42" s="2" t="s">
        <v>99</v>
      </c>
      <c r="AD42" s="4"/>
      <c r="AE42" s="4"/>
      <c r="AF42" s="6">
        <v>78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>
        <v>7</v>
      </c>
      <c r="AQ42" s="8">
        <v>211.4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0.219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101</v>
      </c>
      <c r="BK42" s="8">
        <v>3534.77</v>
      </c>
      <c r="BL42" s="2" t="s">
        <v>248</v>
      </c>
      <c r="BM42" s="7">
        <v>0.0693</v>
      </c>
      <c r="BN42" s="7">
        <v>0.0598</v>
      </c>
      <c r="BO42" s="4">
        <v>7</v>
      </c>
      <c r="BP42" s="8">
        <v>211.4</v>
      </c>
      <c r="BQ42" s="4"/>
      <c r="BR42" s="8"/>
      <c r="BS42" s="7"/>
      <c r="BT42" s="7"/>
      <c r="BU42" s="2" t="s">
        <v>108</v>
      </c>
      <c r="BV42" s="2" t="s">
        <v>96</v>
      </c>
      <c r="BW42" s="2" t="s">
        <v>191</v>
      </c>
      <c r="BX42" s="2" t="s">
        <v>249</v>
      </c>
      <c r="BY42" s="2" t="s">
        <v>111</v>
      </c>
      <c r="BZ42" s="2" t="s">
        <v>111</v>
      </c>
      <c r="CA42" s="2" t="s">
        <v>99</v>
      </c>
    </row>
    <row r="43">
      <c r="A43" s="2" t="s">
        <v>250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92</v>
      </c>
      <c r="G43" s="2" t="s">
        <v>92</v>
      </c>
      <c r="H43" s="2" t="s">
        <v>92</v>
      </c>
      <c r="I43" s="2" t="s">
        <v>93</v>
      </c>
      <c r="J43" s="2" t="s">
        <v>131</v>
      </c>
      <c r="K43" s="2" t="s">
        <v>237</v>
      </c>
      <c r="L43" s="3">
        <v>28.98</v>
      </c>
      <c r="M43" s="3">
        <v>30.43</v>
      </c>
      <c r="N43" s="3">
        <v>64.99</v>
      </c>
      <c r="O43" s="2" t="s">
        <v>96</v>
      </c>
      <c r="P43" s="2" t="s">
        <v>97</v>
      </c>
      <c r="Q43" s="2" t="s">
        <v>98</v>
      </c>
      <c r="R43" s="2" t="s">
        <v>99</v>
      </c>
      <c r="S43" s="2" t="s">
        <v>244</v>
      </c>
      <c r="T43" s="2" t="s">
        <v>101</v>
      </c>
      <c r="U43" s="2" t="s">
        <v>99</v>
      </c>
      <c r="V43" s="2" t="s">
        <v>138</v>
      </c>
      <c r="W43" s="2" t="s">
        <v>105</v>
      </c>
      <c r="X43" s="2" t="s">
        <v>99</v>
      </c>
      <c r="Y43" s="2" t="s">
        <v>189</v>
      </c>
      <c r="Z43" s="4">
        <v>101</v>
      </c>
      <c r="AA43" s="4">
        <f>=ROUNDDOWN(12.625,0)</f>
      </c>
      <c r="AB43" s="5">
        <v>8</v>
      </c>
      <c r="AC43" s="2" t="s">
        <v>99</v>
      </c>
      <c r="AD43" s="4"/>
      <c r="AE43" s="4"/>
      <c r="AF43" s="6">
        <v>78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2</v>
      </c>
      <c r="AQ43" s="8">
        <v>60.4</v>
      </c>
      <c r="AR43" s="4"/>
      <c r="AS43" s="8"/>
      <c r="AT43" s="7"/>
      <c r="AU43" s="7"/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0.0626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65</v>
      </c>
      <c r="BK43" s="8">
        <v>2273.95</v>
      </c>
      <c r="BL43" s="2" t="s">
        <v>239</v>
      </c>
      <c r="BM43" s="7">
        <v>0.0308</v>
      </c>
      <c r="BN43" s="7">
        <v>0.0266</v>
      </c>
      <c r="BO43" s="4">
        <v>2</v>
      </c>
      <c r="BP43" s="8">
        <v>60.4</v>
      </c>
      <c r="BQ43" s="4"/>
      <c r="BR43" s="8"/>
      <c r="BS43" s="7"/>
      <c r="BT43" s="7"/>
      <c r="BU43" s="2" t="s">
        <v>108</v>
      </c>
      <c r="BV43" s="2" t="s">
        <v>96</v>
      </c>
      <c r="BW43" s="2" t="s">
        <v>191</v>
      </c>
      <c r="BX43" s="2" t="s">
        <v>251</v>
      </c>
      <c r="BY43" s="2" t="s">
        <v>111</v>
      </c>
      <c r="BZ43" s="2" t="s">
        <v>111</v>
      </c>
      <c r="CA43" s="2" t="s">
        <v>99</v>
      </c>
    </row>
    <row r="44">
      <c r="A44" s="2" t="s">
        <v>252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92</v>
      </c>
      <c r="G44" s="2" t="s">
        <v>92</v>
      </c>
      <c r="H44" s="2" t="s">
        <v>92</v>
      </c>
      <c r="I44" s="2" t="s">
        <v>200</v>
      </c>
      <c r="J44" s="2" t="s">
        <v>94</v>
      </c>
      <c r="K44" s="2" t="s">
        <v>253</v>
      </c>
      <c r="L44" s="3">
        <v>19.8</v>
      </c>
      <c r="M44" s="3">
        <v>20.79</v>
      </c>
      <c r="N44" s="3">
        <v>44.99</v>
      </c>
      <c r="O44" s="2" t="s">
        <v>96</v>
      </c>
      <c r="P44" s="2" t="s">
        <v>202</v>
      </c>
      <c r="Q44" s="2" t="s">
        <v>98</v>
      </c>
      <c r="R44" s="2" t="s">
        <v>99</v>
      </c>
      <c r="S44" s="2" t="s">
        <v>99</v>
      </c>
      <c r="T44" s="2" t="s">
        <v>101</v>
      </c>
      <c r="U44" s="2" t="s">
        <v>102</v>
      </c>
      <c r="V44" s="2" t="s">
        <v>203</v>
      </c>
      <c r="W44" s="2" t="s">
        <v>204</v>
      </c>
      <c r="X44" s="2" t="s">
        <v>99</v>
      </c>
      <c r="Y44" s="2" t="s">
        <v>205</v>
      </c>
      <c r="Z44" s="4">
        <v>142</v>
      </c>
      <c r="AA44" s="4">
        <f>=ROUNDDOWN(71,0)</f>
      </c>
      <c r="AB44" s="5">
        <v>2</v>
      </c>
      <c r="AC44" s="2" t="s">
        <v>99</v>
      </c>
      <c r="AD44" s="4"/>
      <c r="AE44" s="4"/>
      <c r="AF44" s="6">
        <v>82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>
        <v>1</v>
      </c>
      <c r="AQ44" s="8">
        <v>20.13</v>
      </c>
      <c r="AR44" s="4"/>
      <c r="AS44" s="8"/>
      <c r="AT44" s="7"/>
      <c r="AU44" s="7"/>
      <c r="AV44" s="4">
        <v>35</v>
      </c>
      <c r="AW44" s="8">
        <v>922.97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0.0218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>
        <v>0.043</v>
      </c>
      <c r="BJ44" s="4">
        <v>12</v>
      </c>
      <c r="BK44" s="8">
        <v>287.5</v>
      </c>
      <c r="BL44" s="2" t="s">
        <v>254</v>
      </c>
      <c r="BM44" s="7">
        <v>0.0833</v>
      </c>
      <c r="BN44" s="7">
        <v>0.07</v>
      </c>
      <c r="BO44" s="4">
        <v>1</v>
      </c>
      <c r="BP44" s="8">
        <v>20.13</v>
      </c>
      <c r="BQ44" s="4"/>
      <c r="BR44" s="8"/>
      <c r="BS44" s="7"/>
      <c r="BT44" s="7"/>
      <c r="BU44" s="2" t="s">
        <v>108</v>
      </c>
      <c r="BV44" s="2" t="s">
        <v>96</v>
      </c>
      <c r="BW44" s="2" t="s">
        <v>99</v>
      </c>
      <c r="BX44" s="2" t="s">
        <v>220</v>
      </c>
      <c r="BY44" s="2" t="s">
        <v>111</v>
      </c>
      <c r="BZ44" s="2" t="s">
        <v>111</v>
      </c>
      <c r="CA44" s="2" t="s">
        <v>99</v>
      </c>
    </row>
    <row r="45">
      <c r="A45" s="2" t="s">
        <v>255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92</v>
      </c>
      <c r="G45" s="2" t="s">
        <v>92</v>
      </c>
      <c r="H45" s="2" t="s">
        <v>92</v>
      </c>
      <c r="I45" s="2" t="s">
        <v>200</v>
      </c>
      <c r="J45" s="2" t="s">
        <v>113</v>
      </c>
      <c r="K45" s="2" t="s">
        <v>253</v>
      </c>
      <c r="L45" s="3">
        <v>21.78</v>
      </c>
      <c r="M45" s="3">
        <v>22.87</v>
      </c>
      <c r="N45" s="3">
        <v>49.99</v>
      </c>
      <c r="O45" s="2" t="s">
        <v>96</v>
      </c>
      <c r="P45" s="2" t="s">
        <v>202</v>
      </c>
      <c r="Q45" s="2" t="s">
        <v>98</v>
      </c>
      <c r="R45" s="2" t="s">
        <v>99</v>
      </c>
      <c r="S45" s="2" t="s">
        <v>99</v>
      </c>
      <c r="T45" s="2" t="s">
        <v>101</v>
      </c>
      <c r="U45" s="2" t="s">
        <v>114</v>
      </c>
      <c r="V45" s="2" t="s">
        <v>203</v>
      </c>
      <c r="W45" s="2" t="s">
        <v>204</v>
      </c>
      <c r="X45" s="2" t="s">
        <v>99</v>
      </c>
      <c r="Y45" s="2" t="s">
        <v>205</v>
      </c>
      <c r="Z45" s="4">
        <v>113</v>
      </c>
      <c r="AA45" s="4">
        <f>=ROUNDDOWN({0},0)</f>
      </c>
      <c r="AB45" s="5"/>
      <c r="AC45" s="2" t="s">
        <v>99</v>
      </c>
      <c r="AD45" s="4"/>
      <c r="AE45" s="4"/>
      <c r="AF45" s="6">
        <v>82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>
        <v>6</v>
      </c>
      <c r="AQ45" s="8">
        <v>132.84</v>
      </c>
      <c r="AR45" s="4"/>
      <c r="AS45" s="8"/>
      <c r="AT45" s="7"/>
      <c r="AU45" s="7"/>
      <c r="AV45" s="4" t="s">
        <v>99</v>
      </c>
      <c r="AW45" s="8" t="s">
        <v>99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0.1439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 t="s">
        <v>99</v>
      </c>
      <c r="BJ45" s="4">
        <v>23</v>
      </c>
      <c r="BK45" s="8">
        <v>575.44</v>
      </c>
      <c r="BL45" s="2" t="s">
        <v>215</v>
      </c>
      <c r="BM45" s="7">
        <v>0.2609</v>
      </c>
      <c r="BN45" s="7">
        <v>0.2308</v>
      </c>
      <c r="BO45" s="4">
        <v>6</v>
      </c>
      <c r="BP45" s="8">
        <v>132.84</v>
      </c>
      <c r="BQ45" s="4"/>
      <c r="BR45" s="8"/>
      <c r="BS45" s="7"/>
      <c r="BT45" s="7"/>
      <c r="BU45" s="2" t="s">
        <v>108</v>
      </c>
      <c r="BV45" s="2" t="s">
        <v>96</v>
      </c>
      <c r="BW45" s="2" t="s">
        <v>99</v>
      </c>
      <c r="BX45" s="2" t="s">
        <v>210</v>
      </c>
      <c r="BY45" s="2" t="s">
        <v>111</v>
      </c>
      <c r="BZ45" s="2" t="s">
        <v>111</v>
      </c>
      <c r="CA45" s="2" t="s">
        <v>99</v>
      </c>
    </row>
    <row r="46">
      <c r="A46" s="2" t="s">
        <v>256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92</v>
      </c>
      <c r="G46" s="2" t="s">
        <v>92</v>
      </c>
      <c r="H46" s="2" t="s">
        <v>92</v>
      </c>
      <c r="I46" s="2" t="s">
        <v>200</v>
      </c>
      <c r="J46" s="2" t="s">
        <v>118</v>
      </c>
      <c r="K46" s="2" t="s">
        <v>253</v>
      </c>
      <c r="L46" s="3">
        <v>24.3</v>
      </c>
      <c r="M46" s="3">
        <v>25.52</v>
      </c>
      <c r="N46" s="3">
        <v>54.99</v>
      </c>
      <c r="O46" s="2" t="s">
        <v>96</v>
      </c>
      <c r="P46" s="2" t="s">
        <v>202</v>
      </c>
      <c r="Q46" s="2" t="s">
        <v>98</v>
      </c>
      <c r="R46" s="2" t="s">
        <v>99</v>
      </c>
      <c r="S46" s="2" t="s">
        <v>99</v>
      </c>
      <c r="T46" s="2" t="s">
        <v>101</v>
      </c>
      <c r="U46" s="2" t="s">
        <v>114</v>
      </c>
      <c r="V46" s="2" t="s">
        <v>203</v>
      </c>
      <c r="W46" s="2" t="s">
        <v>204</v>
      </c>
      <c r="X46" s="2" t="s">
        <v>99</v>
      </c>
      <c r="Y46" s="2" t="s">
        <v>205</v>
      </c>
      <c r="Z46" s="4">
        <v>279</v>
      </c>
      <c r="AA46" s="4">
        <f>=ROUNDDOWN(32.0689655172414,0)</f>
      </c>
      <c r="AB46" s="5">
        <v>8.7</v>
      </c>
      <c r="AC46" s="2" t="s">
        <v>99</v>
      </c>
      <c r="AD46" s="4"/>
      <c r="AE46" s="4"/>
      <c r="AF46" s="6">
        <v>82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>
        <v>15</v>
      </c>
      <c r="AQ46" s="8">
        <v>377.4</v>
      </c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0.4089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76</v>
      </c>
      <c r="BK46" s="8">
        <v>2130.74</v>
      </c>
      <c r="BL46" s="2" t="s">
        <v>257</v>
      </c>
      <c r="BM46" s="7">
        <v>0.1974</v>
      </c>
      <c r="BN46" s="7">
        <v>0.1771</v>
      </c>
      <c r="BO46" s="4">
        <v>15</v>
      </c>
      <c r="BP46" s="8">
        <v>377.4</v>
      </c>
      <c r="BQ46" s="4"/>
      <c r="BR46" s="8"/>
      <c r="BS46" s="7"/>
      <c r="BT46" s="7"/>
      <c r="BU46" s="2" t="s">
        <v>108</v>
      </c>
      <c r="BV46" s="2" t="s">
        <v>96</v>
      </c>
      <c r="BW46" s="2" t="s">
        <v>99</v>
      </c>
      <c r="BX46" s="2" t="s">
        <v>258</v>
      </c>
      <c r="BY46" s="2" t="s">
        <v>111</v>
      </c>
      <c r="BZ46" s="2" t="s">
        <v>111</v>
      </c>
      <c r="CA46" s="2" t="s">
        <v>99</v>
      </c>
    </row>
    <row r="47">
      <c r="A47" s="2" t="s">
        <v>259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92</v>
      </c>
      <c r="G47" s="2" t="s">
        <v>92</v>
      </c>
      <c r="H47" s="2" t="s">
        <v>92</v>
      </c>
      <c r="I47" s="2" t="s">
        <v>200</v>
      </c>
      <c r="J47" s="2" t="s">
        <v>126</v>
      </c>
      <c r="K47" s="2" t="s">
        <v>253</v>
      </c>
      <c r="L47" s="3">
        <v>28.98</v>
      </c>
      <c r="M47" s="3">
        <v>30.43</v>
      </c>
      <c r="N47" s="3">
        <v>64.99</v>
      </c>
      <c r="O47" s="2" t="s">
        <v>96</v>
      </c>
      <c r="P47" s="2" t="s">
        <v>202</v>
      </c>
      <c r="Q47" s="2" t="s">
        <v>98</v>
      </c>
      <c r="R47" s="2" t="s">
        <v>99</v>
      </c>
      <c r="S47" s="2" t="s">
        <v>99</v>
      </c>
      <c r="T47" s="2" t="s">
        <v>101</v>
      </c>
      <c r="U47" s="2" t="s">
        <v>114</v>
      </c>
      <c r="V47" s="2" t="s">
        <v>203</v>
      </c>
      <c r="W47" s="2" t="s">
        <v>204</v>
      </c>
      <c r="X47" s="2" t="s">
        <v>99</v>
      </c>
      <c r="Y47" s="2" t="s">
        <v>218</v>
      </c>
      <c r="Z47" s="4">
        <v>209</v>
      </c>
      <c r="AA47" s="4">
        <f>=ROUNDDOWN(104.5,0)</f>
      </c>
      <c r="AB47" s="5">
        <v>2</v>
      </c>
      <c r="AC47" s="2" t="s">
        <v>99</v>
      </c>
      <c r="AD47" s="4"/>
      <c r="AE47" s="4"/>
      <c r="AF47" s="6">
        <v>82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>
        <v>10</v>
      </c>
      <c r="AQ47" s="8">
        <v>302</v>
      </c>
      <c r="AR47" s="4"/>
      <c r="AS47" s="8"/>
      <c r="AT47" s="7"/>
      <c r="AU47" s="7"/>
      <c r="AV47" s="4" t="s">
        <v>99</v>
      </c>
      <c r="AW47" s="8" t="s">
        <v>99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0.3272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 t="s">
        <v>99</v>
      </c>
      <c r="BJ47" s="4">
        <v>36</v>
      </c>
      <c r="BK47" s="8">
        <v>1203.44</v>
      </c>
      <c r="BL47" s="2" t="s">
        <v>254</v>
      </c>
      <c r="BM47" s="7">
        <v>0.2778</v>
      </c>
      <c r="BN47" s="7">
        <v>0.2509</v>
      </c>
      <c r="BO47" s="4">
        <v>10</v>
      </c>
      <c r="BP47" s="8">
        <v>302</v>
      </c>
      <c r="BQ47" s="4"/>
      <c r="BR47" s="8"/>
      <c r="BS47" s="7"/>
      <c r="BT47" s="7"/>
      <c r="BU47" s="2" t="s">
        <v>108</v>
      </c>
      <c r="BV47" s="2" t="s">
        <v>96</v>
      </c>
      <c r="BW47" s="2" t="s">
        <v>99</v>
      </c>
      <c r="BX47" s="2" t="s">
        <v>220</v>
      </c>
      <c r="BY47" s="2" t="s">
        <v>111</v>
      </c>
      <c r="BZ47" s="2" t="s">
        <v>111</v>
      </c>
      <c r="CA47" s="2" t="s">
        <v>99</v>
      </c>
    </row>
    <row r="48">
      <c r="A48" s="2" t="s">
        <v>260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92</v>
      </c>
      <c r="G48" s="2" t="s">
        <v>92</v>
      </c>
      <c r="H48" s="2" t="s">
        <v>92</v>
      </c>
      <c r="I48" s="2" t="s">
        <v>200</v>
      </c>
      <c r="J48" s="2" t="s">
        <v>131</v>
      </c>
      <c r="K48" s="2" t="s">
        <v>253</v>
      </c>
      <c r="L48" s="3">
        <v>28.98</v>
      </c>
      <c r="M48" s="3">
        <v>30.43</v>
      </c>
      <c r="N48" s="3">
        <v>64.99</v>
      </c>
      <c r="O48" s="2" t="s">
        <v>96</v>
      </c>
      <c r="P48" s="2" t="s">
        <v>202</v>
      </c>
      <c r="Q48" s="2" t="s">
        <v>98</v>
      </c>
      <c r="R48" s="2" t="s">
        <v>99</v>
      </c>
      <c r="S48" s="2" t="s">
        <v>99</v>
      </c>
      <c r="T48" s="2" t="s">
        <v>101</v>
      </c>
      <c r="U48" s="2" t="s">
        <v>114</v>
      </c>
      <c r="V48" s="2" t="s">
        <v>203</v>
      </c>
      <c r="W48" s="2" t="s">
        <v>204</v>
      </c>
      <c r="X48" s="2" t="s">
        <v>99</v>
      </c>
      <c r="Y48" s="2" t="s">
        <v>218</v>
      </c>
      <c r="Z48" s="4">
        <v>102</v>
      </c>
      <c r="AA48" s="4">
        <f>=ROUNDDOWN(17.8947368421053,0)</f>
      </c>
      <c r="AB48" s="5">
        <v>5.7</v>
      </c>
      <c r="AC48" s="2" t="s">
        <v>99</v>
      </c>
      <c r="AD48" s="4"/>
      <c r="AE48" s="4"/>
      <c r="AF48" s="6">
        <v>82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>
        <v>3</v>
      </c>
      <c r="AQ48" s="8">
        <v>90.6</v>
      </c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0.0982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24</v>
      </c>
      <c r="BK48" s="8">
        <v>838.83</v>
      </c>
      <c r="BL48" s="2" t="s">
        <v>261</v>
      </c>
      <c r="BM48" s="7">
        <v>0.125</v>
      </c>
      <c r="BN48" s="7">
        <v>0.108</v>
      </c>
      <c r="BO48" s="4">
        <v>3</v>
      </c>
      <c r="BP48" s="8">
        <v>90.6</v>
      </c>
      <c r="BQ48" s="4"/>
      <c r="BR48" s="8"/>
      <c r="BS48" s="7"/>
      <c r="BT48" s="7"/>
      <c r="BU48" s="2" t="s">
        <v>108</v>
      </c>
      <c r="BV48" s="2" t="s">
        <v>96</v>
      </c>
      <c r="BW48" s="2" t="s">
        <v>99</v>
      </c>
      <c r="BX48" s="2" t="s">
        <v>262</v>
      </c>
      <c r="BY48" s="2" t="s">
        <v>111</v>
      </c>
      <c r="BZ48" s="2" t="s">
        <v>111</v>
      </c>
      <c r="CA48" s="2" t="s">
        <v>99</v>
      </c>
    </row>
    <row r="49">
      <c r="A49" s="2" t="s">
        <v>263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92</v>
      </c>
      <c r="G49" s="2" t="s">
        <v>92</v>
      </c>
      <c r="H49" s="2" t="s">
        <v>92</v>
      </c>
      <c r="I49" s="2" t="s">
        <v>200</v>
      </c>
      <c r="J49" s="2" t="s">
        <v>94</v>
      </c>
      <c r="K49" s="2" t="s">
        <v>264</v>
      </c>
      <c r="L49" s="3">
        <v>19.8</v>
      </c>
      <c r="M49" s="3">
        <v>20.79</v>
      </c>
      <c r="N49" s="3">
        <v>44.99</v>
      </c>
      <c r="O49" s="2" t="s">
        <v>96</v>
      </c>
      <c r="P49" s="2" t="s">
        <v>202</v>
      </c>
      <c r="Q49" s="2" t="s">
        <v>98</v>
      </c>
      <c r="R49" s="2" t="s">
        <v>99</v>
      </c>
      <c r="S49" s="2" t="s">
        <v>99</v>
      </c>
      <c r="T49" s="2" t="s">
        <v>101</v>
      </c>
      <c r="U49" s="2" t="s">
        <v>102</v>
      </c>
      <c r="V49" s="2" t="s">
        <v>203</v>
      </c>
      <c r="W49" s="2" t="s">
        <v>204</v>
      </c>
      <c r="X49" s="2" t="s">
        <v>99</v>
      </c>
      <c r="Y49" s="2" t="s">
        <v>205</v>
      </c>
      <c r="Z49" s="4">
        <v>153</v>
      </c>
      <c r="AA49" s="4">
        <f>=ROUNDDOWN(19.125,0)</f>
      </c>
      <c r="AB49" s="5">
        <v>8</v>
      </c>
      <c r="AC49" s="2" t="s">
        <v>99</v>
      </c>
      <c r="AD49" s="4"/>
      <c r="AE49" s="4"/>
      <c r="AF49" s="6">
        <v>82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>
        <v>5</v>
      </c>
      <c r="AQ49" s="8">
        <v>100.65</v>
      </c>
      <c r="AR49" s="4"/>
      <c r="AS49" s="8"/>
      <c r="AT49" s="7"/>
      <c r="AU49" s="7"/>
      <c r="AV49" s="4">
        <v>36</v>
      </c>
      <c r="AW49" s="8">
        <v>906.85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0.111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>
        <v>0.0422</v>
      </c>
      <c r="BJ49" s="4">
        <v>24</v>
      </c>
      <c r="BK49" s="8">
        <v>542.9</v>
      </c>
      <c r="BL49" s="2" t="s">
        <v>254</v>
      </c>
      <c r="BM49" s="7">
        <v>0.2083</v>
      </c>
      <c r="BN49" s="7">
        <v>0.1854</v>
      </c>
      <c r="BO49" s="4">
        <v>5</v>
      </c>
      <c r="BP49" s="8">
        <v>100.65</v>
      </c>
      <c r="BQ49" s="4"/>
      <c r="BR49" s="8"/>
      <c r="BS49" s="7"/>
      <c r="BT49" s="7"/>
      <c r="BU49" s="2" t="s">
        <v>108</v>
      </c>
      <c r="BV49" s="2" t="s">
        <v>96</v>
      </c>
      <c r="BW49" s="2" t="s">
        <v>99</v>
      </c>
      <c r="BX49" s="2" t="s">
        <v>213</v>
      </c>
      <c r="BY49" s="2" t="s">
        <v>111</v>
      </c>
      <c r="BZ49" s="2" t="s">
        <v>111</v>
      </c>
      <c r="CA49" s="2" t="s">
        <v>99</v>
      </c>
    </row>
    <row r="50">
      <c r="A50" s="2" t="s">
        <v>265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92</v>
      </c>
      <c r="G50" s="2" t="s">
        <v>92</v>
      </c>
      <c r="H50" s="2" t="s">
        <v>92</v>
      </c>
      <c r="I50" s="2" t="s">
        <v>200</v>
      </c>
      <c r="J50" s="2" t="s">
        <v>113</v>
      </c>
      <c r="K50" s="2" t="s">
        <v>264</v>
      </c>
      <c r="L50" s="3">
        <v>21.78</v>
      </c>
      <c r="M50" s="3">
        <v>22.87</v>
      </c>
      <c r="N50" s="3">
        <v>49.99</v>
      </c>
      <c r="O50" s="2" t="s">
        <v>96</v>
      </c>
      <c r="P50" s="2" t="s">
        <v>202</v>
      </c>
      <c r="Q50" s="2" t="s">
        <v>98</v>
      </c>
      <c r="R50" s="2" t="s">
        <v>99</v>
      </c>
      <c r="S50" s="2" t="s">
        <v>99</v>
      </c>
      <c r="T50" s="2" t="s">
        <v>101</v>
      </c>
      <c r="U50" s="2" t="s">
        <v>114</v>
      </c>
      <c r="V50" s="2" t="s">
        <v>203</v>
      </c>
      <c r="W50" s="2" t="s">
        <v>204</v>
      </c>
      <c r="X50" s="2" t="s">
        <v>99</v>
      </c>
      <c r="Y50" s="2" t="s">
        <v>205</v>
      </c>
      <c r="Z50" s="4">
        <v>160</v>
      </c>
      <c r="AA50" s="4">
        <f>=ROUNDDOWN(17.7777777777778,0)</f>
      </c>
      <c r="AB50" s="5">
        <v>9</v>
      </c>
      <c r="AC50" s="2" t="s">
        <v>99</v>
      </c>
      <c r="AD50" s="4"/>
      <c r="AE50" s="4"/>
      <c r="AF50" s="6">
        <v>82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>
        <v>8</v>
      </c>
      <c r="AQ50" s="8">
        <v>177.12</v>
      </c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0.1953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37</v>
      </c>
      <c r="BK50" s="8">
        <v>928.81</v>
      </c>
      <c r="BL50" s="2" t="s">
        <v>254</v>
      </c>
      <c r="BM50" s="7">
        <v>0.2162</v>
      </c>
      <c r="BN50" s="7">
        <v>0.1907</v>
      </c>
      <c r="BO50" s="4">
        <v>8</v>
      </c>
      <c r="BP50" s="8">
        <v>177.12</v>
      </c>
      <c r="BQ50" s="4"/>
      <c r="BR50" s="8"/>
      <c r="BS50" s="7"/>
      <c r="BT50" s="7"/>
      <c r="BU50" s="2" t="s">
        <v>108</v>
      </c>
      <c r="BV50" s="2" t="s">
        <v>96</v>
      </c>
      <c r="BW50" s="2" t="s">
        <v>99</v>
      </c>
      <c r="BX50" s="2" t="s">
        <v>216</v>
      </c>
      <c r="BY50" s="2" t="s">
        <v>111</v>
      </c>
      <c r="BZ50" s="2" t="s">
        <v>111</v>
      </c>
      <c r="CA50" s="2" t="s">
        <v>99</v>
      </c>
    </row>
    <row r="51">
      <c r="A51" s="2" t="s">
        <v>266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92</v>
      </c>
      <c r="G51" s="2" t="s">
        <v>92</v>
      </c>
      <c r="H51" s="2" t="s">
        <v>92</v>
      </c>
      <c r="I51" s="2" t="s">
        <v>200</v>
      </c>
      <c r="J51" s="2" t="s">
        <v>118</v>
      </c>
      <c r="K51" s="2" t="s">
        <v>264</v>
      </c>
      <c r="L51" s="3">
        <v>24.3</v>
      </c>
      <c r="M51" s="3">
        <v>25.52</v>
      </c>
      <c r="N51" s="3">
        <v>54.99</v>
      </c>
      <c r="O51" s="2" t="s">
        <v>96</v>
      </c>
      <c r="P51" s="2" t="s">
        <v>202</v>
      </c>
      <c r="Q51" s="2" t="s">
        <v>98</v>
      </c>
      <c r="R51" s="2" t="s">
        <v>99</v>
      </c>
      <c r="S51" s="2" t="s">
        <v>99</v>
      </c>
      <c r="T51" s="2" t="s">
        <v>101</v>
      </c>
      <c r="U51" s="2" t="s">
        <v>114</v>
      </c>
      <c r="V51" s="2" t="s">
        <v>203</v>
      </c>
      <c r="W51" s="2" t="s">
        <v>204</v>
      </c>
      <c r="X51" s="2" t="s">
        <v>99</v>
      </c>
      <c r="Y51" s="2" t="s">
        <v>205</v>
      </c>
      <c r="Z51" s="4">
        <v>560</v>
      </c>
      <c r="AA51" s="4">
        <f>=ROUNDDOWN(22.4,0)</f>
      </c>
      <c r="AB51" s="5">
        <v>25</v>
      </c>
      <c r="AC51" s="2" t="s">
        <v>99</v>
      </c>
      <c r="AD51" s="4"/>
      <c r="AE51" s="4"/>
      <c r="AF51" s="6">
        <v>82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>
        <v>13</v>
      </c>
      <c r="AQ51" s="8">
        <v>327.08</v>
      </c>
      <c r="AR51" s="4"/>
      <c r="AS51" s="8"/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0.3607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67</v>
      </c>
      <c r="BK51" s="8">
        <v>1862.02</v>
      </c>
      <c r="BL51" s="2" t="s">
        <v>267</v>
      </c>
      <c r="BM51" s="7">
        <v>0.194</v>
      </c>
      <c r="BN51" s="7">
        <v>0.1757</v>
      </c>
      <c r="BO51" s="4">
        <v>13</v>
      </c>
      <c r="BP51" s="8">
        <v>327.08</v>
      </c>
      <c r="BQ51" s="4"/>
      <c r="BR51" s="8"/>
      <c r="BS51" s="7"/>
      <c r="BT51" s="7"/>
      <c r="BU51" s="2" t="s">
        <v>108</v>
      </c>
      <c r="BV51" s="2" t="s">
        <v>96</v>
      </c>
      <c r="BW51" s="2" t="s">
        <v>99</v>
      </c>
      <c r="BX51" s="2" t="s">
        <v>207</v>
      </c>
      <c r="BY51" s="2" t="s">
        <v>111</v>
      </c>
      <c r="BZ51" s="2" t="s">
        <v>111</v>
      </c>
      <c r="CA51" s="2" t="s">
        <v>99</v>
      </c>
    </row>
    <row r="52">
      <c r="A52" s="2" t="s">
        <v>268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92</v>
      </c>
      <c r="G52" s="2" t="s">
        <v>92</v>
      </c>
      <c r="H52" s="2" t="s">
        <v>92</v>
      </c>
      <c r="I52" s="2" t="s">
        <v>200</v>
      </c>
      <c r="J52" s="2" t="s">
        <v>126</v>
      </c>
      <c r="K52" s="2" t="s">
        <v>264</v>
      </c>
      <c r="L52" s="3">
        <v>28.98</v>
      </c>
      <c r="M52" s="3">
        <v>30.43</v>
      </c>
      <c r="N52" s="3">
        <v>64.99</v>
      </c>
      <c r="O52" s="2" t="s">
        <v>96</v>
      </c>
      <c r="P52" s="2" t="s">
        <v>202</v>
      </c>
      <c r="Q52" s="2" t="s">
        <v>98</v>
      </c>
      <c r="R52" s="2" t="s">
        <v>99</v>
      </c>
      <c r="S52" s="2" t="s">
        <v>99</v>
      </c>
      <c r="T52" s="2" t="s">
        <v>101</v>
      </c>
      <c r="U52" s="2" t="s">
        <v>114</v>
      </c>
      <c r="V52" s="2" t="s">
        <v>203</v>
      </c>
      <c r="W52" s="2" t="s">
        <v>204</v>
      </c>
      <c r="X52" s="2" t="s">
        <v>99</v>
      </c>
      <c r="Y52" s="2" t="s">
        <v>205</v>
      </c>
      <c r="Z52" s="4">
        <v>373</v>
      </c>
      <c r="AA52" s="4">
        <f>=ROUNDDOWN(21.9411764705882,0)</f>
      </c>
      <c r="AB52" s="5">
        <v>17</v>
      </c>
      <c r="AC52" s="2" t="s">
        <v>99</v>
      </c>
      <c r="AD52" s="4"/>
      <c r="AE52" s="4"/>
      <c r="AF52" s="6">
        <v>82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>
        <v>9</v>
      </c>
      <c r="AQ52" s="8">
        <v>271.8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0.2997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31</v>
      </c>
      <c r="BK52" s="8">
        <v>1033.2</v>
      </c>
      <c r="BL52" s="2" t="s">
        <v>151</v>
      </c>
      <c r="BM52" s="7">
        <v>0.2903</v>
      </c>
      <c r="BN52" s="7">
        <v>0.2631</v>
      </c>
      <c r="BO52" s="4">
        <v>9</v>
      </c>
      <c r="BP52" s="8">
        <v>271.8</v>
      </c>
      <c r="BQ52" s="4"/>
      <c r="BR52" s="8"/>
      <c r="BS52" s="7"/>
      <c r="BT52" s="7"/>
      <c r="BU52" s="2" t="s">
        <v>108</v>
      </c>
      <c r="BV52" s="2" t="s">
        <v>96</v>
      </c>
      <c r="BW52" s="2" t="s">
        <v>99</v>
      </c>
      <c r="BX52" s="2" t="s">
        <v>210</v>
      </c>
      <c r="BY52" s="2" t="s">
        <v>111</v>
      </c>
      <c r="BZ52" s="2" t="s">
        <v>111</v>
      </c>
      <c r="CA52" s="2" t="s">
        <v>99</v>
      </c>
    </row>
    <row r="53">
      <c r="A53" s="2" t="s">
        <v>269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92</v>
      </c>
      <c r="G53" s="2" t="s">
        <v>92</v>
      </c>
      <c r="H53" s="2" t="s">
        <v>92</v>
      </c>
      <c r="I53" s="2" t="s">
        <v>200</v>
      </c>
      <c r="J53" s="2" t="s">
        <v>131</v>
      </c>
      <c r="K53" s="2" t="s">
        <v>264</v>
      </c>
      <c r="L53" s="3">
        <v>28.98</v>
      </c>
      <c r="M53" s="3">
        <v>30.43</v>
      </c>
      <c r="N53" s="3">
        <v>64.99</v>
      </c>
      <c r="O53" s="2" t="s">
        <v>96</v>
      </c>
      <c r="P53" s="2" t="s">
        <v>202</v>
      </c>
      <c r="Q53" s="2" t="s">
        <v>98</v>
      </c>
      <c r="R53" s="2" t="s">
        <v>99</v>
      </c>
      <c r="S53" s="2" t="s">
        <v>99</v>
      </c>
      <c r="T53" s="2" t="s">
        <v>101</v>
      </c>
      <c r="U53" s="2" t="s">
        <v>114</v>
      </c>
      <c r="V53" s="2" t="s">
        <v>203</v>
      </c>
      <c r="W53" s="2" t="s">
        <v>204</v>
      </c>
      <c r="X53" s="2" t="s">
        <v>99</v>
      </c>
      <c r="Y53" s="2" t="s">
        <v>218</v>
      </c>
      <c r="Z53" s="4">
        <v>142</v>
      </c>
      <c r="AA53" s="4">
        <f>=ROUNDDOWN(17.75,0)</f>
      </c>
      <c r="AB53" s="5">
        <v>8</v>
      </c>
      <c r="AC53" s="2" t="s">
        <v>99</v>
      </c>
      <c r="AD53" s="4"/>
      <c r="AE53" s="4"/>
      <c r="AF53" s="6">
        <v>82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>
        <v>1</v>
      </c>
      <c r="AQ53" s="8">
        <v>30.2</v>
      </c>
      <c r="AR53" s="4"/>
      <c r="AS53" s="8"/>
      <c r="AT53" s="7"/>
      <c r="AU53" s="7"/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0.0333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 t="s">
        <v>99</v>
      </c>
      <c r="BJ53" s="4">
        <v>16</v>
      </c>
      <c r="BK53" s="8">
        <v>543.29</v>
      </c>
      <c r="BL53" s="2" t="s">
        <v>254</v>
      </c>
      <c r="BM53" s="7">
        <v>0.0625</v>
      </c>
      <c r="BN53" s="7">
        <v>0.0556</v>
      </c>
      <c r="BO53" s="4">
        <v>1</v>
      </c>
      <c r="BP53" s="8">
        <v>30.2</v>
      </c>
      <c r="BQ53" s="4"/>
      <c r="BR53" s="8"/>
      <c r="BS53" s="7"/>
      <c r="BT53" s="7"/>
      <c r="BU53" s="2" t="s">
        <v>108</v>
      </c>
      <c r="BV53" s="2" t="s">
        <v>96</v>
      </c>
      <c r="BW53" s="2" t="s">
        <v>99</v>
      </c>
      <c r="BX53" s="2" t="s">
        <v>270</v>
      </c>
      <c r="BY53" s="2" t="s">
        <v>111</v>
      </c>
      <c r="BZ53" s="2" t="s">
        <v>111</v>
      </c>
      <c r="CA53" s="2" t="s">
        <v>99</v>
      </c>
    </row>
    <row r="54">
      <c r="A54" s="2" t="s">
        <v>271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92</v>
      </c>
      <c r="G54" s="2" t="s">
        <v>92</v>
      </c>
      <c r="H54" s="2" t="s">
        <v>92</v>
      </c>
      <c r="I54" s="2" t="s">
        <v>93</v>
      </c>
      <c r="J54" s="2" t="s">
        <v>118</v>
      </c>
      <c r="K54" s="2" t="s">
        <v>272</v>
      </c>
      <c r="L54" s="3">
        <v>24.3</v>
      </c>
      <c r="M54" s="3">
        <v>25.52</v>
      </c>
      <c r="N54" s="3">
        <v>54.99</v>
      </c>
      <c r="O54" s="2" t="s">
        <v>96</v>
      </c>
      <c r="P54" s="2" t="s">
        <v>127</v>
      </c>
      <c r="Q54" s="2" t="s">
        <v>98</v>
      </c>
      <c r="R54" s="2" t="s">
        <v>99</v>
      </c>
      <c r="S54" s="2" t="s">
        <v>273</v>
      </c>
      <c r="T54" s="2" t="s">
        <v>101</v>
      </c>
      <c r="U54" s="2" t="s">
        <v>99</v>
      </c>
      <c r="V54" s="2" t="s">
        <v>103</v>
      </c>
      <c r="W54" s="2" t="s">
        <v>104</v>
      </c>
      <c r="X54" s="2" t="s">
        <v>105</v>
      </c>
      <c r="Y54" s="2" t="s">
        <v>274</v>
      </c>
      <c r="Z54" s="4">
        <v>809</v>
      </c>
      <c r="AA54" s="4">
        <f>=ROUNDDOWN(26.9666666666667,0)</f>
      </c>
      <c r="AB54" s="5">
        <v>30</v>
      </c>
      <c r="AC54" s="2" t="s">
        <v>99</v>
      </c>
      <c r="AD54" s="4"/>
      <c r="AE54" s="4"/>
      <c r="AF54" s="6">
        <v>78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>
        <v>19</v>
      </c>
      <c r="AQ54" s="8">
        <v>478.04</v>
      </c>
      <c r="AR54" s="4"/>
      <c r="AS54" s="8"/>
      <c r="AT54" s="7"/>
      <c r="AU54" s="7"/>
      <c r="AV54" s="4">
        <v>29</v>
      </c>
      <c r="AW54" s="8">
        <v>780.04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0.6128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>
        <v>0.0363</v>
      </c>
      <c r="BJ54" s="4">
        <v>72</v>
      </c>
      <c r="BK54" s="8">
        <v>2002.67</v>
      </c>
      <c r="BL54" s="2" t="s">
        <v>275</v>
      </c>
      <c r="BM54" s="7">
        <v>0.2639</v>
      </c>
      <c r="BN54" s="7">
        <v>0.2387</v>
      </c>
      <c r="BO54" s="4">
        <v>19</v>
      </c>
      <c r="BP54" s="8">
        <v>478.04</v>
      </c>
      <c r="BQ54" s="4"/>
      <c r="BR54" s="8"/>
      <c r="BS54" s="7"/>
      <c r="BT54" s="7"/>
      <c r="BU54" s="2" t="s">
        <v>108</v>
      </c>
      <c r="BV54" s="2" t="s">
        <v>96</v>
      </c>
      <c r="BW54" s="2" t="s">
        <v>191</v>
      </c>
      <c r="BX54" s="2" t="s">
        <v>246</v>
      </c>
      <c r="BY54" s="2" t="s">
        <v>111</v>
      </c>
      <c r="BZ54" s="2" t="s">
        <v>111</v>
      </c>
      <c r="CA54" s="2" t="s">
        <v>99</v>
      </c>
    </row>
    <row r="55">
      <c r="A55" s="2" t="s">
        <v>276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92</v>
      </c>
      <c r="G55" s="2" t="s">
        <v>92</v>
      </c>
      <c r="H55" s="2" t="s">
        <v>92</v>
      </c>
      <c r="I55" s="2" t="s">
        <v>93</v>
      </c>
      <c r="J55" s="2" t="s">
        <v>126</v>
      </c>
      <c r="K55" s="2" t="s">
        <v>272</v>
      </c>
      <c r="L55" s="3">
        <v>28.98</v>
      </c>
      <c r="M55" s="3">
        <v>30.43</v>
      </c>
      <c r="N55" s="3">
        <v>64.99</v>
      </c>
      <c r="O55" s="2" t="s">
        <v>96</v>
      </c>
      <c r="P55" s="2" t="s">
        <v>97</v>
      </c>
      <c r="Q55" s="2" t="s">
        <v>98</v>
      </c>
      <c r="R55" s="2" t="s">
        <v>99</v>
      </c>
      <c r="S55" s="2" t="s">
        <v>273</v>
      </c>
      <c r="T55" s="2" t="s">
        <v>101</v>
      </c>
      <c r="U55" s="2" t="s">
        <v>99</v>
      </c>
      <c r="V55" s="2" t="s">
        <v>103</v>
      </c>
      <c r="W55" s="2" t="s">
        <v>104</v>
      </c>
      <c r="X55" s="2" t="s">
        <v>105</v>
      </c>
      <c r="Y55" s="2" t="s">
        <v>274</v>
      </c>
      <c r="Z55" s="4">
        <v>355</v>
      </c>
      <c r="AA55" s="4">
        <f>=ROUNDDOWN(25.3571428571429,0)</f>
      </c>
      <c r="AB55" s="5">
        <v>14</v>
      </c>
      <c r="AC55" s="2" t="s">
        <v>99</v>
      </c>
      <c r="AD55" s="4"/>
      <c r="AE55" s="4"/>
      <c r="AF55" s="6">
        <v>78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>
        <v>9</v>
      </c>
      <c r="AQ55" s="8">
        <v>271.8</v>
      </c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0.3484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36</v>
      </c>
      <c r="BK55" s="8">
        <v>1176.45</v>
      </c>
      <c r="BL55" s="2" t="s">
        <v>277</v>
      </c>
      <c r="BM55" s="7">
        <v>0.25</v>
      </c>
      <c r="BN55" s="7">
        <v>0.231</v>
      </c>
      <c r="BO55" s="4">
        <v>9</v>
      </c>
      <c r="BP55" s="8">
        <v>271.8</v>
      </c>
      <c r="BQ55" s="4"/>
      <c r="BR55" s="8"/>
      <c r="BS55" s="7"/>
      <c r="BT55" s="7"/>
      <c r="BU55" s="2" t="s">
        <v>108</v>
      </c>
      <c r="BV55" s="2" t="s">
        <v>96</v>
      </c>
      <c r="BW55" s="2" t="s">
        <v>191</v>
      </c>
      <c r="BX55" s="2" t="s">
        <v>278</v>
      </c>
      <c r="BY55" s="2" t="s">
        <v>111</v>
      </c>
      <c r="BZ55" s="2" t="s">
        <v>111</v>
      </c>
      <c r="CA55" s="2" t="s">
        <v>99</v>
      </c>
    </row>
    <row r="56">
      <c r="A56" s="2" t="s">
        <v>279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92</v>
      </c>
      <c r="G56" s="2" t="s">
        <v>92</v>
      </c>
      <c r="H56" s="2" t="s">
        <v>92</v>
      </c>
      <c r="I56" s="2" t="s">
        <v>93</v>
      </c>
      <c r="J56" s="2" t="s">
        <v>131</v>
      </c>
      <c r="K56" s="2" t="s">
        <v>272</v>
      </c>
      <c r="L56" s="3">
        <v>28.98</v>
      </c>
      <c r="M56" s="3">
        <v>30.43</v>
      </c>
      <c r="N56" s="3">
        <v>64.99</v>
      </c>
      <c r="O56" s="2" t="s">
        <v>96</v>
      </c>
      <c r="P56" s="2" t="s">
        <v>97</v>
      </c>
      <c r="Q56" s="2" t="s">
        <v>98</v>
      </c>
      <c r="R56" s="2" t="s">
        <v>99</v>
      </c>
      <c r="S56" s="2" t="s">
        <v>273</v>
      </c>
      <c r="T56" s="2" t="s">
        <v>101</v>
      </c>
      <c r="U56" s="2" t="s">
        <v>99</v>
      </c>
      <c r="V56" s="2" t="s">
        <v>103</v>
      </c>
      <c r="W56" s="2" t="s">
        <v>104</v>
      </c>
      <c r="X56" s="2" t="s">
        <v>105</v>
      </c>
      <c r="Y56" s="2" t="s">
        <v>274</v>
      </c>
      <c r="Z56" s="4">
        <v>204</v>
      </c>
      <c r="AA56" s="4">
        <f>=ROUNDDOWN(34,0)</f>
      </c>
      <c r="AB56" s="5">
        <v>6</v>
      </c>
      <c r="AC56" s="2" t="s">
        <v>99</v>
      </c>
      <c r="AD56" s="4"/>
      <c r="AE56" s="4"/>
      <c r="AF56" s="6">
        <v>78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>
        <v>1</v>
      </c>
      <c r="AQ56" s="8">
        <v>30.2</v>
      </c>
      <c r="AR56" s="4"/>
      <c r="AS56" s="8"/>
      <c r="AT56" s="7"/>
      <c r="AU56" s="7"/>
      <c r="AV56" s="4" t="s">
        <v>99</v>
      </c>
      <c r="AW56" s="8" t="s">
        <v>99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0.0387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 t="s">
        <v>99</v>
      </c>
      <c r="BJ56" s="4">
        <v>16</v>
      </c>
      <c r="BK56" s="8">
        <v>536.17</v>
      </c>
      <c r="BL56" s="2" t="s">
        <v>280</v>
      </c>
      <c r="BM56" s="7">
        <v>0.0625</v>
      </c>
      <c r="BN56" s="7">
        <v>0.0563</v>
      </c>
      <c r="BO56" s="4">
        <v>1</v>
      </c>
      <c r="BP56" s="8">
        <v>30.2</v>
      </c>
      <c r="BQ56" s="4"/>
      <c r="BR56" s="8"/>
      <c r="BS56" s="7"/>
      <c r="BT56" s="7"/>
      <c r="BU56" s="2" t="s">
        <v>108</v>
      </c>
      <c r="BV56" s="2" t="s">
        <v>96</v>
      </c>
      <c r="BW56" s="2" t="s">
        <v>191</v>
      </c>
      <c r="BX56" s="2" t="s">
        <v>281</v>
      </c>
      <c r="BY56" s="2" t="s">
        <v>111</v>
      </c>
      <c r="BZ56" s="2" t="s">
        <v>111</v>
      </c>
      <c r="CA56" s="2" t="s">
        <v>99</v>
      </c>
    </row>
    <row r="57">
      <c r="A57" s="2" t="s">
        <v>282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92</v>
      </c>
      <c r="G57" s="2" t="s">
        <v>92</v>
      </c>
      <c r="H57" s="2" t="s">
        <v>92</v>
      </c>
      <c r="I57" s="2" t="s">
        <v>93</v>
      </c>
      <c r="J57" s="2" t="s">
        <v>94</v>
      </c>
      <c r="K57" s="2" t="s">
        <v>283</v>
      </c>
      <c r="L57" s="3">
        <v>19.8</v>
      </c>
      <c r="M57" s="3">
        <v>20.79</v>
      </c>
      <c r="N57" s="3">
        <v>44.99</v>
      </c>
      <c r="O57" s="2" t="s">
        <v>96</v>
      </c>
      <c r="P57" s="2" t="s">
        <v>97</v>
      </c>
      <c r="Q57" s="2" t="s">
        <v>98</v>
      </c>
      <c r="R57" s="2" t="s">
        <v>99</v>
      </c>
      <c r="S57" s="2" t="s">
        <v>284</v>
      </c>
      <c r="T57" s="2" t="s">
        <v>101</v>
      </c>
      <c r="U57" s="2" t="s">
        <v>102</v>
      </c>
      <c r="V57" s="2" t="s">
        <v>103</v>
      </c>
      <c r="W57" s="2" t="s">
        <v>104</v>
      </c>
      <c r="X57" s="2" t="s">
        <v>105</v>
      </c>
      <c r="Y57" s="2" t="s">
        <v>106</v>
      </c>
      <c r="Z57" s="4">
        <v>499</v>
      </c>
      <c r="AA57" s="4">
        <f>=ROUNDDOWN(62.375,0)</f>
      </c>
      <c r="AB57" s="5">
        <v>8</v>
      </c>
      <c r="AC57" s="2" t="s">
        <v>99</v>
      </c>
      <c r="AD57" s="4"/>
      <c r="AE57" s="4"/>
      <c r="AF57" s="6">
        <v>77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>
        <v>1</v>
      </c>
      <c r="AQ57" s="8">
        <v>20.13</v>
      </c>
      <c r="AR57" s="4"/>
      <c r="AS57" s="8"/>
      <c r="AT57" s="7"/>
      <c r="AU57" s="7"/>
      <c r="AV57" s="4">
        <v>28</v>
      </c>
      <c r="AW57" s="8">
        <v>736.75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0.0273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>
        <v>0.0343</v>
      </c>
      <c r="BJ57" s="4">
        <v>15</v>
      </c>
      <c r="BK57" s="8">
        <v>339.37</v>
      </c>
      <c r="BL57" s="2" t="s">
        <v>139</v>
      </c>
      <c r="BM57" s="7">
        <v>0.0667</v>
      </c>
      <c r="BN57" s="7">
        <v>0.0593</v>
      </c>
      <c r="BO57" s="4">
        <v>1</v>
      </c>
      <c r="BP57" s="8">
        <v>20.13</v>
      </c>
      <c r="BQ57" s="4"/>
      <c r="BR57" s="8"/>
      <c r="BS57" s="7"/>
      <c r="BT57" s="7"/>
      <c r="BU57" s="2" t="s">
        <v>108</v>
      </c>
      <c r="BV57" s="2" t="s">
        <v>96</v>
      </c>
      <c r="BW57" s="2" t="s">
        <v>224</v>
      </c>
      <c r="BX57" s="2" t="s">
        <v>285</v>
      </c>
      <c r="BY57" s="2" t="s">
        <v>111</v>
      </c>
      <c r="BZ57" s="2" t="s">
        <v>111</v>
      </c>
      <c r="CA57" s="2" t="s">
        <v>99</v>
      </c>
    </row>
    <row r="58">
      <c r="A58" s="2" t="s">
        <v>286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92</v>
      </c>
      <c r="G58" s="2" t="s">
        <v>92</v>
      </c>
      <c r="H58" s="2" t="s">
        <v>92</v>
      </c>
      <c r="I58" s="2" t="s">
        <v>93</v>
      </c>
      <c r="J58" s="2" t="s">
        <v>113</v>
      </c>
      <c r="K58" s="2" t="s">
        <v>283</v>
      </c>
      <c r="L58" s="3">
        <v>21.78</v>
      </c>
      <c r="M58" s="3">
        <v>22.87</v>
      </c>
      <c r="N58" s="3">
        <v>49.99</v>
      </c>
      <c r="O58" s="2" t="s">
        <v>96</v>
      </c>
      <c r="P58" s="2" t="s">
        <v>97</v>
      </c>
      <c r="Q58" s="2" t="s">
        <v>98</v>
      </c>
      <c r="R58" s="2" t="s">
        <v>99</v>
      </c>
      <c r="S58" s="2" t="s">
        <v>284</v>
      </c>
      <c r="T58" s="2" t="s">
        <v>101</v>
      </c>
      <c r="U58" s="2" t="s">
        <v>114</v>
      </c>
      <c r="V58" s="2" t="s">
        <v>103</v>
      </c>
      <c r="W58" s="2" t="s">
        <v>104</v>
      </c>
      <c r="X58" s="2" t="s">
        <v>105</v>
      </c>
      <c r="Y58" s="2" t="s">
        <v>106</v>
      </c>
      <c r="Z58" s="4">
        <v>295</v>
      </c>
      <c r="AA58" s="4">
        <f>=ROUNDDOWN(29.5,0)</f>
      </c>
      <c r="AB58" s="5">
        <v>10</v>
      </c>
      <c r="AC58" s="2" t="s">
        <v>287</v>
      </c>
      <c r="AD58" s="4">
        <v>10</v>
      </c>
      <c r="AE58" s="4">
        <v>10</v>
      </c>
      <c r="AF58" s="6">
        <v>77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>
        <v>1</v>
      </c>
      <c r="AQ58" s="8">
        <v>22.14</v>
      </c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0.0301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28</v>
      </c>
      <c r="BK58" s="8">
        <v>692.29</v>
      </c>
      <c r="BL58" s="2" t="s">
        <v>115</v>
      </c>
      <c r="BM58" s="7">
        <v>0.0357</v>
      </c>
      <c r="BN58" s="7">
        <v>0.032</v>
      </c>
      <c r="BO58" s="4">
        <v>1</v>
      </c>
      <c r="BP58" s="8">
        <v>22.14</v>
      </c>
      <c r="BQ58" s="4"/>
      <c r="BR58" s="8"/>
      <c r="BS58" s="7"/>
      <c r="BT58" s="7"/>
      <c r="BU58" s="2" t="s">
        <v>108</v>
      </c>
      <c r="BV58" s="2" t="s">
        <v>96</v>
      </c>
      <c r="BW58" s="2" t="s">
        <v>224</v>
      </c>
      <c r="BX58" s="2" t="s">
        <v>288</v>
      </c>
      <c r="BY58" s="2" t="s">
        <v>111</v>
      </c>
      <c r="BZ58" s="2" t="s">
        <v>111</v>
      </c>
      <c r="CA58" s="2" t="s">
        <v>99</v>
      </c>
    </row>
    <row r="59">
      <c r="A59" s="2" t="s">
        <v>289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92</v>
      </c>
      <c r="G59" s="2" t="s">
        <v>92</v>
      </c>
      <c r="H59" s="2" t="s">
        <v>92</v>
      </c>
      <c r="I59" s="2" t="s">
        <v>93</v>
      </c>
      <c r="J59" s="2" t="s">
        <v>118</v>
      </c>
      <c r="K59" s="2" t="s">
        <v>283</v>
      </c>
      <c r="L59" s="3">
        <v>24.3</v>
      </c>
      <c r="M59" s="3">
        <v>25.52</v>
      </c>
      <c r="N59" s="3">
        <v>54.99</v>
      </c>
      <c r="O59" s="2" t="s">
        <v>96</v>
      </c>
      <c r="P59" s="2" t="s">
        <v>127</v>
      </c>
      <c r="Q59" s="2" t="s">
        <v>98</v>
      </c>
      <c r="R59" s="2" t="s">
        <v>99</v>
      </c>
      <c r="S59" s="2" t="s">
        <v>284</v>
      </c>
      <c r="T59" s="2" t="s">
        <v>101</v>
      </c>
      <c r="U59" s="2" t="s">
        <v>114</v>
      </c>
      <c r="V59" s="2" t="s">
        <v>103</v>
      </c>
      <c r="W59" s="2" t="s">
        <v>104</v>
      </c>
      <c r="X59" s="2" t="s">
        <v>105</v>
      </c>
      <c r="Y59" s="2" t="s">
        <v>106</v>
      </c>
      <c r="Z59" s="4">
        <v>599</v>
      </c>
      <c r="AA59" s="4">
        <f>=ROUNDDOWN(35.2352941176471,0)</f>
      </c>
      <c r="AB59" s="5">
        <v>17</v>
      </c>
      <c r="AC59" s="2" t="s">
        <v>99</v>
      </c>
      <c r="AD59" s="4"/>
      <c r="AE59" s="4"/>
      <c r="AF59" s="6">
        <v>77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>
        <v>18</v>
      </c>
      <c r="AQ59" s="8">
        <v>452.88</v>
      </c>
      <c r="AR59" s="4"/>
      <c r="AS59" s="8"/>
      <c r="AT59" s="7"/>
      <c r="AU59" s="7"/>
      <c r="AV59" s="4" t="s">
        <v>99</v>
      </c>
      <c r="AW59" s="8" t="s">
        <v>99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0.6147</v>
      </c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 t="s">
        <v>99</v>
      </c>
      <c r="BJ59" s="4">
        <v>90</v>
      </c>
      <c r="BK59" s="8">
        <v>2517.29</v>
      </c>
      <c r="BL59" s="2" t="s">
        <v>290</v>
      </c>
      <c r="BM59" s="7">
        <v>0.2</v>
      </c>
      <c r="BN59" s="7">
        <v>0.1799</v>
      </c>
      <c r="BO59" s="4">
        <v>18</v>
      </c>
      <c r="BP59" s="8">
        <v>452.88</v>
      </c>
      <c r="BQ59" s="4"/>
      <c r="BR59" s="8"/>
      <c r="BS59" s="7"/>
      <c r="BT59" s="7"/>
      <c r="BU59" s="2" t="s">
        <v>108</v>
      </c>
      <c r="BV59" s="2" t="s">
        <v>96</v>
      </c>
      <c r="BW59" s="2" t="s">
        <v>224</v>
      </c>
      <c r="BX59" s="2" t="s">
        <v>291</v>
      </c>
      <c r="BY59" s="2" t="s">
        <v>111</v>
      </c>
      <c r="BZ59" s="2" t="s">
        <v>111</v>
      </c>
      <c r="CA59" s="2" t="s">
        <v>99</v>
      </c>
    </row>
    <row r="60">
      <c r="A60" s="2" t="s">
        <v>292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92</v>
      </c>
      <c r="G60" s="2" t="s">
        <v>92</v>
      </c>
      <c r="H60" s="2" t="s">
        <v>92</v>
      </c>
      <c r="I60" s="2" t="s">
        <v>93</v>
      </c>
      <c r="J60" s="2" t="s">
        <v>126</v>
      </c>
      <c r="K60" s="2" t="s">
        <v>283</v>
      </c>
      <c r="L60" s="3">
        <v>28.98</v>
      </c>
      <c r="M60" s="3">
        <v>30.43</v>
      </c>
      <c r="N60" s="3">
        <v>64.99</v>
      </c>
      <c r="O60" s="2" t="s">
        <v>96</v>
      </c>
      <c r="P60" s="2" t="s">
        <v>97</v>
      </c>
      <c r="Q60" s="2" t="s">
        <v>98</v>
      </c>
      <c r="R60" s="2" t="s">
        <v>99</v>
      </c>
      <c r="S60" s="2" t="s">
        <v>284</v>
      </c>
      <c r="T60" s="2" t="s">
        <v>101</v>
      </c>
      <c r="U60" s="2" t="s">
        <v>114</v>
      </c>
      <c r="V60" s="2" t="s">
        <v>103</v>
      </c>
      <c r="W60" s="2" t="s">
        <v>104</v>
      </c>
      <c r="X60" s="2" t="s">
        <v>105</v>
      </c>
      <c r="Y60" s="2" t="s">
        <v>106</v>
      </c>
      <c r="Z60" s="4">
        <v>355</v>
      </c>
      <c r="AA60" s="4">
        <f>=ROUNDDOWN(27.3076923076923,0)</f>
      </c>
      <c r="AB60" s="5">
        <v>13</v>
      </c>
      <c r="AC60" s="2" t="s">
        <v>99</v>
      </c>
      <c r="AD60" s="4"/>
      <c r="AE60" s="4"/>
      <c r="AF60" s="6">
        <v>77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>
        <v>7</v>
      </c>
      <c r="AQ60" s="8">
        <v>211.4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0.2869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35</v>
      </c>
      <c r="BK60" s="8">
        <v>1172.06</v>
      </c>
      <c r="BL60" s="2" t="s">
        <v>293</v>
      </c>
      <c r="BM60" s="7">
        <v>0.2</v>
      </c>
      <c r="BN60" s="7">
        <v>0.1804</v>
      </c>
      <c r="BO60" s="4">
        <v>7</v>
      </c>
      <c r="BP60" s="8">
        <v>211.4</v>
      </c>
      <c r="BQ60" s="4"/>
      <c r="BR60" s="8"/>
      <c r="BS60" s="7"/>
      <c r="BT60" s="7"/>
      <c r="BU60" s="2" t="s">
        <v>108</v>
      </c>
      <c r="BV60" s="2" t="s">
        <v>96</v>
      </c>
      <c r="BW60" s="2" t="s">
        <v>224</v>
      </c>
      <c r="BX60" s="2" t="s">
        <v>294</v>
      </c>
      <c r="BY60" s="2" t="s">
        <v>111</v>
      </c>
      <c r="BZ60" s="2" t="s">
        <v>111</v>
      </c>
      <c r="CA60" s="2" t="s">
        <v>99</v>
      </c>
    </row>
    <row r="61">
      <c r="A61" s="2" t="s">
        <v>295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92</v>
      </c>
      <c r="G61" s="2" t="s">
        <v>92</v>
      </c>
      <c r="H61" s="2" t="s">
        <v>92</v>
      </c>
      <c r="I61" s="2" t="s">
        <v>93</v>
      </c>
      <c r="J61" s="2" t="s">
        <v>131</v>
      </c>
      <c r="K61" s="2" t="s">
        <v>283</v>
      </c>
      <c r="L61" s="3">
        <v>28.98</v>
      </c>
      <c r="M61" s="3">
        <v>30.43</v>
      </c>
      <c r="N61" s="3">
        <v>64.99</v>
      </c>
      <c r="O61" s="2" t="s">
        <v>96</v>
      </c>
      <c r="P61" s="2" t="s">
        <v>97</v>
      </c>
      <c r="Q61" s="2" t="s">
        <v>98</v>
      </c>
      <c r="R61" s="2" t="s">
        <v>99</v>
      </c>
      <c r="S61" s="2" t="s">
        <v>284</v>
      </c>
      <c r="T61" s="2" t="s">
        <v>101</v>
      </c>
      <c r="U61" s="2" t="s">
        <v>114</v>
      </c>
      <c r="V61" s="2" t="s">
        <v>103</v>
      </c>
      <c r="W61" s="2" t="s">
        <v>104</v>
      </c>
      <c r="X61" s="2" t="s">
        <v>105</v>
      </c>
      <c r="Y61" s="2" t="s">
        <v>106</v>
      </c>
      <c r="Z61" s="4">
        <v>210</v>
      </c>
      <c r="AA61" s="4">
        <f>=ROUNDDOWN(26.25,0)</f>
      </c>
      <c r="AB61" s="5">
        <v>8</v>
      </c>
      <c r="AC61" s="2" t="s">
        <v>99</v>
      </c>
      <c r="AD61" s="4"/>
      <c r="AE61" s="4"/>
      <c r="AF61" s="6">
        <v>77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>
        <v>1</v>
      </c>
      <c r="AQ61" s="8">
        <v>30.2</v>
      </c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0.041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21</v>
      </c>
      <c r="BK61" s="8">
        <v>729.68</v>
      </c>
      <c r="BL61" s="2" t="s">
        <v>139</v>
      </c>
      <c r="BM61" s="7">
        <v>0.0476</v>
      </c>
      <c r="BN61" s="7">
        <v>0.0414</v>
      </c>
      <c r="BO61" s="4">
        <v>1</v>
      </c>
      <c r="BP61" s="8">
        <v>30.2</v>
      </c>
      <c r="BQ61" s="4"/>
      <c r="BR61" s="8"/>
      <c r="BS61" s="7"/>
      <c r="BT61" s="7"/>
      <c r="BU61" s="2" t="s">
        <v>108</v>
      </c>
      <c r="BV61" s="2" t="s">
        <v>96</v>
      </c>
      <c r="BW61" s="2" t="s">
        <v>224</v>
      </c>
      <c r="BX61" s="2" t="s">
        <v>296</v>
      </c>
      <c r="BY61" s="2" t="s">
        <v>111</v>
      </c>
      <c r="BZ61" s="2" t="s">
        <v>111</v>
      </c>
      <c r="CA61" s="2" t="s">
        <v>99</v>
      </c>
    </row>
    <row r="62">
      <c r="A62" s="2" t="s">
        <v>297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92</v>
      </c>
      <c r="G62" s="2" t="s">
        <v>92</v>
      </c>
      <c r="H62" s="2" t="s">
        <v>92</v>
      </c>
      <c r="I62" s="2" t="s">
        <v>93</v>
      </c>
      <c r="J62" s="2" t="s">
        <v>94</v>
      </c>
      <c r="K62" s="2" t="s">
        <v>298</v>
      </c>
      <c r="L62" s="3">
        <v>19.8</v>
      </c>
      <c r="M62" s="3">
        <v>20.79</v>
      </c>
      <c r="N62" s="3">
        <v>44.99</v>
      </c>
      <c r="O62" s="2" t="s">
        <v>96</v>
      </c>
      <c r="P62" s="2" t="s">
        <v>97</v>
      </c>
      <c r="Q62" s="2" t="s">
        <v>98</v>
      </c>
      <c r="R62" s="2" t="s">
        <v>99</v>
      </c>
      <c r="S62" s="2" t="s">
        <v>299</v>
      </c>
      <c r="T62" s="2" t="s">
        <v>101</v>
      </c>
      <c r="U62" s="2" t="s">
        <v>102</v>
      </c>
      <c r="V62" s="2" t="s">
        <v>300</v>
      </c>
      <c r="W62" s="2" t="s">
        <v>104</v>
      </c>
      <c r="X62" s="2" t="s">
        <v>105</v>
      </c>
      <c r="Y62" s="2" t="s">
        <v>106</v>
      </c>
      <c r="Z62" s="4"/>
      <c r="AA62" s="4">
        <f>=ROUNDDOWN({0},0)</f>
      </c>
      <c r="AB62" s="5">
        <v>22</v>
      </c>
      <c r="AC62" s="2" t="s">
        <v>301</v>
      </c>
      <c r="AD62" s="4">
        <v>72</v>
      </c>
      <c r="AE62" s="4">
        <v>232</v>
      </c>
      <c r="AF62" s="6">
        <v>77</v>
      </c>
      <c r="AG62" s="6"/>
      <c r="AH62" s="7">
        <v>0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/>
      <c r="AQ62" s="8"/>
      <c r="AR62" s="4"/>
      <c r="AS62" s="8"/>
      <c r="AT62" s="7"/>
      <c r="AU62" s="7"/>
      <c r="AV62" s="4">
        <v>29</v>
      </c>
      <c r="AW62" s="8">
        <v>735.72</v>
      </c>
      <c r="AX62" s="4" t="s">
        <v>99</v>
      </c>
      <c r="AY62" s="8" t="s">
        <v>99</v>
      </c>
      <c r="AZ62" s="7" t="s">
        <v>99</v>
      </c>
      <c r="BA62" s="7" t="s">
        <v>99</v>
      </c>
      <c r="BB62" s="7"/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>
        <v>0.0342</v>
      </c>
      <c r="BJ62" s="4"/>
      <c r="BK62" s="8"/>
      <c r="BL62" s="2" t="s">
        <v>99</v>
      </c>
      <c r="BM62" s="7"/>
      <c r="BN62" s="7"/>
      <c r="BO62" s="4"/>
      <c r="BP62" s="8"/>
      <c r="BQ62" s="4"/>
      <c r="BR62" s="8"/>
      <c r="BS62" s="7"/>
      <c r="BT62" s="7"/>
      <c r="BU62" s="2" t="s">
        <v>108</v>
      </c>
      <c r="BV62" s="2" t="s">
        <v>96</v>
      </c>
      <c r="BW62" s="2" t="s">
        <v>224</v>
      </c>
      <c r="BX62" s="2" t="s">
        <v>294</v>
      </c>
      <c r="BY62" s="2" t="s">
        <v>111</v>
      </c>
      <c r="BZ62" s="2" t="s">
        <v>111</v>
      </c>
      <c r="CA62" s="2" t="s">
        <v>99</v>
      </c>
    </row>
    <row r="63">
      <c r="A63" s="2" t="s">
        <v>302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92</v>
      </c>
      <c r="G63" s="2" t="s">
        <v>92</v>
      </c>
      <c r="H63" s="2" t="s">
        <v>92</v>
      </c>
      <c r="I63" s="2" t="s">
        <v>93</v>
      </c>
      <c r="J63" s="2" t="s">
        <v>113</v>
      </c>
      <c r="K63" s="2" t="s">
        <v>298</v>
      </c>
      <c r="L63" s="3">
        <v>21.78</v>
      </c>
      <c r="M63" s="3">
        <v>22.87</v>
      </c>
      <c r="N63" s="3">
        <v>49.99</v>
      </c>
      <c r="O63" s="2" t="s">
        <v>96</v>
      </c>
      <c r="P63" s="2" t="s">
        <v>97</v>
      </c>
      <c r="Q63" s="2" t="s">
        <v>98</v>
      </c>
      <c r="R63" s="2" t="s">
        <v>99</v>
      </c>
      <c r="S63" s="2" t="s">
        <v>299</v>
      </c>
      <c r="T63" s="2" t="s">
        <v>101</v>
      </c>
      <c r="U63" s="2" t="s">
        <v>114</v>
      </c>
      <c r="V63" s="2" t="s">
        <v>300</v>
      </c>
      <c r="W63" s="2" t="s">
        <v>104</v>
      </c>
      <c r="X63" s="2" t="s">
        <v>105</v>
      </c>
      <c r="Y63" s="2" t="s">
        <v>106</v>
      </c>
      <c r="Z63" s="4">
        <v>600</v>
      </c>
      <c r="AA63" s="4">
        <f>=ROUNDDOWN(27.2727272727273,0)</f>
      </c>
      <c r="AB63" s="5">
        <v>22</v>
      </c>
      <c r="AC63" s="2" t="s">
        <v>287</v>
      </c>
      <c r="AD63" s="4">
        <v>123</v>
      </c>
      <c r="AE63" s="4">
        <v>123</v>
      </c>
      <c r="AF63" s="6">
        <v>77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>
        <v>8</v>
      </c>
      <c r="AQ63" s="8">
        <v>177.12</v>
      </c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>
        <v>0.2407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 t="s">
        <v>99</v>
      </c>
      <c r="BJ63" s="4">
        <v>71</v>
      </c>
      <c r="BK63" s="8">
        <v>1800.18</v>
      </c>
      <c r="BL63" s="2" t="s">
        <v>139</v>
      </c>
      <c r="BM63" s="7">
        <v>0.1127</v>
      </c>
      <c r="BN63" s="7">
        <v>0.0984</v>
      </c>
      <c r="BO63" s="4">
        <v>8</v>
      </c>
      <c r="BP63" s="8">
        <v>177.12</v>
      </c>
      <c r="BQ63" s="4"/>
      <c r="BR63" s="8"/>
      <c r="BS63" s="7"/>
      <c r="BT63" s="7"/>
      <c r="BU63" s="2" t="s">
        <v>108</v>
      </c>
      <c r="BV63" s="2" t="s">
        <v>96</v>
      </c>
      <c r="BW63" s="2" t="s">
        <v>224</v>
      </c>
      <c r="BX63" s="2" t="s">
        <v>294</v>
      </c>
      <c r="BY63" s="2" t="s">
        <v>111</v>
      </c>
      <c r="BZ63" s="2" t="s">
        <v>111</v>
      </c>
      <c r="CA63" s="2" t="s">
        <v>99</v>
      </c>
    </row>
    <row r="64">
      <c r="A64" s="2" t="s">
        <v>303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92</v>
      </c>
      <c r="G64" s="2" t="s">
        <v>92</v>
      </c>
      <c r="H64" s="2" t="s">
        <v>92</v>
      </c>
      <c r="I64" s="2" t="s">
        <v>93</v>
      </c>
      <c r="J64" s="2" t="s">
        <v>118</v>
      </c>
      <c r="K64" s="2" t="s">
        <v>298</v>
      </c>
      <c r="L64" s="3">
        <v>27.42</v>
      </c>
      <c r="M64" s="3">
        <v>28.79</v>
      </c>
      <c r="N64" s="3">
        <v>54.99</v>
      </c>
      <c r="O64" s="2" t="s">
        <v>96</v>
      </c>
      <c r="P64" s="2" t="s">
        <v>127</v>
      </c>
      <c r="Q64" s="2" t="s">
        <v>98</v>
      </c>
      <c r="R64" s="2" t="s">
        <v>99</v>
      </c>
      <c r="S64" s="2" t="s">
        <v>299</v>
      </c>
      <c r="T64" s="2" t="s">
        <v>101</v>
      </c>
      <c r="U64" s="2" t="s">
        <v>114</v>
      </c>
      <c r="V64" s="2" t="s">
        <v>300</v>
      </c>
      <c r="W64" s="2" t="s">
        <v>104</v>
      </c>
      <c r="X64" s="2" t="s">
        <v>105</v>
      </c>
      <c r="Y64" s="2" t="s">
        <v>106</v>
      </c>
      <c r="Z64" s="4">
        <v>319</v>
      </c>
      <c r="AA64" s="4">
        <f>=ROUNDDOWN(7.5952380952381,0)</f>
      </c>
      <c r="AB64" s="5">
        <v>42</v>
      </c>
      <c r="AC64" s="2" t="s">
        <v>287</v>
      </c>
      <c r="AD64" s="4">
        <v>8</v>
      </c>
      <c r="AE64" s="4">
        <v>478</v>
      </c>
      <c r="AF64" s="6">
        <v>77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>
        <v>15</v>
      </c>
      <c r="AQ64" s="8">
        <v>377.4</v>
      </c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0.513</v>
      </c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 t="s">
        <v>99</v>
      </c>
      <c r="BJ64" s="4">
        <v>221</v>
      </c>
      <c r="BK64" s="8">
        <v>6276.96</v>
      </c>
      <c r="BL64" s="2" t="s">
        <v>304</v>
      </c>
      <c r="BM64" s="7">
        <v>0.0679</v>
      </c>
      <c r="BN64" s="7">
        <v>0.0601</v>
      </c>
      <c r="BO64" s="4">
        <v>15</v>
      </c>
      <c r="BP64" s="8">
        <v>377.4</v>
      </c>
      <c r="BQ64" s="4"/>
      <c r="BR64" s="8"/>
      <c r="BS64" s="7"/>
      <c r="BT64" s="7"/>
      <c r="BU64" s="2" t="s">
        <v>108</v>
      </c>
      <c r="BV64" s="2" t="s">
        <v>96</v>
      </c>
      <c r="BW64" s="2" t="s">
        <v>224</v>
      </c>
      <c r="BX64" s="2" t="s">
        <v>291</v>
      </c>
      <c r="BY64" s="2" t="s">
        <v>111</v>
      </c>
      <c r="BZ64" s="2" t="s">
        <v>111</v>
      </c>
      <c r="CA64" s="2" t="s">
        <v>99</v>
      </c>
    </row>
    <row r="65">
      <c r="A65" s="2" t="s">
        <v>305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92</v>
      </c>
      <c r="G65" s="2" t="s">
        <v>92</v>
      </c>
      <c r="H65" s="2" t="s">
        <v>92</v>
      </c>
      <c r="I65" s="2" t="s">
        <v>93</v>
      </c>
      <c r="J65" s="2" t="s">
        <v>126</v>
      </c>
      <c r="K65" s="2" t="s">
        <v>298</v>
      </c>
      <c r="L65" s="3">
        <v>28.98</v>
      </c>
      <c r="M65" s="3">
        <v>30.43</v>
      </c>
      <c r="N65" s="3">
        <v>64.99</v>
      </c>
      <c r="O65" s="2" t="s">
        <v>96</v>
      </c>
      <c r="P65" s="2" t="s">
        <v>147</v>
      </c>
      <c r="Q65" s="2" t="s">
        <v>98</v>
      </c>
      <c r="R65" s="2" t="s">
        <v>99</v>
      </c>
      <c r="S65" s="2" t="s">
        <v>299</v>
      </c>
      <c r="T65" s="2" t="s">
        <v>101</v>
      </c>
      <c r="U65" s="2" t="s">
        <v>114</v>
      </c>
      <c r="V65" s="2" t="s">
        <v>300</v>
      </c>
      <c r="W65" s="2" t="s">
        <v>104</v>
      </c>
      <c r="X65" s="2" t="s">
        <v>105</v>
      </c>
      <c r="Y65" s="2" t="s">
        <v>106</v>
      </c>
      <c r="Z65" s="4">
        <v>39</v>
      </c>
      <c r="AA65" s="4">
        <f>=ROUNDDOWN(1.5,0)</f>
      </c>
      <c r="AB65" s="5">
        <v>26</v>
      </c>
      <c r="AC65" s="2" t="s">
        <v>301</v>
      </c>
      <c r="AD65" s="4">
        <v>70</v>
      </c>
      <c r="AE65" s="4">
        <v>250</v>
      </c>
      <c r="AF65" s="6">
        <v>77</v>
      </c>
      <c r="AG65" s="6"/>
      <c r="AH65" s="7">
        <v>0.2857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>
        <v>2</v>
      </c>
      <c r="AQ65" s="8">
        <v>60.4</v>
      </c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0.0821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28</v>
      </c>
      <c r="BK65" s="8">
        <v>925.6</v>
      </c>
      <c r="BL65" s="2" t="s">
        <v>306</v>
      </c>
      <c r="BM65" s="7">
        <v>0.0714</v>
      </c>
      <c r="BN65" s="7">
        <v>0.0653</v>
      </c>
      <c r="BO65" s="4">
        <v>2</v>
      </c>
      <c r="BP65" s="8">
        <v>60.4</v>
      </c>
      <c r="BQ65" s="4"/>
      <c r="BR65" s="8"/>
      <c r="BS65" s="7"/>
      <c r="BT65" s="7"/>
      <c r="BU65" s="2" t="s">
        <v>108</v>
      </c>
      <c r="BV65" s="2" t="s">
        <v>96</v>
      </c>
      <c r="BW65" s="2" t="s">
        <v>224</v>
      </c>
      <c r="BX65" s="2" t="s">
        <v>291</v>
      </c>
      <c r="BY65" s="2" t="s">
        <v>111</v>
      </c>
      <c r="BZ65" s="2" t="s">
        <v>111</v>
      </c>
      <c r="CA65" s="2" t="s">
        <v>99</v>
      </c>
    </row>
    <row r="66">
      <c r="A66" s="2" t="s">
        <v>307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92</v>
      </c>
      <c r="G66" s="2" t="s">
        <v>92</v>
      </c>
      <c r="H66" s="2" t="s">
        <v>92</v>
      </c>
      <c r="I66" s="2" t="s">
        <v>93</v>
      </c>
      <c r="J66" s="2" t="s">
        <v>131</v>
      </c>
      <c r="K66" s="2" t="s">
        <v>298</v>
      </c>
      <c r="L66" s="3">
        <v>28.98</v>
      </c>
      <c r="M66" s="3">
        <v>30.43</v>
      </c>
      <c r="N66" s="3">
        <v>64.99</v>
      </c>
      <c r="O66" s="2" t="s">
        <v>96</v>
      </c>
      <c r="P66" s="2" t="s">
        <v>97</v>
      </c>
      <c r="Q66" s="2" t="s">
        <v>98</v>
      </c>
      <c r="R66" s="2" t="s">
        <v>99</v>
      </c>
      <c r="S66" s="2" t="s">
        <v>299</v>
      </c>
      <c r="T66" s="2" t="s">
        <v>101</v>
      </c>
      <c r="U66" s="2" t="s">
        <v>114</v>
      </c>
      <c r="V66" s="2" t="s">
        <v>300</v>
      </c>
      <c r="W66" s="2" t="s">
        <v>104</v>
      </c>
      <c r="X66" s="2" t="s">
        <v>105</v>
      </c>
      <c r="Y66" s="2" t="s">
        <v>106</v>
      </c>
      <c r="Z66" s="4">
        <v>9</v>
      </c>
      <c r="AA66" s="4">
        <f>=ROUNDDOWN(0.9,0)</f>
      </c>
      <c r="AB66" s="5">
        <v>10</v>
      </c>
      <c r="AC66" s="2" t="s">
        <v>301</v>
      </c>
      <c r="AD66" s="4">
        <v>80</v>
      </c>
      <c r="AE66" s="4">
        <v>140</v>
      </c>
      <c r="AF66" s="6">
        <v>77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>
        <v>4</v>
      </c>
      <c r="AQ66" s="8">
        <v>120.8</v>
      </c>
      <c r="AR66" s="4"/>
      <c r="AS66" s="8"/>
      <c r="AT66" s="7"/>
      <c r="AU66" s="7"/>
      <c r="AV66" s="4" t="s">
        <v>99</v>
      </c>
      <c r="AW66" s="8" t="s">
        <v>99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0.1642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 t="s">
        <v>99</v>
      </c>
      <c r="BJ66" s="4">
        <v>67</v>
      </c>
      <c r="BK66" s="8">
        <v>2284.37</v>
      </c>
      <c r="BL66" s="2" t="s">
        <v>139</v>
      </c>
      <c r="BM66" s="7">
        <v>0.0597</v>
      </c>
      <c r="BN66" s="7">
        <v>0.0529</v>
      </c>
      <c r="BO66" s="4">
        <v>4</v>
      </c>
      <c r="BP66" s="8">
        <v>120.8</v>
      </c>
      <c r="BQ66" s="4"/>
      <c r="BR66" s="8"/>
      <c r="BS66" s="7"/>
      <c r="BT66" s="7"/>
      <c r="BU66" s="2" t="s">
        <v>108</v>
      </c>
      <c r="BV66" s="2" t="s">
        <v>96</v>
      </c>
      <c r="BW66" s="2" t="s">
        <v>224</v>
      </c>
      <c r="BX66" s="2" t="s">
        <v>288</v>
      </c>
      <c r="BY66" s="2" t="s">
        <v>111</v>
      </c>
      <c r="BZ66" s="2" t="s">
        <v>111</v>
      </c>
      <c r="CA66" s="2" t="s">
        <v>99</v>
      </c>
    </row>
    <row r="67">
      <c r="A67" s="2" t="s">
        <v>308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92</v>
      </c>
      <c r="G67" s="2" t="s">
        <v>92</v>
      </c>
      <c r="H67" s="2" t="s">
        <v>92</v>
      </c>
      <c r="I67" s="2" t="s">
        <v>93</v>
      </c>
      <c r="J67" s="2" t="s">
        <v>118</v>
      </c>
      <c r="K67" s="2" t="s">
        <v>309</v>
      </c>
      <c r="L67" s="3">
        <v>24.3</v>
      </c>
      <c r="M67" s="3">
        <v>25.52</v>
      </c>
      <c r="N67" s="3">
        <v>54.99</v>
      </c>
      <c r="O67" s="2" t="s">
        <v>96</v>
      </c>
      <c r="P67" s="2" t="s">
        <v>147</v>
      </c>
      <c r="Q67" s="2" t="s">
        <v>98</v>
      </c>
      <c r="R67" s="2" t="s">
        <v>99</v>
      </c>
      <c r="S67" s="2" t="s">
        <v>310</v>
      </c>
      <c r="T67" s="2" t="s">
        <v>101</v>
      </c>
      <c r="U67" s="2" t="s">
        <v>99</v>
      </c>
      <c r="V67" s="2" t="s">
        <v>138</v>
      </c>
      <c r="W67" s="2" t="s">
        <v>104</v>
      </c>
      <c r="X67" s="2" t="s">
        <v>105</v>
      </c>
      <c r="Y67" s="2" t="s">
        <v>189</v>
      </c>
      <c r="Z67" s="4">
        <v>886</v>
      </c>
      <c r="AA67" s="4">
        <f>=ROUNDDOWN(31.6428571428571,0)</f>
      </c>
      <c r="AB67" s="5">
        <v>28</v>
      </c>
      <c r="AC67" s="2" t="s">
        <v>99</v>
      </c>
      <c r="AD67" s="4"/>
      <c r="AE67" s="4"/>
      <c r="AF67" s="6">
        <v>78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>
        <v>15</v>
      </c>
      <c r="AQ67" s="8">
        <v>377.4</v>
      </c>
      <c r="AR67" s="4"/>
      <c r="AS67" s="8"/>
      <c r="AT67" s="7"/>
      <c r="AU67" s="7"/>
      <c r="AV67" s="4">
        <v>24</v>
      </c>
      <c r="AW67" s="8">
        <v>649.2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0.5813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>
        <v>0.0302</v>
      </c>
      <c r="BJ67" s="4">
        <v>115</v>
      </c>
      <c r="BK67" s="8">
        <v>3253.16</v>
      </c>
      <c r="BL67" s="2" t="s">
        <v>311</v>
      </c>
      <c r="BM67" s="7">
        <v>0.1304</v>
      </c>
      <c r="BN67" s="7">
        <v>0.116</v>
      </c>
      <c r="BO67" s="4">
        <v>15</v>
      </c>
      <c r="BP67" s="8">
        <v>377.4</v>
      </c>
      <c r="BQ67" s="4"/>
      <c r="BR67" s="8"/>
      <c r="BS67" s="7"/>
      <c r="BT67" s="7"/>
      <c r="BU67" s="2" t="s">
        <v>108</v>
      </c>
      <c r="BV67" s="2" t="s">
        <v>96</v>
      </c>
      <c r="BW67" s="2" t="s">
        <v>191</v>
      </c>
      <c r="BX67" s="2" t="s">
        <v>278</v>
      </c>
      <c r="BY67" s="2" t="s">
        <v>111</v>
      </c>
      <c r="BZ67" s="2" t="s">
        <v>111</v>
      </c>
      <c r="CA67" s="2" t="s">
        <v>99</v>
      </c>
    </row>
    <row r="68">
      <c r="A68" s="2" t="s">
        <v>312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92</v>
      </c>
      <c r="G68" s="2" t="s">
        <v>92</v>
      </c>
      <c r="H68" s="2" t="s">
        <v>92</v>
      </c>
      <c r="I68" s="2" t="s">
        <v>93</v>
      </c>
      <c r="J68" s="2" t="s">
        <v>126</v>
      </c>
      <c r="K68" s="2" t="s">
        <v>309</v>
      </c>
      <c r="L68" s="3">
        <v>28.98</v>
      </c>
      <c r="M68" s="3">
        <v>30.43</v>
      </c>
      <c r="N68" s="3">
        <v>64.99</v>
      </c>
      <c r="O68" s="2" t="s">
        <v>96</v>
      </c>
      <c r="P68" s="2" t="s">
        <v>97</v>
      </c>
      <c r="Q68" s="2" t="s">
        <v>98</v>
      </c>
      <c r="R68" s="2" t="s">
        <v>99</v>
      </c>
      <c r="S68" s="2" t="s">
        <v>310</v>
      </c>
      <c r="T68" s="2" t="s">
        <v>101</v>
      </c>
      <c r="U68" s="2" t="s">
        <v>99</v>
      </c>
      <c r="V68" s="2" t="s">
        <v>138</v>
      </c>
      <c r="W68" s="2" t="s">
        <v>104</v>
      </c>
      <c r="X68" s="2" t="s">
        <v>105</v>
      </c>
      <c r="Y68" s="2" t="s">
        <v>189</v>
      </c>
      <c r="Z68" s="4">
        <v>202</v>
      </c>
      <c r="AA68" s="4">
        <f>=ROUNDDOWN(16.8333333333333,0)</f>
      </c>
      <c r="AB68" s="5">
        <v>12</v>
      </c>
      <c r="AC68" s="2" t="s">
        <v>99</v>
      </c>
      <c r="AD68" s="4"/>
      <c r="AE68" s="4"/>
      <c r="AF68" s="6">
        <v>78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>
        <v>7</v>
      </c>
      <c r="AQ68" s="8">
        <v>211.4</v>
      </c>
      <c r="AR68" s="4"/>
      <c r="AS68" s="8"/>
      <c r="AT68" s="7"/>
      <c r="AU68" s="7"/>
      <c r="AV68" s="4" t="s">
        <v>99</v>
      </c>
      <c r="AW68" s="8" t="s">
        <v>99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0.3256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 t="s">
        <v>99</v>
      </c>
      <c r="BJ68" s="4">
        <v>37</v>
      </c>
      <c r="BK68" s="8">
        <v>1227.82</v>
      </c>
      <c r="BL68" s="2" t="s">
        <v>313</v>
      </c>
      <c r="BM68" s="7">
        <v>0.1892</v>
      </c>
      <c r="BN68" s="7">
        <v>0.1722</v>
      </c>
      <c r="BO68" s="4">
        <v>7</v>
      </c>
      <c r="BP68" s="8">
        <v>211.4</v>
      </c>
      <c r="BQ68" s="4"/>
      <c r="BR68" s="8"/>
      <c r="BS68" s="7"/>
      <c r="BT68" s="7"/>
      <c r="BU68" s="2" t="s">
        <v>108</v>
      </c>
      <c r="BV68" s="2" t="s">
        <v>96</v>
      </c>
      <c r="BW68" s="2" t="s">
        <v>191</v>
      </c>
      <c r="BX68" s="2" t="s">
        <v>192</v>
      </c>
      <c r="BY68" s="2" t="s">
        <v>111</v>
      </c>
      <c r="BZ68" s="2" t="s">
        <v>111</v>
      </c>
      <c r="CA68" s="2" t="s">
        <v>99</v>
      </c>
    </row>
    <row r="69">
      <c r="A69" s="2" t="s">
        <v>314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92</v>
      </c>
      <c r="G69" s="2" t="s">
        <v>92</v>
      </c>
      <c r="H69" s="2" t="s">
        <v>92</v>
      </c>
      <c r="I69" s="2" t="s">
        <v>93</v>
      </c>
      <c r="J69" s="2" t="s">
        <v>131</v>
      </c>
      <c r="K69" s="2" t="s">
        <v>309</v>
      </c>
      <c r="L69" s="3">
        <v>28.98</v>
      </c>
      <c r="M69" s="3">
        <v>30.43</v>
      </c>
      <c r="N69" s="3">
        <v>64.99</v>
      </c>
      <c r="O69" s="2" t="s">
        <v>96</v>
      </c>
      <c r="P69" s="2" t="s">
        <v>97</v>
      </c>
      <c r="Q69" s="2" t="s">
        <v>98</v>
      </c>
      <c r="R69" s="2" t="s">
        <v>99</v>
      </c>
      <c r="S69" s="2" t="s">
        <v>310</v>
      </c>
      <c r="T69" s="2" t="s">
        <v>101</v>
      </c>
      <c r="U69" s="2" t="s">
        <v>99</v>
      </c>
      <c r="V69" s="2" t="s">
        <v>138</v>
      </c>
      <c r="W69" s="2" t="s">
        <v>104</v>
      </c>
      <c r="X69" s="2" t="s">
        <v>105</v>
      </c>
      <c r="Y69" s="2" t="s">
        <v>189</v>
      </c>
      <c r="Z69" s="4">
        <v>201</v>
      </c>
      <c r="AA69" s="4">
        <f>=ROUNDDOWN(33.5,0)</f>
      </c>
      <c r="AB69" s="5">
        <v>6</v>
      </c>
      <c r="AC69" s="2" t="s">
        <v>99</v>
      </c>
      <c r="AD69" s="4"/>
      <c r="AE69" s="4"/>
      <c r="AF69" s="6">
        <v>78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2</v>
      </c>
      <c r="AQ69" s="8">
        <v>60.4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0.093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21</v>
      </c>
      <c r="BK69" s="8">
        <v>712.86</v>
      </c>
      <c r="BL69" s="2" t="s">
        <v>315</v>
      </c>
      <c r="BM69" s="7">
        <v>0.0952</v>
      </c>
      <c r="BN69" s="7">
        <v>0.0847</v>
      </c>
      <c r="BO69" s="4">
        <v>2</v>
      </c>
      <c r="BP69" s="8">
        <v>60.4</v>
      </c>
      <c r="BQ69" s="4"/>
      <c r="BR69" s="8"/>
      <c r="BS69" s="7"/>
      <c r="BT69" s="7"/>
      <c r="BU69" s="2" t="s">
        <v>108</v>
      </c>
      <c r="BV69" s="2" t="s">
        <v>96</v>
      </c>
      <c r="BW69" s="2" t="s">
        <v>191</v>
      </c>
      <c r="BX69" s="2" t="s">
        <v>316</v>
      </c>
      <c r="BY69" s="2" t="s">
        <v>111</v>
      </c>
      <c r="BZ69" s="2" t="s">
        <v>111</v>
      </c>
      <c r="CA69" s="2" t="s">
        <v>99</v>
      </c>
    </row>
    <row r="70">
      <c r="A70" s="2" t="s">
        <v>317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92</v>
      </c>
      <c r="G70" s="2" t="s">
        <v>92</v>
      </c>
      <c r="H70" s="2" t="s">
        <v>92</v>
      </c>
      <c r="I70" s="2" t="s">
        <v>93</v>
      </c>
      <c r="J70" s="2" t="s">
        <v>94</v>
      </c>
      <c r="K70" s="2" t="s">
        <v>318</v>
      </c>
      <c r="L70" s="3">
        <v>19.8</v>
      </c>
      <c r="M70" s="3">
        <v>20.79</v>
      </c>
      <c r="N70" s="3">
        <v>44.99</v>
      </c>
      <c r="O70" s="2" t="s">
        <v>96</v>
      </c>
      <c r="P70" s="2" t="s">
        <v>97</v>
      </c>
      <c r="Q70" s="2" t="s">
        <v>98</v>
      </c>
      <c r="R70" s="2" t="s">
        <v>99</v>
      </c>
      <c r="S70" s="2" t="s">
        <v>319</v>
      </c>
      <c r="T70" s="2" t="s">
        <v>101</v>
      </c>
      <c r="U70" s="2" t="s">
        <v>102</v>
      </c>
      <c r="V70" s="2" t="s">
        <v>138</v>
      </c>
      <c r="W70" s="2" t="s">
        <v>104</v>
      </c>
      <c r="X70" s="2" t="s">
        <v>105</v>
      </c>
      <c r="Y70" s="2" t="s">
        <v>170</v>
      </c>
      <c r="Z70" s="4">
        <v>142</v>
      </c>
      <c r="AA70" s="4">
        <f>=ROUNDDOWN(17.75,0)</f>
      </c>
      <c r="AB70" s="5">
        <v>8</v>
      </c>
      <c r="AC70" s="2" t="s">
        <v>99</v>
      </c>
      <c r="AD70" s="4"/>
      <c r="AE70" s="4"/>
      <c r="AF70" s="6">
        <v>87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>
        <v>1</v>
      </c>
      <c r="AQ70" s="8">
        <v>20.13</v>
      </c>
      <c r="AR70" s="4"/>
      <c r="AS70" s="8"/>
      <c r="AT70" s="7"/>
      <c r="AU70" s="7"/>
      <c r="AV70" s="4">
        <v>22</v>
      </c>
      <c r="AW70" s="8">
        <v>609.99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0.033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>
        <v>0.0284</v>
      </c>
      <c r="BJ70" s="4">
        <v>12</v>
      </c>
      <c r="BK70" s="8">
        <v>264.96</v>
      </c>
      <c r="BL70" s="2" t="s">
        <v>320</v>
      </c>
      <c r="BM70" s="7">
        <v>0.0833</v>
      </c>
      <c r="BN70" s="7">
        <v>0.076</v>
      </c>
      <c r="BO70" s="4">
        <v>1</v>
      </c>
      <c r="BP70" s="8">
        <v>20.13</v>
      </c>
      <c r="BQ70" s="4"/>
      <c r="BR70" s="8"/>
      <c r="BS70" s="7"/>
      <c r="BT70" s="7"/>
      <c r="BU70" s="2" t="s">
        <v>108</v>
      </c>
      <c r="BV70" s="2" t="s">
        <v>96</v>
      </c>
      <c r="BW70" s="2" t="s">
        <v>172</v>
      </c>
      <c r="BX70" s="2" t="s">
        <v>321</v>
      </c>
      <c r="BY70" s="2" t="s">
        <v>111</v>
      </c>
      <c r="BZ70" s="2" t="s">
        <v>111</v>
      </c>
      <c r="CA70" s="2" t="s">
        <v>99</v>
      </c>
    </row>
    <row r="71">
      <c r="A71" s="2" t="s">
        <v>322</v>
      </c>
      <c r="B71" s="2" t="s">
        <v>88</v>
      </c>
      <c r="C71" s="2" t="s">
        <v>89</v>
      </c>
      <c r="D71" s="2" t="s">
        <v>90</v>
      </c>
      <c r="E71" s="2" t="s">
        <v>91</v>
      </c>
      <c r="F71" s="2" t="s">
        <v>92</v>
      </c>
      <c r="G71" s="2" t="s">
        <v>92</v>
      </c>
      <c r="H71" s="2" t="s">
        <v>92</v>
      </c>
      <c r="I71" s="2" t="s">
        <v>93</v>
      </c>
      <c r="J71" s="2" t="s">
        <v>113</v>
      </c>
      <c r="K71" s="2" t="s">
        <v>318</v>
      </c>
      <c r="L71" s="3">
        <v>21.78</v>
      </c>
      <c r="M71" s="3">
        <v>22.87</v>
      </c>
      <c r="N71" s="3">
        <v>49.99</v>
      </c>
      <c r="O71" s="2" t="s">
        <v>96</v>
      </c>
      <c r="P71" s="2" t="s">
        <v>97</v>
      </c>
      <c r="Q71" s="2" t="s">
        <v>98</v>
      </c>
      <c r="R71" s="2" t="s">
        <v>99</v>
      </c>
      <c r="S71" s="2" t="s">
        <v>319</v>
      </c>
      <c r="T71" s="2" t="s">
        <v>101</v>
      </c>
      <c r="U71" s="2" t="s">
        <v>114</v>
      </c>
      <c r="V71" s="2" t="s">
        <v>138</v>
      </c>
      <c r="W71" s="2" t="s">
        <v>104</v>
      </c>
      <c r="X71" s="2" t="s">
        <v>105</v>
      </c>
      <c r="Y71" s="2" t="s">
        <v>170</v>
      </c>
      <c r="Z71" s="4">
        <v>107</v>
      </c>
      <c r="AA71" s="4">
        <f>=ROUNDDOWN(9.72727272727273,0)</f>
      </c>
      <c r="AB71" s="5">
        <v>11</v>
      </c>
      <c r="AC71" s="2" t="s">
        <v>99</v>
      </c>
      <c r="AD71" s="4"/>
      <c r="AE71" s="4"/>
      <c r="AF71" s="6">
        <v>87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>
        <v>3</v>
      </c>
      <c r="AQ71" s="8">
        <v>66.42</v>
      </c>
      <c r="AR71" s="4"/>
      <c r="AS71" s="8"/>
      <c r="AT71" s="7"/>
      <c r="AU71" s="7"/>
      <c r="AV71" s="4" t="s">
        <v>99</v>
      </c>
      <c r="AW71" s="8" t="s">
        <v>99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0.1089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 t="s">
        <v>99</v>
      </c>
      <c r="BJ71" s="4">
        <v>28</v>
      </c>
      <c r="BK71" s="8">
        <v>704.49</v>
      </c>
      <c r="BL71" s="2" t="s">
        <v>323</v>
      </c>
      <c r="BM71" s="7">
        <v>0.1071</v>
      </c>
      <c r="BN71" s="7">
        <v>0.0943</v>
      </c>
      <c r="BO71" s="4">
        <v>3</v>
      </c>
      <c r="BP71" s="8">
        <v>66.42</v>
      </c>
      <c r="BQ71" s="4"/>
      <c r="BR71" s="8"/>
      <c r="BS71" s="7"/>
      <c r="BT71" s="7"/>
      <c r="BU71" s="2" t="s">
        <v>108</v>
      </c>
      <c r="BV71" s="2" t="s">
        <v>96</v>
      </c>
      <c r="BW71" s="2" t="s">
        <v>172</v>
      </c>
      <c r="BX71" s="2" t="s">
        <v>324</v>
      </c>
      <c r="BY71" s="2" t="s">
        <v>111</v>
      </c>
      <c r="BZ71" s="2" t="s">
        <v>111</v>
      </c>
      <c r="CA71" s="2" t="s">
        <v>99</v>
      </c>
    </row>
    <row r="72">
      <c r="A72" s="2" t="s">
        <v>325</v>
      </c>
      <c r="B72" s="2" t="s">
        <v>88</v>
      </c>
      <c r="C72" s="2" t="s">
        <v>89</v>
      </c>
      <c r="D72" s="2" t="s">
        <v>90</v>
      </c>
      <c r="E72" s="2" t="s">
        <v>91</v>
      </c>
      <c r="F72" s="2" t="s">
        <v>92</v>
      </c>
      <c r="G72" s="2" t="s">
        <v>92</v>
      </c>
      <c r="H72" s="2" t="s">
        <v>92</v>
      </c>
      <c r="I72" s="2" t="s">
        <v>93</v>
      </c>
      <c r="J72" s="2" t="s">
        <v>118</v>
      </c>
      <c r="K72" s="2" t="s">
        <v>318</v>
      </c>
      <c r="L72" s="3">
        <v>24.3</v>
      </c>
      <c r="M72" s="3">
        <v>25.52</v>
      </c>
      <c r="N72" s="3">
        <v>54.99</v>
      </c>
      <c r="O72" s="2" t="s">
        <v>96</v>
      </c>
      <c r="P72" s="2" t="s">
        <v>127</v>
      </c>
      <c r="Q72" s="2" t="s">
        <v>98</v>
      </c>
      <c r="R72" s="2" t="s">
        <v>99</v>
      </c>
      <c r="S72" s="2" t="s">
        <v>319</v>
      </c>
      <c r="T72" s="2" t="s">
        <v>101</v>
      </c>
      <c r="U72" s="2" t="s">
        <v>114</v>
      </c>
      <c r="V72" s="2" t="s">
        <v>138</v>
      </c>
      <c r="W72" s="2" t="s">
        <v>104</v>
      </c>
      <c r="X72" s="2" t="s">
        <v>105</v>
      </c>
      <c r="Y72" s="2" t="s">
        <v>170</v>
      </c>
      <c r="Z72" s="4">
        <v>591</v>
      </c>
      <c r="AA72" s="4">
        <f>=ROUNDDOWN(17.9090909090909,0)</f>
      </c>
      <c r="AB72" s="5">
        <v>33</v>
      </c>
      <c r="AC72" s="2" t="s">
        <v>99</v>
      </c>
      <c r="AD72" s="4"/>
      <c r="AE72" s="4"/>
      <c r="AF72" s="6">
        <v>87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>
        <v>4</v>
      </c>
      <c r="AQ72" s="8">
        <v>100.64</v>
      </c>
      <c r="AR72" s="4"/>
      <c r="AS72" s="8"/>
      <c r="AT72" s="7"/>
      <c r="AU72" s="7"/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0.165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 t="s">
        <v>99</v>
      </c>
      <c r="BJ72" s="4">
        <v>104</v>
      </c>
      <c r="BK72" s="8">
        <v>2956.31</v>
      </c>
      <c r="BL72" s="2" t="s">
        <v>326</v>
      </c>
      <c r="BM72" s="7">
        <v>0.0385</v>
      </c>
      <c r="BN72" s="7">
        <v>0.034</v>
      </c>
      <c r="BO72" s="4">
        <v>4</v>
      </c>
      <c r="BP72" s="8">
        <v>100.64</v>
      </c>
      <c r="BQ72" s="4"/>
      <c r="BR72" s="8"/>
      <c r="BS72" s="7"/>
      <c r="BT72" s="7"/>
      <c r="BU72" s="2" t="s">
        <v>108</v>
      </c>
      <c r="BV72" s="2" t="s">
        <v>96</v>
      </c>
      <c r="BW72" s="2" t="s">
        <v>172</v>
      </c>
      <c r="BX72" s="2" t="s">
        <v>176</v>
      </c>
      <c r="BY72" s="2" t="s">
        <v>111</v>
      </c>
      <c r="BZ72" s="2" t="s">
        <v>111</v>
      </c>
      <c r="CA72" s="2" t="s">
        <v>99</v>
      </c>
    </row>
    <row r="73">
      <c r="A73" s="2" t="s">
        <v>327</v>
      </c>
      <c r="B73" s="2" t="s">
        <v>88</v>
      </c>
      <c r="C73" s="2" t="s">
        <v>89</v>
      </c>
      <c r="D73" s="2" t="s">
        <v>90</v>
      </c>
      <c r="E73" s="2" t="s">
        <v>91</v>
      </c>
      <c r="F73" s="2" t="s">
        <v>92</v>
      </c>
      <c r="G73" s="2" t="s">
        <v>92</v>
      </c>
      <c r="H73" s="2" t="s">
        <v>92</v>
      </c>
      <c r="I73" s="2" t="s">
        <v>93</v>
      </c>
      <c r="J73" s="2" t="s">
        <v>126</v>
      </c>
      <c r="K73" s="2" t="s">
        <v>318</v>
      </c>
      <c r="L73" s="3">
        <v>28.98</v>
      </c>
      <c r="M73" s="3">
        <v>30.43</v>
      </c>
      <c r="N73" s="3">
        <v>64.99</v>
      </c>
      <c r="O73" s="2" t="s">
        <v>96</v>
      </c>
      <c r="P73" s="2" t="s">
        <v>147</v>
      </c>
      <c r="Q73" s="2" t="s">
        <v>98</v>
      </c>
      <c r="R73" s="2" t="s">
        <v>99</v>
      </c>
      <c r="S73" s="2" t="s">
        <v>319</v>
      </c>
      <c r="T73" s="2" t="s">
        <v>101</v>
      </c>
      <c r="U73" s="2" t="s">
        <v>114</v>
      </c>
      <c r="V73" s="2" t="s">
        <v>138</v>
      </c>
      <c r="W73" s="2" t="s">
        <v>104</v>
      </c>
      <c r="X73" s="2" t="s">
        <v>105</v>
      </c>
      <c r="Y73" s="2" t="s">
        <v>170</v>
      </c>
      <c r="Z73" s="4">
        <v>494</v>
      </c>
      <c r="AA73" s="4">
        <f>=ROUNDDOWN(27.4444444444444,0)</f>
      </c>
      <c r="AB73" s="5">
        <v>18</v>
      </c>
      <c r="AC73" s="2" t="s">
        <v>99</v>
      </c>
      <c r="AD73" s="4"/>
      <c r="AE73" s="4"/>
      <c r="AF73" s="6">
        <v>87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>
        <v>13</v>
      </c>
      <c r="AQ73" s="8">
        <v>392.6</v>
      </c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>
        <v>0.6436</v>
      </c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 t="s">
        <v>99</v>
      </c>
      <c r="BJ73" s="4">
        <v>54</v>
      </c>
      <c r="BK73" s="8">
        <v>1801.94</v>
      </c>
      <c r="BL73" s="2" t="s">
        <v>157</v>
      </c>
      <c r="BM73" s="7">
        <v>0.2407</v>
      </c>
      <c r="BN73" s="7">
        <v>0.2179</v>
      </c>
      <c r="BO73" s="4">
        <v>13</v>
      </c>
      <c r="BP73" s="8">
        <v>392.6</v>
      </c>
      <c r="BQ73" s="4"/>
      <c r="BR73" s="8"/>
      <c r="BS73" s="7"/>
      <c r="BT73" s="7"/>
      <c r="BU73" s="2" t="s">
        <v>108</v>
      </c>
      <c r="BV73" s="2" t="s">
        <v>96</v>
      </c>
      <c r="BW73" s="2" t="s">
        <v>172</v>
      </c>
      <c r="BX73" s="2" t="s">
        <v>179</v>
      </c>
      <c r="BY73" s="2" t="s">
        <v>111</v>
      </c>
      <c r="BZ73" s="2" t="s">
        <v>111</v>
      </c>
      <c r="CA73" s="2" t="s">
        <v>99</v>
      </c>
    </row>
    <row r="74">
      <c r="A74" s="2" t="s">
        <v>328</v>
      </c>
      <c r="B74" s="2" t="s">
        <v>88</v>
      </c>
      <c r="C74" s="2" t="s">
        <v>89</v>
      </c>
      <c r="D74" s="2" t="s">
        <v>90</v>
      </c>
      <c r="E74" s="2" t="s">
        <v>91</v>
      </c>
      <c r="F74" s="2" t="s">
        <v>92</v>
      </c>
      <c r="G74" s="2" t="s">
        <v>92</v>
      </c>
      <c r="H74" s="2" t="s">
        <v>92</v>
      </c>
      <c r="I74" s="2" t="s">
        <v>93</v>
      </c>
      <c r="J74" s="2" t="s">
        <v>131</v>
      </c>
      <c r="K74" s="2" t="s">
        <v>318</v>
      </c>
      <c r="L74" s="3">
        <v>28.98</v>
      </c>
      <c r="M74" s="3">
        <v>30.43</v>
      </c>
      <c r="N74" s="3">
        <v>64.99</v>
      </c>
      <c r="O74" s="2" t="s">
        <v>96</v>
      </c>
      <c r="P74" s="2" t="s">
        <v>97</v>
      </c>
      <c r="Q74" s="2" t="s">
        <v>98</v>
      </c>
      <c r="R74" s="2" t="s">
        <v>99</v>
      </c>
      <c r="S74" s="2" t="s">
        <v>319</v>
      </c>
      <c r="T74" s="2" t="s">
        <v>101</v>
      </c>
      <c r="U74" s="2" t="s">
        <v>114</v>
      </c>
      <c r="V74" s="2" t="s">
        <v>138</v>
      </c>
      <c r="W74" s="2" t="s">
        <v>104</v>
      </c>
      <c r="X74" s="2" t="s">
        <v>105</v>
      </c>
      <c r="Y74" s="2" t="s">
        <v>170</v>
      </c>
      <c r="Z74" s="4">
        <v>136</v>
      </c>
      <c r="AA74" s="4">
        <f>=ROUNDDOWN(15.1111111111111,0)</f>
      </c>
      <c r="AB74" s="5">
        <v>9</v>
      </c>
      <c r="AC74" s="2" t="s">
        <v>99</v>
      </c>
      <c r="AD74" s="4"/>
      <c r="AE74" s="4"/>
      <c r="AF74" s="6">
        <v>87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>
        <v>1</v>
      </c>
      <c r="AQ74" s="8">
        <v>30.2</v>
      </c>
      <c r="AR74" s="4"/>
      <c r="AS74" s="8"/>
      <c r="AT74" s="7"/>
      <c r="AU74" s="7"/>
      <c r="AV74" s="4" t="s">
        <v>99</v>
      </c>
      <c r="AW74" s="8" t="s">
        <v>99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0.0495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 t="s">
        <v>99</v>
      </c>
      <c r="BJ74" s="4">
        <v>24</v>
      </c>
      <c r="BK74" s="8">
        <v>807.47</v>
      </c>
      <c r="BL74" s="2" t="s">
        <v>329</v>
      </c>
      <c r="BM74" s="7">
        <v>0.0417</v>
      </c>
      <c r="BN74" s="7">
        <v>0.0374</v>
      </c>
      <c r="BO74" s="4">
        <v>1</v>
      </c>
      <c r="BP74" s="8">
        <v>30.2</v>
      </c>
      <c r="BQ74" s="4"/>
      <c r="BR74" s="8"/>
      <c r="BS74" s="7"/>
      <c r="BT74" s="7"/>
      <c r="BU74" s="2" t="s">
        <v>108</v>
      </c>
      <c r="BV74" s="2" t="s">
        <v>96</v>
      </c>
      <c r="BW74" s="2" t="s">
        <v>172</v>
      </c>
      <c r="BX74" s="2" t="s">
        <v>330</v>
      </c>
      <c r="BY74" s="2" t="s">
        <v>111</v>
      </c>
      <c r="BZ74" s="2" t="s">
        <v>111</v>
      </c>
      <c r="CA74" s="2" t="s">
        <v>99</v>
      </c>
    </row>
    <row r="75">
      <c r="A75" s="2" t="s">
        <v>331</v>
      </c>
      <c r="B75" s="2" t="s">
        <v>88</v>
      </c>
      <c r="C75" s="2" t="s">
        <v>89</v>
      </c>
      <c r="D75" s="2" t="s">
        <v>90</v>
      </c>
      <c r="E75" s="2" t="s">
        <v>91</v>
      </c>
      <c r="F75" s="2" t="s">
        <v>92</v>
      </c>
      <c r="G75" s="2" t="s">
        <v>92</v>
      </c>
      <c r="H75" s="2" t="s">
        <v>92</v>
      </c>
      <c r="I75" s="2" t="s">
        <v>93</v>
      </c>
      <c r="J75" s="2" t="s">
        <v>118</v>
      </c>
      <c r="K75" s="2" t="s">
        <v>332</v>
      </c>
      <c r="L75" s="3">
        <v>27.42</v>
      </c>
      <c r="M75" s="3">
        <v>28.79</v>
      </c>
      <c r="N75" s="3">
        <v>54.99</v>
      </c>
      <c r="O75" s="2" t="s">
        <v>96</v>
      </c>
      <c r="P75" s="2" t="s">
        <v>147</v>
      </c>
      <c r="Q75" s="2" t="s">
        <v>98</v>
      </c>
      <c r="R75" s="2" t="s">
        <v>99</v>
      </c>
      <c r="S75" s="2" t="s">
        <v>333</v>
      </c>
      <c r="T75" s="2" t="s">
        <v>101</v>
      </c>
      <c r="U75" s="2" t="s">
        <v>114</v>
      </c>
      <c r="V75" s="2" t="s">
        <v>203</v>
      </c>
      <c r="W75" s="2" t="s">
        <v>104</v>
      </c>
      <c r="X75" s="2" t="s">
        <v>105</v>
      </c>
      <c r="Y75" s="2" t="s">
        <v>334</v>
      </c>
      <c r="Z75" s="4">
        <v>386</v>
      </c>
      <c r="AA75" s="4">
        <f>=ROUNDDOWN(18.3809523809524,0)</f>
      </c>
      <c r="AB75" s="5">
        <v>21</v>
      </c>
      <c r="AC75" s="2" t="s">
        <v>99</v>
      </c>
      <c r="AD75" s="4"/>
      <c r="AE75" s="4"/>
      <c r="AF75" s="6">
        <v>78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>
        <v>11</v>
      </c>
      <c r="AQ75" s="8">
        <v>276.76</v>
      </c>
      <c r="AR75" s="4"/>
      <c r="AS75" s="8"/>
      <c r="AT75" s="7"/>
      <c r="AU75" s="7"/>
      <c r="AV75" s="4">
        <v>21</v>
      </c>
      <c r="AW75" s="8">
        <v>578.76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0.4782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>
        <v>0.0269</v>
      </c>
      <c r="BJ75" s="4">
        <v>111</v>
      </c>
      <c r="BK75" s="8">
        <v>3197.78</v>
      </c>
      <c r="BL75" s="2" t="s">
        <v>335</v>
      </c>
      <c r="BM75" s="7">
        <v>0.0991</v>
      </c>
      <c r="BN75" s="7">
        <v>0.0865</v>
      </c>
      <c r="BO75" s="4">
        <v>11</v>
      </c>
      <c r="BP75" s="8">
        <v>276.76</v>
      </c>
      <c r="BQ75" s="4"/>
      <c r="BR75" s="8"/>
      <c r="BS75" s="7"/>
      <c r="BT75" s="7"/>
      <c r="BU75" s="2" t="s">
        <v>108</v>
      </c>
      <c r="BV75" s="2" t="s">
        <v>96</v>
      </c>
      <c r="BW75" s="2" t="s">
        <v>336</v>
      </c>
      <c r="BX75" s="2" t="s">
        <v>337</v>
      </c>
      <c r="BY75" s="2" t="s">
        <v>111</v>
      </c>
      <c r="BZ75" s="2" t="s">
        <v>111</v>
      </c>
      <c r="CA75" s="2" t="s">
        <v>99</v>
      </c>
    </row>
    <row r="76">
      <c r="A76" s="2" t="s">
        <v>338</v>
      </c>
      <c r="B76" s="2" t="s">
        <v>88</v>
      </c>
      <c r="C76" s="2" t="s">
        <v>89</v>
      </c>
      <c r="D76" s="2" t="s">
        <v>90</v>
      </c>
      <c r="E76" s="2" t="s">
        <v>91</v>
      </c>
      <c r="F76" s="2" t="s">
        <v>92</v>
      </c>
      <c r="G76" s="2" t="s">
        <v>92</v>
      </c>
      <c r="H76" s="2" t="s">
        <v>92</v>
      </c>
      <c r="I76" s="2" t="s">
        <v>93</v>
      </c>
      <c r="J76" s="2" t="s">
        <v>126</v>
      </c>
      <c r="K76" s="2" t="s">
        <v>332</v>
      </c>
      <c r="L76" s="3">
        <v>28.98</v>
      </c>
      <c r="M76" s="3">
        <v>30.43</v>
      </c>
      <c r="N76" s="3">
        <v>64.99</v>
      </c>
      <c r="O76" s="2" t="s">
        <v>96</v>
      </c>
      <c r="P76" s="2" t="s">
        <v>97</v>
      </c>
      <c r="Q76" s="2" t="s">
        <v>98</v>
      </c>
      <c r="R76" s="2" t="s">
        <v>99</v>
      </c>
      <c r="S76" s="2" t="s">
        <v>333</v>
      </c>
      <c r="T76" s="2" t="s">
        <v>101</v>
      </c>
      <c r="U76" s="2" t="s">
        <v>114</v>
      </c>
      <c r="V76" s="2" t="s">
        <v>203</v>
      </c>
      <c r="W76" s="2" t="s">
        <v>104</v>
      </c>
      <c r="X76" s="2" t="s">
        <v>105</v>
      </c>
      <c r="Y76" s="2" t="s">
        <v>334</v>
      </c>
      <c r="Z76" s="4">
        <v>418</v>
      </c>
      <c r="AA76" s="4">
        <f>=ROUNDDOWN(38,0)</f>
      </c>
      <c r="AB76" s="5">
        <v>11</v>
      </c>
      <c r="AC76" s="2" t="s">
        <v>99</v>
      </c>
      <c r="AD76" s="4"/>
      <c r="AE76" s="4"/>
      <c r="AF76" s="6">
        <v>78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>
        <v>10</v>
      </c>
      <c r="AQ76" s="8">
        <v>302</v>
      </c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0.5218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37</v>
      </c>
      <c r="BK76" s="8">
        <v>1232.61</v>
      </c>
      <c r="BL76" s="2" t="s">
        <v>339</v>
      </c>
      <c r="BM76" s="7">
        <v>0.2703</v>
      </c>
      <c r="BN76" s="7">
        <v>0.245</v>
      </c>
      <c r="BO76" s="4">
        <v>10</v>
      </c>
      <c r="BP76" s="8">
        <v>302</v>
      </c>
      <c r="BQ76" s="4"/>
      <c r="BR76" s="8"/>
      <c r="BS76" s="7"/>
      <c r="BT76" s="7"/>
      <c r="BU76" s="2" t="s">
        <v>108</v>
      </c>
      <c r="BV76" s="2" t="s">
        <v>96</v>
      </c>
      <c r="BW76" s="2" t="s">
        <v>336</v>
      </c>
      <c r="BX76" s="2" t="s">
        <v>340</v>
      </c>
      <c r="BY76" s="2" t="s">
        <v>111</v>
      </c>
      <c r="BZ76" s="2" t="s">
        <v>111</v>
      </c>
      <c r="CA76" s="2" t="s">
        <v>99</v>
      </c>
    </row>
    <row r="77">
      <c r="A77" s="2" t="s">
        <v>341</v>
      </c>
      <c r="B77" s="2" t="s">
        <v>88</v>
      </c>
      <c r="C77" s="2" t="s">
        <v>89</v>
      </c>
      <c r="D77" s="2" t="s">
        <v>90</v>
      </c>
      <c r="E77" s="2" t="s">
        <v>91</v>
      </c>
      <c r="F77" s="2" t="s">
        <v>92</v>
      </c>
      <c r="G77" s="2" t="s">
        <v>92</v>
      </c>
      <c r="H77" s="2" t="s">
        <v>92</v>
      </c>
      <c r="I77" s="2" t="s">
        <v>93</v>
      </c>
      <c r="J77" s="2" t="s">
        <v>131</v>
      </c>
      <c r="K77" s="2" t="s">
        <v>332</v>
      </c>
      <c r="L77" s="3">
        <v>28.98</v>
      </c>
      <c r="M77" s="3">
        <v>30.43</v>
      </c>
      <c r="N77" s="3">
        <v>64.99</v>
      </c>
      <c r="O77" s="2" t="s">
        <v>96</v>
      </c>
      <c r="P77" s="2" t="s">
        <v>97</v>
      </c>
      <c r="Q77" s="2" t="s">
        <v>98</v>
      </c>
      <c r="R77" s="2" t="s">
        <v>99</v>
      </c>
      <c r="S77" s="2" t="s">
        <v>333</v>
      </c>
      <c r="T77" s="2" t="s">
        <v>101</v>
      </c>
      <c r="U77" s="2" t="s">
        <v>114</v>
      </c>
      <c r="V77" s="2" t="s">
        <v>203</v>
      </c>
      <c r="W77" s="2" t="s">
        <v>104</v>
      </c>
      <c r="X77" s="2" t="s">
        <v>105</v>
      </c>
      <c r="Y77" s="2" t="s">
        <v>334</v>
      </c>
      <c r="Z77" s="4">
        <v>140</v>
      </c>
      <c r="AA77" s="4">
        <f>=ROUNDDOWN(35,0)</f>
      </c>
      <c r="AB77" s="5">
        <v>4</v>
      </c>
      <c r="AC77" s="2" t="s">
        <v>99</v>
      </c>
      <c r="AD77" s="4"/>
      <c r="AE77" s="4"/>
      <c r="AF77" s="6">
        <v>78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99</v>
      </c>
      <c r="AW77" s="8" t="s">
        <v>99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/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 t="s">
        <v>99</v>
      </c>
      <c r="BJ77" s="4">
        <v>15</v>
      </c>
      <c r="BK77" s="8">
        <v>510.3</v>
      </c>
      <c r="BL77" s="2" t="s">
        <v>342</v>
      </c>
      <c r="BM77" s="7"/>
      <c r="BN77" s="7"/>
      <c r="BO77" s="4"/>
      <c r="BP77" s="8"/>
      <c r="BQ77" s="4"/>
      <c r="BR77" s="8"/>
      <c r="BS77" s="7"/>
      <c r="BT77" s="7"/>
      <c r="BU77" s="2" t="s">
        <v>108</v>
      </c>
      <c r="BV77" s="2" t="s">
        <v>96</v>
      </c>
      <c r="BW77" s="2" t="s">
        <v>336</v>
      </c>
      <c r="BX77" s="2" t="s">
        <v>337</v>
      </c>
      <c r="BY77" s="2" t="s">
        <v>111</v>
      </c>
      <c r="BZ77" s="2" t="s">
        <v>111</v>
      </c>
      <c r="CA77" s="2" t="s">
        <v>99</v>
      </c>
    </row>
    <row r="78">
      <c r="A78" s="2" t="s">
        <v>343</v>
      </c>
      <c r="B78" s="2" t="s">
        <v>88</v>
      </c>
      <c r="C78" s="2" t="s">
        <v>89</v>
      </c>
      <c r="D78" s="2" t="s">
        <v>90</v>
      </c>
      <c r="E78" s="2" t="s">
        <v>91</v>
      </c>
      <c r="F78" s="2" t="s">
        <v>92</v>
      </c>
      <c r="G78" s="2" t="s">
        <v>92</v>
      </c>
      <c r="H78" s="2" t="s">
        <v>92</v>
      </c>
      <c r="I78" s="2" t="s">
        <v>93</v>
      </c>
      <c r="J78" s="2" t="s">
        <v>94</v>
      </c>
      <c r="K78" s="2" t="s">
        <v>344</v>
      </c>
      <c r="L78" s="3">
        <v>19.8</v>
      </c>
      <c r="M78" s="3">
        <v>20.79</v>
      </c>
      <c r="N78" s="3">
        <v>44.99</v>
      </c>
      <c r="O78" s="2" t="s">
        <v>96</v>
      </c>
      <c r="P78" s="2" t="s">
        <v>97</v>
      </c>
      <c r="Q78" s="2" t="s">
        <v>98</v>
      </c>
      <c r="R78" s="2" t="s">
        <v>99</v>
      </c>
      <c r="S78" s="2" t="s">
        <v>345</v>
      </c>
      <c r="T78" s="2" t="s">
        <v>101</v>
      </c>
      <c r="U78" s="2" t="s">
        <v>99</v>
      </c>
      <c r="V78" s="2" t="s">
        <v>138</v>
      </c>
      <c r="W78" s="2" t="s">
        <v>104</v>
      </c>
      <c r="X78" s="2" t="s">
        <v>105</v>
      </c>
      <c r="Y78" s="2" t="s">
        <v>274</v>
      </c>
      <c r="Z78" s="4">
        <v>128</v>
      </c>
      <c r="AA78" s="4">
        <f>=ROUNDDOWN(16,0)</f>
      </c>
      <c r="AB78" s="5">
        <v>8</v>
      </c>
      <c r="AC78" s="2" t="s">
        <v>99</v>
      </c>
      <c r="AD78" s="4"/>
      <c r="AE78" s="4"/>
      <c r="AF78" s="6">
        <v>78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>
        <v>8</v>
      </c>
      <c r="AQ78" s="8">
        <v>161.04</v>
      </c>
      <c r="AR78" s="4"/>
      <c r="AS78" s="8"/>
      <c r="AT78" s="7"/>
      <c r="AU78" s="7"/>
      <c r="AV78" s="4">
        <v>24</v>
      </c>
      <c r="AW78" s="8">
        <v>573.7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0.2807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>
        <v>0.0267</v>
      </c>
      <c r="BJ78" s="4">
        <v>47</v>
      </c>
      <c r="BK78" s="8">
        <v>1089.48</v>
      </c>
      <c r="BL78" s="2" t="s">
        <v>313</v>
      </c>
      <c r="BM78" s="7">
        <v>0.1702</v>
      </c>
      <c r="BN78" s="7">
        <v>0.1478</v>
      </c>
      <c r="BO78" s="4">
        <v>8</v>
      </c>
      <c r="BP78" s="8">
        <v>161.04</v>
      </c>
      <c r="BQ78" s="4"/>
      <c r="BR78" s="8"/>
      <c r="BS78" s="7"/>
      <c r="BT78" s="7"/>
      <c r="BU78" s="2" t="s">
        <v>108</v>
      </c>
      <c r="BV78" s="2" t="s">
        <v>96</v>
      </c>
      <c r="BW78" s="2" t="s">
        <v>191</v>
      </c>
      <c r="BX78" s="2" t="s">
        <v>195</v>
      </c>
      <c r="BY78" s="2" t="s">
        <v>111</v>
      </c>
      <c r="BZ78" s="2" t="s">
        <v>111</v>
      </c>
      <c r="CA78" s="2" t="s">
        <v>99</v>
      </c>
    </row>
    <row r="79">
      <c r="A79" s="2" t="s">
        <v>346</v>
      </c>
      <c r="B79" s="2" t="s">
        <v>88</v>
      </c>
      <c r="C79" s="2" t="s">
        <v>89</v>
      </c>
      <c r="D79" s="2" t="s">
        <v>90</v>
      </c>
      <c r="E79" s="2" t="s">
        <v>91</v>
      </c>
      <c r="F79" s="2" t="s">
        <v>92</v>
      </c>
      <c r="G79" s="2" t="s">
        <v>92</v>
      </c>
      <c r="H79" s="2" t="s">
        <v>92</v>
      </c>
      <c r="I79" s="2" t="s">
        <v>93</v>
      </c>
      <c r="J79" s="2" t="s">
        <v>113</v>
      </c>
      <c r="K79" s="2" t="s">
        <v>344</v>
      </c>
      <c r="L79" s="3">
        <v>21.78</v>
      </c>
      <c r="M79" s="3">
        <v>22.87</v>
      </c>
      <c r="N79" s="3">
        <v>49.99</v>
      </c>
      <c r="O79" s="2" t="s">
        <v>96</v>
      </c>
      <c r="P79" s="2" t="s">
        <v>97</v>
      </c>
      <c r="Q79" s="2" t="s">
        <v>98</v>
      </c>
      <c r="R79" s="2" t="s">
        <v>99</v>
      </c>
      <c r="S79" s="2" t="s">
        <v>345</v>
      </c>
      <c r="T79" s="2" t="s">
        <v>101</v>
      </c>
      <c r="U79" s="2" t="s">
        <v>99</v>
      </c>
      <c r="V79" s="2" t="s">
        <v>138</v>
      </c>
      <c r="W79" s="2" t="s">
        <v>104</v>
      </c>
      <c r="X79" s="2" t="s">
        <v>105</v>
      </c>
      <c r="Y79" s="2" t="s">
        <v>274</v>
      </c>
      <c r="Z79" s="4">
        <v>45</v>
      </c>
      <c r="AA79" s="4">
        <f>=ROUNDDOWN(7.5,0)</f>
      </c>
      <c r="AB79" s="5">
        <v>6</v>
      </c>
      <c r="AC79" s="2" t="s">
        <v>99</v>
      </c>
      <c r="AD79" s="4"/>
      <c r="AE79" s="4"/>
      <c r="AF79" s="6">
        <v>78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>
        <v>5</v>
      </c>
      <c r="AQ79" s="8">
        <v>110.7</v>
      </c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0.193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 t="s">
        <v>99</v>
      </c>
      <c r="BJ79" s="4">
        <v>51</v>
      </c>
      <c r="BK79" s="8">
        <v>1307.72</v>
      </c>
      <c r="BL79" s="2" t="s">
        <v>347</v>
      </c>
      <c r="BM79" s="7">
        <v>0.098</v>
      </c>
      <c r="BN79" s="7">
        <v>0.0847</v>
      </c>
      <c r="BO79" s="4">
        <v>5</v>
      </c>
      <c r="BP79" s="8">
        <v>110.7</v>
      </c>
      <c r="BQ79" s="4"/>
      <c r="BR79" s="8"/>
      <c r="BS79" s="7"/>
      <c r="BT79" s="7"/>
      <c r="BU79" s="2" t="s">
        <v>108</v>
      </c>
      <c r="BV79" s="2" t="s">
        <v>96</v>
      </c>
      <c r="BW79" s="2" t="s">
        <v>191</v>
      </c>
      <c r="BX79" s="2" t="s">
        <v>195</v>
      </c>
      <c r="BY79" s="2" t="s">
        <v>111</v>
      </c>
      <c r="BZ79" s="2" t="s">
        <v>111</v>
      </c>
      <c r="CA79" s="2" t="s">
        <v>99</v>
      </c>
    </row>
    <row r="80">
      <c r="A80" s="2" t="s">
        <v>348</v>
      </c>
      <c r="B80" s="2" t="s">
        <v>88</v>
      </c>
      <c r="C80" s="2" t="s">
        <v>89</v>
      </c>
      <c r="D80" s="2" t="s">
        <v>90</v>
      </c>
      <c r="E80" s="2" t="s">
        <v>91</v>
      </c>
      <c r="F80" s="2" t="s">
        <v>92</v>
      </c>
      <c r="G80" s="2" t="s">
        <v>92</v>
      </c>
      <c r="H80" s="2" t="s">
        <v>92</v>
      </c>
      <c r="I80" s="2" t="s">
        <v>93</v>
      </c>
      <c r="J80" s="2" t="s">
        <v>118</v>
      </c>
      <c r="K80" s="2" t="s">
        <v>344</v>
      </c>
      <c r="L80" s="3">
        <v>24.3</v>
      </c>
      <c r="M80" s="3">
        <v>25.52</v>
      </c>
      <c r="N80" s="3">
        <v>54.99</v>
      </c>
      <c r="O80" s="2" t="s">
        <v>96</v>
      </c>
      <c r="P80" s="2" t="s">
        <v>97</v>
      </c>
      <c r="Q80" s="2" t="s">
        <v>98</v>
      </c>
      <c r="R80" s="2" t="s">
        <v>99</v>
      </c>
      <c r="S80" s="2" t="s">
        <v>349</v>
      </c>
      <c r="T80" s="2" t="s">
        <v>101</v>
      </c>
      <c r="U80" s="2" t="s">
        <v>99</v>
      </c>
      <c r="V80" s="2" t="s">
        <v>138</v>
      </c>
      <c r="W80" s="2" t="s">
        <v>104</v>
      </c>
      <c r="X80" s="2" t="s">
        <v>105</v>
      </c>
      <c r="Y80" s="2" t="s">
        <v>350</v>
      </c>
      <c r="Z80" s="4">
        <v>71</v>
      </c>
      <c r="AA80" s="4">
        <f>=ROUNDDOWN(4.4375,0)</f>
      </c>
      <c r="AB80" s="5">
        <v>16</v>
      </c>
      <c r="AC80" s="2" t="s">
        <v>99</v>
      </c>
      <c r="AD80" s="4"/>
      <c r="AE80" s="4"/>
      <c r="AF80" s="6">
        <v>78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>
        <v>6</v>
      </c>
      <c r="AQ80" s="8">
        <v>150.96</v>
      </c>
      <c r="AR80" s="4"/>
      <c r="AS80" s="8"/>
      <c r="AT80" s="7"/>
      <c r="AU80" s="7"/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0.2631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 t="s">
        <v>99</v>
      </c>
      <c r="BJ80" s="4">
        <v>84</v>
      </c>
      <c r="BK80" s="8">
        <v>2440.04</v>
      </c>
      <c r="BL80" s="2" t="s">
        <v>351</v>
      </c>
      <c r="BM80" s="7">
        <v>0.0714</v>
      </c>
      <c r="BN80" s="7">
        <v>0.0619</v>
      </c>
      <c r="BO80" s="4">
        <v>6</v>
      </c>
      <c r="BP80" s="8">
        <v>150.96</v>
      </c>
      <c r="BQ80" s="4"/>
      <c r="BR80" s="8"/>
      <c r="BS80" s="7"/>
      <c r="BT80" s="7"/>
      <c r="BU80" s="2" t="s">
        <v>108</v>
      </c>
      <c r="BV80" s="2" t="s">
        <v>96</v>
      </c>
      <c r="BW80" s="2" t="s">
        <v>191</v>
      </c>
      <c r="BX80" s="2" t="s">
        <v>246</v>
      </c>
      <c r="BY80" s="2" t="s">
        <v>111</v>
      </c>
      <c r="BZ80" s="2" t="s">
        <v>111</v>
      </c>
      <c r="CA80" s="2" t="s">
        <v>99</v>
      </c>
    </row>
    <row r="81">
      <c r="A81" s="2" t="s">
        <v>352</v>
      </c>
      <c r="B81" s="2" t="s">
        <v>88</v>
      </c>
      <c r="C81" s="2" t="s">
        <v>89</v>
      </c>
      <c r="D81" s="2" t="s">
        <v>90</v>
      </c>
      <c r="E81" s="2" t="s">
        <v>91</v>
      </c>
      <c r="F81" s="2" t="s">
        <v>92</v>
      </c>
      <c r="G81" s="2" t="s">
        <v>92</v>
      </c>
      <c r="H81" s="2" t="s">
        <v>92</v>
      </c>
      <c r="I81" s="2" t="s">
        <v>93</v>
      </c>
      <c r="J81" s="2" t="s">
        <v>126</v>
      </c>
      <c r="K81" s="2" t="s">
        <v>344</v>
      </c>
      <c r="L81" s="3">
        <v>28.98</v>
      </c>
      <c r="M81" s="3">
        <v>30.43</v>
      </c>
      <c r="N81" s="3">
        <v>64.99</v>
      </c>
      <c r="O81" s="2" t="s">
        <v>96</v>
      </c>
      <c r="P81" s="2" t="s">
        <v>97</v>
      </c>
      <c r="Q81" s="2" t="s">
        <v>98</v>
      </c>
      <c r="R81" s="2" t="s">
        <v>99</v>
      </c>
      <c r="S81" s="2" t="s">
        <v>349</v>
      </c>
      <c r="T81" s="2" t="s">
        <v>101</v>
      </c>
      <c r="U81" s="2" t="s">
        <v>99</v>
      </c>
      <c r="V81" s="2" t="s">
        <v>138</v>
      </c>
      <c r="W81" s="2" t="s">
        <v>104</v>
      </c>
      <c r="X81" s="2" t="s">
        <v>105</v>
      </c>
      <c r="Y81" s="2" t="s">
        <v>274</v>
      </c>
      <c r="Z81" s="4">
        <v>149</v>
      </c>
      <c r="AA81" s="4">
        <f>=ROUNDDOWN(21.2857142857143,0)</f>
      </c>
      <c r="AB81" s="5">
        <v>7</v>
      </c>
      <c r="AC81" s="2" t="s">
        <v>99</v>
      </c>
      <c r="AD81" s="4"/>
      <c r="AE81" s="4"/>
      <c r="AF81" s="6">
        <v>78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>
        <v>4</v>
      </c>
      <c r="AQ81" s="8">
        <v>120.8</v>
      </c>
      <c r="AR81" s="4"/>
      <c r="AS81" s="8"/>
      <c r="AT81" s="7"/>
      <c r="AU81" s="7"/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0.2106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 t="s">
        <v>99</v>
      </c>
      <c r="BJ81" s="4">
        <v>34</v>
      </c>
      <c r="BK81" s="8">
        <v>1166.62</v>
      </c>
      <c r="BL81" s="2" t="s">
        <v>353</v>
      </c>
      <c r="BM81" s="7">
        <v>0.1176</v>
      </c>
      <c r="BN81" s="7">
        <v>0.1035</v>
      </c>
      <c r="BO81" s="4">
        <v>4</v>
      </c>
      <c r="BP81" s="8">
        <v>120.8</v>
      </c>
      <c r="BQ81" s="4"/>
      <c r="BR81" s="8"/>
      <c r="BS81" s="7"/>
      <c r="BT81" s="7"/>
      <c r="BU81" s="2" t="s">
        <v>108</v>
      </c>
      <c r="BV81" s="2" t="s">
        <v>96</v>
      </c>
      <c r="BW81" s="2" t="s">
        <v>191</v>
      </c>
      <c r="BX81" s="2" t="s">
        <v>278</v>
      </c>
      <c r="BY81" s="2" t="s">
        <v>111</v>
      </c>
      <c r="BZ81" s="2" t="s">
        <v>111</v>
      </c>
      <c r="CA81" s="2" t="s">
        <v>99</v>
      </c>
    </row>
    <row r="82">
      <c r="A82" s="2" t="s">
        <v>354</v>
      </c>
      <c r="B82" s="2" t="s">
        <v>88</v>
      </c>
      <c r="C82" s="2" t="s">
        <v>89</v>
      </c>
      <c r="D82" s="2" t="s">
        <v>90</v>
      </c>
      <c r="E82" s="2" t="s">
        <v>91</v>
      </c>
      <c r="F82" s="2" t="s">
        <v>92</v>
      </c>
      <c r="G82" s="2" t="s">
        <v>92</v>
      </c>
      <c r="H82" s="2" t="s">
        <v>92</v>
      </c>
      <c r="I82" s="2" t="s">
        <v>93</v>
      </c>
      <c r="J82" s="2" t="s">
        <v>131</v>
      </c>
      <c r="K82" s="2" t="s">
        <v>344</v>
      </c>
      <c r="L82" s="3">
        <v>28.98</v>
      </c>
      <c r="M82" s="3">
        <v>30.43</v>
      </c>
      <c r="N82" s="3">
        <v>64.99</v>
      </c>
      <c r="O82" s="2" t="s">
        <v>96</v>
      </c>
      <c r="P82" s="2" t="s">
        <v>97</v>
      </c>
      <c r="Q82" s="2" t="s">
        <v>98</v>
      </c>
      <c r="R82" s="2" t="s">
        <v>99</v>
      </c>
      <c r="S82" s="2" t="s">
        <v>349</v>
      </c>
      <c r="T82" s="2" t="s">
        <v>101</v>
      </c>
      <c r="U82" s="2" t="s">
        <v>99</v>
      </c>
      <c r="V82" s="2" t="s">
        <v>138</v>
      </c>
      <c r="W82" s="2" t="s">
        <v>104</v>
      </c>
      <c r="X82" s="2" t="s">
        <v>105</v>
      </c>
      <c r="Y82" s="2" t="s">
        <v>350</v>
      </c>
      <c r="Z82" s="4">
        <v>187</v>
      </c>
      <c r="AA82" s="4">
        <f>=ROUNDDOWN(46.75,0)</f>
      </c>
      <c r="AB82" s="5">
        <v>4</v>
      </c>
      <c r="AC82" s="2" t="s">
        <v>99</v>
      </c>
      <c r="AD82" s="4"/>
      <c r="AE82" s="4"/>
      <c r="AF82" s="6">
        <v>78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>
        <v>1</v>
      </c>
      <c r="AQ82" s="8">
        <v>30.2</v>
      </c>
      <c r="AR82" s="4"/>
      <c r="AS82" s="8"/>
      <c r="AT82" s="7"/>
      <c r="AU82" s="7"/>
      <c r="AV82" s="4" t="s">
        <v>99</v>
      </c>
      <c r="AW82" s="8" t="s">
        <v>99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0.0526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 t="s">
        <v>99</v>
      </c>
      <c r="BJ82" s="4">
        <v>17</v>
      </c>
      <c r="BK82" s="8">
        <v>589.22</v>
      </c>
      <c r="BL82" s="2" t="s">
        <v>329</v>
      </c>
      <c r="BM82" s="7">
        <v>0.0588</v>
      </c>
      <c r="BN82" s="7">
        <v>0.0513</v>
      </c>
      <c r="BO82" s="4">
        <v>1</v>
      </c>
      <c r="BP82" s="8">
        <v>30.2</v>
      </c>
      <c r="BQ82" s="4"/>
      <c r="BR82" s="8"/>
      <c r="BS82" s="7"/>
      <c r="BT82" s="7"/>
      <c r="BU82" s="2" t="s">
        <v>108</v>
      </c>
      <c r="BV82" s="2" t="s">
        <v>96</v>
      </c>
      <c r="BW82" s="2" t="s">
        <v>191</v>
      </c>
      <c r="BX82" s="2" t="s">
        <v>246</v>
      </c>
      <c r="BY82" s="2" t="s">
        <v>111</v>
      </c>
      <c r="BZ82" s="2" t="s">
        <v>111</v>
      </c>
      <c r="CA82" s="2" t="s">
        <v>99</v>
      </c>
    </row>
    <row r="83">
      <c r="A83" s="2" t="s">
        <v>355</v>
      </c>
      <c r="B83" s="2" t="s">
        <v>88</v>
      </c>
      <c r="C83" s="2" t="s">
        <v>89</v>
      </c>
      <c r="D83" s="2" t="s">
        <v>90</v>
      </c>
      <c r="E83" s="2" t="s">
        <v>91</v>
      </c>
      <c r="F83" s="2" t="s">
        <v>92</v>
      </c>
      <c r="G83" s="2" t="s">
        <v>92</v>
      </c>
      <c r="H83" s="2" t="s">
        <v>92</v>
      </c>
      <c r="I83" s="2" t="s">
        <v>93</v>
      </c>
      <c r="J83" s="2" t="s">
        <v>94</v>
      </c>
      <c r="K83" s="2" t="s">
        <v>356</v>
      </c>
      <c r="L83" s="3">
        <v>19.8</v>
      </c>
      <c r="M83" s="3">
        <v>20.79</v>
      </c>
      <c r="N83" s="3">
        <v>44.99</v>
      </c>
      <c r="O83" s="2" t="s">
        <v>96</v>
      </c>
      <c r="P83" s="2" t="s">
        <v>97</v>
      </c>
      <c r="Q83" s="2" t="s">
        <v>98</v>
      </c>
      <c r="R83" s="2" t="s">
        <v>99</v>
      </c>
      <c r="S83" s="2" t="s">
        <v>357</v>
      </c>
      <c r="T83" s="2" t="s">
        <v>101</v>
      </c>
      <c r="U83" s="2" t="s">
        <v>102</v>
      </c>
      <c r="V83" s="2" t="s">
        <v>138</v>
      </c>
      <c r="W83" s="2" t="s">
        <v>104</v>
      </c>
      <c r="X83" s="2" t="s">
        <v>105</v>
      </c>
      <c r="Y83" s="2" t="s">
        <v>106</v>
      </c>
      <c r="Z83" s="4">
        <v>596</v>
      </c>
      <c r="AA83" s="4">
        <f>=ROUNDDOWN(74.5,0)</f>
      </c>
      <c r="AB83" s="5">
        <v>8</v>
      </c>
      <c r="AC83" s="2" t="s">
        <v>99</v>
      </c>
      <c r="AD83" s="4"/>
      <c r="AE83" s="4"/>
      <c r="AF83" s="6">
        <v>77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>
        <v>3</v>
      </c>
      <c r="AQ83" s="8">
        <v>60.39</v>
      </c>
      <c r="AR83" s="4"/>
      <c r="AS83" s="8"/>
      <c r="AT83" s="7"/>
      <c r="AU83" s="7"/>
      <c r="AV83" s="4">
        <v>22</v>
      </c>
      <c r="AW83" s="8">
        <v>553.57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0.1091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>
        <v>0.0258</v>
      </c>
      <c r="BJ83" s="4">
        <v>32</v>
      </c>
      <c r="BK83" s="8">
        <v>757.45</v>
      </c>
      <c r="BL83" s="2" t="s">
        <v>107</v>
      </c>
      <c r="BM83" s="7">
        <v>0.0938</v>
      </c>
      <c r="BN83" s="7">
        <v>0.0797</v>
      </c>
      <c r="BO83" s="4">
        <v>3</v>
      </c>
      <c r="BP83" s="8">
        <v>60.39</v>
      </c>
      <c r="BQ83" s="4"/>
      <c r="BR83" s="8"/>
      <c r="BS83" s="7"/>
      <c r="BT83" s="7"/>
      <c r="BU83" s="2" t="s">
        <v>108</v>
      </c>
      <c r="BV83" s="2" t="s">
        <v>96</v>
      </c>
      <c r="BW83" s="2" t="s">
        <v>227</v>
      </c>
      <c r="BX83" s="2" t="s">
        <v>230</v>
      </c>
      <c r="BY83" s="2" t="s">
        <v>111</v>
      </c>
      <c r="BZ83" s="2" t="s">
        <v>111</v>
      </c>
      <c r="CA83" s="2" t="s">
        <v>99</v>
      </c>
    </row>
    <row r="84">
      <c r="A84" s="2" t="s">
        <v>358</v>
      </c>
      <c r="B84" s="2" t="s">
        <v>88</v>
      </c>
      <c r="C84" s="2" t="s">
        <v>89</v>
      </c>
      <c r="D84" s="2" t="s">
        <v>90</v>
      </c>
      <c r="E84" s="2" t="s">
        <v>91</v>
      </c>
      <c r="F84" s="2" t="s">
        <v>92</v>
      </c>
      <c r="G84" s="2" t="s">
        <v>92</v>
      </c>
      <c r="H84" s="2" t="s">
        <v>92</v>
      </c>
      <c r="I84" s="2" t="s">
        <v>93</v>
      </c>
      <c r="J84" s="2" t="s">
        <v>113</v>
      </c>
      <c r="K84" s="2" t="s">
        <v>356</v>
      </c>
      <c r="L84" s="3">
        <v>21.78</v>
      </c>
      <c r="M84" s="3">
        <v>22.87</v>
      </c>
      <c r="N84" s="3">
        <v>49.99</v>
      </c>
      <c r="O84" s="2" t="s">
        <v>96</v>
      </c>
      <c r="P84" s="2" t="s">
        <v>97</v>
      </c>
      <c r="Q84" s="2" t="s">
        <v>98</v>
      </c>
      <c r="R84" s="2" t="s">
        <v>99</v>
      </c>
      <c r="S84" s="2" t="s">
        <v>357</v>
      </c>
      <c r="T84" s="2" t="s">
        <v>101</v>
      </c>
      <c r="U84" s="2" t="s">
        <v>114</v>
      </c>
      <c r="V84" s="2" t="s">
        <v>138</v>
      </c>
      <c r="W84" s="2" t="s">
        <v>104</v>
      </c>
      <c r="X84" s="2" t="s">
        <v>105</v>
      </c>
      <c r="Y84" s="2" t="s">
        <v>106</v>
      </c>
      <c r="Z84" s="4">
        <v>1441</v>
      </c>
      <c r="AA84" s="4">
        <f>=ROUNDDOWN(110.846153846154,0)</f>
      </c>
      <c r="AB84" s="5">
        <v>13</v>
      </c>
      <c r="AC84" s="2" t="s">
        <v>99</v>
      </c>
      <c r="AD84" s="4"/>
      <c r="AE84" s="4"/>
      <c r="AF84" s="6">
        <v>77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>
        <v>5</v>
      </c>
      <c r="AQ84" s="8">
        <v>110.7</v>
      </c>
      <c r="AR84" s="4"/>
      <c r="AS84" s="8"/>
      <c r="AT84" s="7"/>
      <c r="AU84" s="7"/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0.2</v>
      </c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 t="s">
        <v>99</v>
      </c>
      <c r="BJ84" s="4">
        <v>31</v>
      </c>
      <c r="BK84" s="8">
        <v>782.95</v>
      </c>
      <c r="BL84" s="2" t="s">
        <v>326</v>
      </c>
      <c r="BM84" s="7">
        <v>0.1613</v>
      </c>
      <c r="BN84" s="7">
        <v>0.1414</v>
      </c>
      <c r="BO84" s="4">
        <v>5</v>
      </c>
      <c r="BP84" s="8">
        <v>110.7</v>
      </c>
      <c r="BQ84" s="4"/>
      <c r="BR84" s="8"/>
      <c r="BS84" s="7"/>
      <c r="BT84" s="7"/>
      <c r="BU84" s="2" t="s">
        <v>108</v>
      </c>
      <c r="BV84" s="2" t="s">
        <v>96</v>
      </c>
      <c r="BW84" s="2" t="s">
        <v>224</v>
      </c>
      <c r="BX84" s="2" t="s">
        <v>296</v>
      </c>
      <c r="BY84" s="2" t="s">
        <v>111</v>
      </c>
      <c r="BZ84" s="2" t="s">
        <v>111</v>
      </c>
      <c r="CA84" s="2" t="s">
        <v>99</v>
      </c>
    </row>
    <row r="85">
      <c r="A85" s="2" t="s">
        <v>359</v>
      </c>
      <c r="B85" s="2" t="s">
        <v>88</v>
      </c>
      <c r="C85" s="2" t="s">
        <v>89</v>
      </c>
      <c r="D85" s="2" t="s">
        <v>90</v>
      </c>
      <c r="E85" s="2" t="s">
        <v>91</v>
      </c>
      <c r="F85" s="2" t="s">
        <v>92</v>
      </c>
      <c r="G85" s="2" t="s">
        <v>92</v>
      </c>
      <c r="H85" s="2" t="s">
        <v>92</v>
      </c>
      <c r="I85" s="2" t="s">
        <v>93</v>
      </c>
      <c r="J85" s="2" t="s">
        <v>118</v>
      </c>
      <c r="K85" s="2" t="s">
        <v>356</v>
      </c>
      <c r="L85" s="3">
        <v>24.3</v>
      </c>
      <c r="M85" s="3">
        <v>25.52</v>
      </c>
      <c r="N85" s="3">
        <v>54.99</v>
      </c>
      <c r="O85" s="2" t="s">
        <v>96</v>
      </c>
      <c r="P85" s="2" t="s">
        <v>97</v>
      </c>
      <c r="Q85" s="2" t="s">
        <v>98</v>
      </c>
      <c r="R85" s="2" t="s">
        <v>99</v>
      </c>
      <c r="S85" s="2" t="s">
        <v>357</v>
      </c>
      <c r="T85" s="2" t="s">
        <v>101</v>
      </c>
      <c r="U85" s="2" t="s">
        <v>114</v>
      </c>
      <c r="V85" s="2" t="s">
        <v>138</v>
      </c>
      <c r="W85" s="2" t="s">
        <v>104</v>
      </c>
      <c r="X85" s="2" t="s">
        <v>105</v>
      </c>
      <c r="Y85" s="2" t="s">
        <v>106</v>
      </c>
      <c r="Z85" s="4">
        <v>2278</v>
      </c>
      <c r="AA85" s="4">
        <f>=ROUNDDOWN(151.866666666667,0)</f>
      </c>
      <c r="AB85" s="5">
        <v>15</v>
      </c>
      <c r="AC85" s="2" t="s">
        <v>99</v>
      </c>
      <c r="AD85" s="4"/>
      <c r="AE85" s="4"/>
      <c r="AF85" s="6">
        <v>77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>
        <v>8</v>
      </c>
      <c r="AQ85" s="8">
        <v>201.28</v>
      </c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0.3636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60</v>
      </c>
      <c r="BK85" s="8">
        <v>1756.54</v>
      </c>
      <c r="BL85" s="2" t="s">
        <v>323</v>
      </c>
      <c r="BM85" s="7">
        <v>0.1333</v>
      </c>
      <c r="BN85" s="7">
        <v>0.1146</v>
      </c>
      <c r="BO85" s="4">
        <v>8</v>
      </c>
      <c r="BP85" s="8">
        <v>201.28</v>
      </c>
      <c r="BQ85" s="4"/>
      <c r="BR85" s="8"/>
      <c r="BS85" s="7"/>
      <c r="BT85" s="7"/>
      <c r="BU85" s="2" t="s">
        <v>108</v>
      </c>
      <c r="BV85" s="2" t="s">
        <v>96</v>
      </c>
      <c r="BW85" s="2" t="s">
        <v>224</v>
      </c>
      <c r="BX85" s="2" t="s">
        <v>285</v>
      </c>
      <c r="BY85" s="2" t="s">
        <v>111</v>
      </c>
      <c r="BZ85" s="2" t="s">
        <v>111</v>
      </c>
      <c r="CA85" s="2" t="s">
        <v>99</v>
      </c>
    </row>
    <row r="86">
      <c r="A86" s="2" t="s">
        <v>360</v>
      </c>
      <c r="B86" s="2" t="s">
        <v>88</v>
      </c>
      <c r="C86" s="2" t="s">
        <v>89</v>
      </c>
      <c r="D86" s="2" t="s">
        <v>90</v>
      </c>
      <c r="E86" s="2" t="s">
        <v>91</v>
      </c>
      <c r="F86" s="2" t="s">
        <v>92</v>
      </c>
      <c r="G86" s="2" t="s">
        <v>92</v>
      </c>
      <c r="H86" s="2" t="s">
        <v>92</v>
      </c>
      <c r="I86" s="2" t="s">
        <v>93</v>
      </c>
      <c r="J86" s="2" t="s">
        <v>126</v>
      </c>
      <c r="K86" s="2" t="s">
        <v>356</v>
      </c>
      <c r="L86" s="3">
        <v>28.98</v>
      </c>
      <c r="M86" s="3">
        <v>30.43</v>
      </c>
      <c r="N86" s="3">
        <v>64.99</v>
      </c>
      <c r="O86" s="2" t="s">
        <v>96</v>
      </c>
      <c r="P86" s="2" t="s">
        <v>97</v>
      </c>
      <c r="Q86" s="2" t="s">
        <v>98</v>
      </c>
      <c r="R86" s="2" t="s">
        <v>99</v>
      </c>
      <c r="S86" s="2" t="s">
        <v>357</v>
      </c>
      <c r="T86" s="2" t="s">
        <v>101</v>
      </c>
      <c r="U86" s="2" t="s">
        <v>114</v>
      </c>
      <c r="V86" s="2" t="s">
        <v>138</v>
      </c>
      <c r="W86" s="2" t="s">
        <v>104</v>
      </c>
      <c r="X86" s="2" t="s">
        <v>105</v>
      </c>
      <c r="Y86" s="2" t="s">
        <v>106</v>
      </c>
      <c r="Z86" s="4">
        <v>1025</v>
      </c>
      <c r="AA86" s="4">
        <f>=ROUNDDOWN(113.888888888889,0)</f>
      </c>
      <c r="AB86" s="5">
        <v>9</v>
      </c>
      <c r="AC86" s="2" t="s">
        <v>99</v>
      </c>
      <c r="AD86" s="4"/>
      <c r="AE86" s="4"/>
      <c r="AF86" s="6">
        <v>77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>
        <v>6</v>
      </c>
      <c r="AQ86" s="8">
        <v>181.2</v>
      </c>
      <c r="AR86" s="4"/>
      <c r="AS86" s="8"/>
      <c r="AT86" s="7"/>
      <c r="AU86" s="7"/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>
        <v>0.3273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 t="s">
        <v>99</v>
      </c>
      <c r="BJ86" s="4">
        <v>17</v>
      </c>
      <c r="BK86" s="8">
        <v>546.38</v>
      </c>
      <c r="BL86" s="2" t="s">
        <v>232</v>
      </c>
      <c r="BM86" s="7">
        <v>0.3529</v>
      </c>
      <c r="BN86" s="7">
        <v>0.3316</v>
      </c>
      <c r="BO86" s="4">
        <v>6</v>
      </c>
      <c r="BP86" s="8">
        <v>181.2</v>
      </c>
      <c r="BQ86" s="4"/>
      <c r="BR86" s="8"/>
      <c r="BS86" s="7"/>
      <c r="BT86" s="7"/>
      <c r="BU86" s="2" t="s">
        <v>108</v>
      </c>
      <c r="BV86" s="2" t="s">
        <v>96</v>
      </c>
      <c r="BW86" s="2" t="s">
        <v>224</v>
      </c>
      <c r="BX86" s="2" t="s">
        <v>285</v>
      </c>
      <c r="BY86" s="2" t="s">
        <v>111</v>
      </c>
      <c r="BZ86" s="2" t="s">
        <v>111</v>
      </c>
      <c r="CA86" s="2" t="s">
        <v>99</v>
      </c>
    </row>
    <row r="87">
      <c r="A87" s="2" t="s">
        <v>361</v>
      </c>
      <c r="B87" s="2" t="s">
        <v>88</v>
      </c>
      <c r="C87" s="2" t="s">
        <v>89</v>
      </c>
      <c r="D87" s="2" t="s">
        <v>90</v>
      </c>
      <c r="E87" s="2" t="s">
        <v>91</v>
      </c>
      <c r="F87" s="2" t="s">
        <v>92</v>
      </c>
      <c r="G87" s="2" t="s">
        <v>92</v>
      </c>
      <c r="H87" s="2" t="s">
        <v>92</v>
      </c>
      <c r="I87" s="2" t="s">
        <v>93</v>
      </c>
      <c r="J87" s="2" t="s">
        <v>131</v>
      </c>
      <c r="K87" s="2" t="s">
        <v>356</v>
      </c>
      <c r="L87" s="3">
        <v>28.98</v>
      </c>
      <c r="M87" s="3">
        <v>30.43</v>
      </c>
      <c r="N87" s="3">
        <v>64.99</v>
      </c>
      <c r="O87" s="2" t="s">
        <v>96</v>
      </c>
      <c r="P87" s="2" t="s">
        <v>97</v>
      </c>
      <c r="Q87" s="2" t="s">
        <v>98</v>
      </c>
      <c r="R87" s="2" t="s">
        <v>99</v>
      </c>
      <c r="S87" s="2" t="s">
        <v>357</v>
      </c>
      <c r="T87" s="2" t="s">
        <v>101</v>
      </c>
      <c r="U87" s="2" t="s">
        <v>114</v>
      </c>
      <c r="V87" s="2" t="s">
        <v>138</v>
      </c>
      <c r="W87" s="2" t="s">
        <v>104</v>
      </c>
      <c r="X87" s="2" t="s">
        <v>105</v>
      </c>
      <c r="Y87" s="2" t="s">
        <v>106</v>
      </c>
      <c r="Z87" s="4">
        <v>374</v>
      </c>
      <c r="AA87" s="4">
        <f>=ROUNDDOWN(62.3333333333333,0)</f>
      </c>
      <c r="AB87" s="5">
        <v>6</v>
      </c>
      <c r="AC87" s="2" t="s">
        <v>99</v>
      </c>
      <c r="AD87" s="4"/>
      <c r="AE87" s="4"/>
      <c r="AF87" s="6">
        <v>77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99</v>
      </c>
      <c r="AW87" s="8" t="s">
        <v>99</v>
      </c>
      <c r="AX87" s="4" t="s">
        <v>99</v>
      </c>
      <c r="AY87" s="8" t="s">
        <v>99</v>
      </c>
      <c r="AZ87" s="7" t="s">
        <v>99</v>
      </c>
      <c r="BA87" s="7" t="s">
        <v>99</v>
      </c>
      <c r="BB87" s="7"/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 t="s">
        <v>99</v>
      </c>
      <c r="BJ87" s="4">
        <v>16</v>
      </c>
      <c r="BK87" s="8">
        <v>549.48</v>
      </c>
      <c r="BL87" s="2" t="s">
        <v>362</v>
      </c>
      <c r="BM87" s="7"/>
      <c r="BN87" s="7"/>
      <c r="BO87" s="4"/>
      <c r="BP87" s="8"/>
      <c r="BQ87" s="4"/>
      <c r="BR87" s="8"/>
      <c r="BS87" s="7"/>
      <c r="BT87" s="7"/>
      <c r="BU87" s="2" t="s">
        <v>108</v>
      </c>
      <c r="BV87" s="2" t="s">
        <v>96</v>
      </c>
      <c r="BW87" s="2" t="s">
        <v>224</v>
      </c>
      <c r="BX87" s="2" t="s">
        <v>363</v>
      </c>
      <c r="BY87" s="2" t="s">
        <v>111</v>
      </c>
      <c r="BZ87" s="2" t="s">
        <v>111</v>
      </c>
      <c r="CA87" s="2" t="s">
        <v>99</v>
      </c>
    </row>
    <row r="88">
      <c r="A88" s="2" t="s">
        <v>364</v>
      </c>
      <c r="B88" s="2" t="s">
        <v>88</v>
      </c>
      <c r="C88" s="2" t="s">
        <v>89</v>
      </c>
      <c r="D88" s="2" t="s">
        <v>90</v>
      </c>
      <c r="E88" s="2" t="s">
        <v>91</v>
      </c>
      <c r="F88" s="2" t="s">
        <v>92</v>
      </c>
      <c r="G88" s="2" t="s">
        <v>92</v>
      </c>
      <c r="H88" s="2" t="s">
        <v>92</v>
      </c>
      <c r="I88" s="2" t="s">
        <v>200</v>
      </c>
      <c r="J88" s="2" t="s">
        <v>94</v>
      </c>
      <c r="K88" s="2" t="s">
        <v>365</v>
      </c>
      <c r="L88" s="3">
        <v>19.8</v>
      </c>
      <c r="M88" s="3">
        <v>20.79</v>
      </c>
      <c r="N88" s="3">
        <v>44.99</v>
      </c>
      <c r="O88" s="2" t="s">
        <v>96</v>
      </c>
      <c r="P88" s="2" t="s">
        <v>202</v>
      </c>
      <c r="Q88" s="2" t="s">
        <v>98</v>
      </c>
      <c r="R88" s="2" t="s">
        <v>99</v>
      </c>
      <c r="S88" s="2" t="s">
        <v>99</v>
      </c>
      <c r="T88" s="2" t="s">
        <v>101</v>
      </c>
      <c r="U88" s="2" t="s">
        <v>102</v>
      </c>
      <c r="V88" s="2" t="s">
        <v>203</v>
      </c>
      <c r="W88" s="2" t="s">
        <v>204</v>
      </c>
      <c r="X88" s="2" t="s">
        <v>99</v>
      </c>
      <c r="Y88" s="2" t="s">
        <v>205</v>
      </c>
      <c r="Z88" s="4">
        <v>106</v>
      </c>
      <c r="AA88" s="4">
        <f>=ROUNDDOWN(53,0)</f>
      </c>
      <c r="AB88" s="5">
        <v>2</v>
      </c>
      <c r="AC88" s="2" t="s">
        <v>99</v>
      </c>
      <c r="AD88" s="4"/>
      <c r="AE88" s="4"/>
      <c r="AF88" s="6">
        <v>82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>
        <v>2</v>
      </c>
      <c r="AQ88" s="8">
        <v>40.26</v>
      </c>
      <c r="AR88" s="4"/>
      <c r="AS88" s="8"/>
      <c r="AT88" s="7"/>
      <c r="AU88" s="7"/>
      <c r="AV88" s="4">
        <v>21</v>
      </c>
      <c r="AW88" s="8">
        <v>547.54</v>
      </c>
      <c r="AX88" s="4" t="s">
        <v>99</v>
      </c>
      <c r="AY88" s="8" t="s">
        <v>99</v>
      </c>
      <c r="AZ88" s="7" t="s">
        <v>99</v>
      </c>
      <c r="BA88" s="7" t="s">
        <v>99</v>
      </c>
      <c r="BB88" s="7">
        <v>0.0735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0.0255</v>
      </c>
      <c r="BJ88" s="4">
        <v>14</v>
      </c>
      <c r="BK88" s="8">
        <v>312.91</v>
      </c>
      <c r="BL88" s="2" t="s">
        <v>254</v>
      </c>
      <c r="BM88" s="7">
        <v>0.1429</v>
      </c>
      <c r="BN88" s="7">
        <v>0.1287</v>
      </c>
      <c r="BO88" s="4">
        <v>2</v>
      </c>
      <c r="BP88" s="8">
        <v>40.26</v>
      </c>
      <c r="BQ88" s="4"/>
      <c r="BR88" s="8"/>
      <c r="BS88" s="7"/>
      <c r="BT88" s="7"/>
      <c r="BU88" s="2" t="s">
        <v>108</v>
      </c>
      <c r="BV88" s="2" t="s">
        <v>96</v>
      </c>
      <c r="BW88" s="2" t="s">
        <v>99</v>
      </c>
      <c r="BX88" s="2" t="s">
        <v>366</v>
      </c>
      <c r="BY88" s="2" t="s">
        <v>111</v>
      </c>
      <c r="BZ88" s="2" t="s">
        <v>111</v>
      </c>
      <c r="CA88" s="2" t="s">
        <v>99</v>
      </c>
    </row>
    <row r="89">
      <c r="A89" s="2" t="s">
        <v>367</v>
      </c>
      <c r="B89" s="2" t="s">
        <v>88</v>
      </c>
      <c r="C89" s="2" t="s">
        <v>89</v>
      </c>
      <c r="D89" s="2" t="s">
        <v>90</v>
      </c>
      <c r="E89" s="2" t="s">
        <v>91</v>
      </c>
      <c r="F89" s="2" t="s">
        <v>92</v>
      </c>
      <c r="G89" s="2" t="s">
        <v>92</v>
      </c>
      <c r="H89" s="2" t="s">
        <v>92</v>
      </c>
      <c r="I89" s="2" t="s">
        <v>200</v>
      </c>
      <c r="J89" s="2" t="s">
        <v>113</v>
      </c>
      <c r="K89" s="2" t="s">
        <v>365</v>
      </c>
      <c r="L89" s="3">
        <v>21.78</v>
      </c>
      <c r="M89" s="3">
        <v>22.87</v>
      </c>
      <c r="N89" s="3">
        <v>49.99</v>
      </c>
      <c r="O89" s="2" t="s">
        <v>96</v>
      </c>
      <c r="P89" s="2" t="s">
        <v>202</v>
      </c>
      <c r="Q89" s="2" t="s">
        <v>98</v>
      </c>
      <c r="R89" s="2" t="s">
        <v>99</v>
      </c>
      <c r="S89" s="2" t="s">
        <v>99</v>
      </c>
      <c r="T89" s="2" t="s">
        <v>101</v>
      </c>
      <c r="U89" s="2" t="s">
        <v>114</v>
      </c>
      <c r="V89" s="2" t="s">
        <v>203</v>
      </c>
      <c r="W89" s="2" t="s">
        <v>204</v>
      </c>
      <c r="X89" s="2" t="s">
        <v>99</v>
      </c>
      <c r="Y89" s="2" t="s">
        <v>205</v>
      </c>
      <c r="Z89" s="4">
        <v>156</v>
      </c>
      <c r="AA89" s="4">
        <f>=ROUNDDOWN(39,0)</f>
      </c>
      <c r="AB89" s="5">
        <v>4</v>
      </c>
      <c r="AC89" s="2" t="s">
        <v>99</v>
      </c>
      <c r="AD89" s="4"/>
      <c r="AE89" s="4"/>
      <c r="AF89" s="6">
        <v>82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>
        <v>2</v>
      </c>
      <c r="AQ89" s="8">
        <v>44.28</v>
      </c>
      <c r="AR89" s="4"/>
      <c r="AS89" s="8"/>
      <c r="AT89" s="7"/>
      <c r="AU89" s="7"/>
      <c r="AV89" s="4" t="s">
        <v>99</v>
      </c>
      <c r="AW89" s="8" t="s">
        <v>99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0.0809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 t="s">
        <v>99</v>
      </c>
      <c r="BJ89" s="4">
        <v>22</v>
      </c>
      <c r="BK89" s="8">
        <v>565.99</v>
      </c>
      <c r="BL89" s="2" t="s">
        <v>254</v>
      </c>
      <c r="BM89" s="7">
        <v>0.0909</v>
      </c>
      <c r="BN89" s="7">
        <v>0.0782</v>
      </c>
      <c r="BO89" s="4">
        <v>2</v>
      </c>
      <c r="BP89" s="8">
        <v>44.28</v>
      </c>
      <c r="BQ89" s="4"/>
      <c r="BR89" s="8"/>
      <c r="BS89" s="7"/>
      <c r="BT89" s="7"/>
      <c r="BU89" s="2" t="s">
        <v>108</v>
      </c>
      <c r="BV89" s="2" t="s">
        <v>96</v>
      </c>
      <c r="BW89" s="2" t="s">
        <v>99</v>
      </c>
      <c r="BX89" s="2" t="s">
        <v>220</v>
      </c>
      <c r="BY89" s="2" t="s">
        <v>111</v>
      </c>
      <c r="BZ89" s="2" t="s">
        <v>111</v>
      </c>
      <c r="CA89" s="2" t="s">
        <v>99</v>
      </c>
    </row>
    <row r="90">
      <c r="A90" s="2" t="s">
        <v>368</v>
      </c>
      <c r="B90" s="2" t="s">
        <v>88</v>
      </c>
      <c r="C90" s="2" t="s">
        <v>89</v>
      </c>
      <c r="D90" s="2" t="s">
        <v>90</v>
      </c>
      <c r="E90" s="2" t="s">
        <v>91</v>
      </c>
      <c r="F90" s="2" t="s">
        <v>92</v>
      </c>
      <c r="G90" s="2" t="s">
        <v>92</v>
      </c>
      <c r="H90" s="2" t="s">
        <v>92</v>
      </c>
      <c r="I90" s="2" t="s">
        <v>200</v>
      </c>
      <c r="J90" s="2" t="s">
        <v>118</v>
      </c>
      <c r="K90" s="2" t="s">
        <v>365</v>
      </c>
      <c r="L90" s="3">
        <v>24.3</v>
      </c>
      <c r="M90" s="3">
        <v>25.52</v>
      </c>
      <c r="N90" s="3">
        <v>54.99</v>
      </c>
      <c r="O90" s="2" t="s">
        <v>96</v>
      </c>
      <c r="P90" s="2" t="s">
        <v>202</v>
      </c>
      <c r="Q90" s="2" t="s">
        <v>98</v>
      </c>
      <c r="R90" s="2" t="s">
        <v>99</v>
      </c>
      <c r="S90" s="2" t="s">
        <v>99</v>
      </c>
      <c r="T90" s="2" t="s">
        <v>101</v>
      </c>
      <c r="U90" s="2" t="s">
        <v>114</v>
      </c>
      <c r="V90" s="2" t="s">
        <v>203</v>
      </c>
      <c r="W90" s="2" t="s">
        <v>204</v>
      </c>
      <c r="X90" s="2" t="s">
        <v>99</v>
      </c>
      <c r="Y90" s="2" t="s">
        <v>205</v>
      </c>
      <c r="Z90" s="4">
        <v>230</v>
      </c>
      <c r="AA90" s="4">
        <f>=ROUNDDOWN(38.3333333333333,0)</f>
      </c>
      <c r="AB90" s="5">
        <v>6</v>
      </c>
      <c r="AC90" s="2" t="s">
        <v>99</v>
      </c>
      <c r="AD90" s="4"/>
      <c r="AE90" s="4"/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>
        <v>10</v>
      </c>
      <c r="AQ90" s="8">
        <v>251.6</v>
      </c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0.4595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>
        <v>72</v>
      </c>
      <c r="BK90" s="8">
        <v>2053.51</v>
      </c>
      <c r="BL90" s="2" t="s">
        <v>232</v>
      </c>
      <c r="BM90" s="7">
        <v>0.1389</v>
      </c>
      <c r="BN90" s="7">
        <v>0.1225</v>
      </c>
      <c r="BO90" s="4">
        <v>10</v>
      </c>
      <c r="BP90" s="8">
        <v>251.6</v>
      </c>
      <c r="BQ90" s="4"/>
      <c r="BR90" s="8"/>
      <c r="BS90" s="7"/>
      <c r="BT90" s="7"/>
      <c r="BU90" s="2" t="s">
        <v>108</v>
      </c>
      <c r="BV90" s="2" t="s">
        <v>96</v>
      </c>
      <c r="BW90" s="2" t="s">
        <v>99</v>
      </c>
      <c r="BX90" s="2" t="s">
        <v>213</v>
      </c>
      <c r="BY90" s="2" t="s">
        <v>111</v>
      </c>
      <c r="BZ90" s="2" t="s">
        <v>111</v>
      </c>
      <c r="CA90" s="2" t="s">
        <v>99</v>
      </c>
    </row>
    <row r="91">
      <c r="A91" s="2" t="s">
        <v>369</v>
      </c>
      <c r="B91" s="2" t="s">
        <v>88</v>
      </c>
      <c r="C91" s="2" t="s">
        <v>89</v>
      </c>
      <c r="D91" s="2" t="s">
        <v>90</v>
      </c>
      <c r="E91" s="2" t="s">
        <v>91</v>
      </c>
      <c r="F91" s="2" t="s">
        <v>92</v>
      </c>
      <c r="G91" s="2" t="s">
        <v>92</v>
      </c>
      <c r="H91" s="2" t="s">
        <v>92</v>
      </c>
      <c r="I91" s="2" t="s">
        <v>200</v>
      </c>
      <c r="J91" s="2" t="s">
        <v>126</v>
      </c>
      <c r="K91" s="2" t="s">
        <v>365</v>
      </c>
      <c r="L91" s="3">
        <v>28.98</v>
      </c>
      <c r="M91" s="3">
        <v>30.43</v>
      </c>
      <c r="N91" s="3">
        <v>64.99</v>
      </c>
      <c r="O91" s="2" t="s">
        <v>96</v>
      </c>
      <c r="P91" s="2" t="s">
        <v>202</v>
      </c>
      <c r="Q91" s="2" t="s">
        <v>98</v>
      </c>
      <c r="R91" s="2" t="s">
        <v>99</v>
      </c>
      <c r="S91" s="2" t="s">
        <v>99</v>
      </c>
      <c r="T91" s="2" t="s">
        <v>101</v>
      </c>
      <c r="U91" s="2" t="s">
        <v>114</v>
      </c>
      <c r="V91" s="2" t="s">
        <v>203</v>
      </c>
      <c r="W91" s="2" t="s">
        <v>204</v>
      </c>
      <c r="X91" s="2" t="s">
        <v>99</v>
      </c>
      <c r="Y91" s="2" t="s">
        <v>205</v>
      </c>
      <c r="Z91" s="4">
        <v>113</v>
      </c>
      <c r="AA91" s="4">
        <f>=ROUNDDOWN(9.41666666666667,0)</f>
      </c>
      <c r="AB91" s="5">
        <v>12</v>
      </c>
      <c r="AC91" s="2" t="s">
        <v>99</v>
      </c>
      <c r="AD91" s="4"/>
      <c r="AE91" s="4"/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>
        <v>6</v>
      </c>
      <c r="AQ91" s="8">
        <v>181.2</v>
      </c>
      <c r="AR91" s="4"/>
      <c r="AS91" s="8"/>
      <c r="AT91" s="7"/>
      <c r="AU91" s="7"/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0.3309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 t="s">
        <v>99</v>
      </c>
      <c r="BJ91" s="4">
        <v>38</v>
      </c>
      <c r="BK91" s="8">
        <v>1290.12</v>
      </c>
      <c r="BL91" s="2" t="s">
        <v>257</v>
      </c>
      <c r="BM91" s="7">
        <v>0.1579</v>
      </c>
      <c r="BN91" s="7">
        <v>0.1405</v>
      </c>
      <c r="BO91" s="4">
        <v>6</v>
      </c>
      <c r="BP91" s="8">
        <v>181.2</v>
      </c>
      <c r="BQ91" s="4"/>
      <c r="BR91" s="8"/>
      <c r="BS91" s="7"/>
      <c r="BT91" s="7"/>
      <c r="BU91" s="2" t="s">
        <v>108</v>
      </c>
      <c r="BV91" s="2" t="s">
        <v>96</v>
      </c>
      <c r="BW91" s="2" t="s">
        <v>99</v>
      </c>
      <c r="BX91" s="2" t="s">
        <v>370</v>
      </c>
      <c r="BY91" s="2" t="s">
        <v>111</v>
      </c>
      <c r="BZ91" s="2" t="s">
        <v>111</v>
      </c>
      <c r="CA91" s="2" t="s">
        <v>99</v>
      </c>
    </row>
    <row r="92">
      <c r="A92" s="2" t="s">
        <v>371</v>
      </c>
      <c r="B92" s="2" t="s">
        <v>88</v>
      </c>
      <c r="C92" s="2" t="s">
        <v>89</v>
      </c>
      <c r="D92" s="2" t="s">
        <v>90</v>
      </c>
      <c r="E92" s="2" t="s">
        <v>91</v>
      </c>
      <c r="F92" s="2" t="s">
        <v>92</v>
      </c>
      <c r="G92" s="2" t="s">
        <v>92</v>
      </c>
      <c r="H92" s="2" t="s">
        <v>92</v>
      </c>
      <c r="I92" s="2" t="s">
        <v>200</v>
      </c>
      <c r="J92" s="2" t="s">
        <v>131</v>
      </c>
      <c r="K92" s="2" t="s">
        <v>365</v>
      </c>
      <c r="L92" s="3">
        <v>28.98</v>
      </c>
      <c r="M92" s="3">
        <v>30.43</v>
      </c>
      <c r="N92" s="3">
        <v>64.99</v>
      </c>
      <c r="O92" s="2" t="s">
        <v>96</v>
      </c>
      <c r="P92" s="2" t="s">
        <v>202</v>
      </c>
      <c r="Q92" s="2" t="s">
        <v>98</v>
      </c>
      <c r="R92" s="2" t="s">
        <v>99</v>
      </c>
      <c r="S92" s="2" t="s">
        <v>99</v>
      </c>
      <c r="T92" s="2" t="s">
        <v>101</v>
      </c>
      <c r="U92" s="2" t="s">
        <v>114</v>
      </c>
      <c r="V92" s="2" t="s">
        <v>203</v>
      </c>
      <c r="W92" s="2" t="s">
        <v>204</v>
      </c>
      <c r="X92" s="2" t="s">
        <v>99</v>
      </c>
      <c r="Y92" s="2" t="s">
        <v>218</v>
      </c>
      <c r="Z92" s="4">
        <v>73</v>
      </c>
      <c r="AA92" s="4">
        <f>=ROUNDDOWN(24.3333333333333,0)</f>
      </c>
      <c r="AB92" s="5">
        <v>3</v>
      </c>
      <c r="AC92" s="2" t="s">
        <v>99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>
        <v>1</v>
      </c>
      <c r="AQ92" s="8">
        <v>30.2</v>
      </c>
      <c r="AR92" s="4"/>
      <c r="AS92" s="8"/>
      <c r="AT92" s="7"/>
      <c r="AU92" s="7"/>
      <c r="AV92" s="4" t="s">
        <v>99</v>
      </c>
      <c r="AW92" s="8" t="s">
        <v>99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0.0552</v>
      </c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 t="s">
        <v>99</v>
      </c>
      <c r="BJ92" s="4">
        <v>21</v>
      </c>
      <c r="BK92" s="8">
        <v>739.94</v>
      </c>
      <c r="BL92" s="2" t="s">
        <v>254</v>
      </c>
      <c r="BM92" s="7">
        <v>0.0476</v>
      </c>
      <c r="BN92" s="7">
        <v>0.0408</v>
      </c>
      <c r="BO92" s="4">
        <v>1</v>
      </c>
      <c r="BP92" s="8">
        <v>30.2</v>
      </c>
      <c r="BQ92" s="4"/>
      <c r="BR92" s="8"/>
      <c r="BS92" s="7"/>
      <c r="BT92" s="7"/>
      <c r="BU92" s="2" t="s">
        <v>108</v>
      </c>
      <c r="BV92" s="2" t="s">
        <v>96</v>
      </c>
      <c r="BW92" s="2" t="s">
        <v>99</v>
      </c>
      <c r="BX92" s="2" t="s">
        <v>372</v>
      </c>
      <c r="BY92" s="2" t="s">
        <v>111</v>
      </c>
      <c r="BZ92" s="2" t="s">
        <v>111</v>
      </c>
      <c r="CA92" s="2" t="s">
        <v>99</v>
      </c>
    </row>
    <row r="93">
      <c r="A93" s="2" t="s">
        <v>373</v>
      </c>
      <c r="B93" s="2" t="s">
        <v>88</v>
      </c>
      <c r="C93" s="2" t="s">
        <v>89</v>
      </c>
      <c r="D93" s="2" t="s">
        <v>90</v>
      </c>
      <c r="E93" s="2" t="s">
        <v>91</v>
      </c>
      <c r="F93" s="2" t="s">
        <v>92</v>
      </c>
      <c r="G93" s="2" t="s">
        <v>92</v>
      </c>
      <c r="H93" s="2" t="s">
        <v>92</v>
      </c>
      <c r="I93" s="2" t="s">
        <v>93</v>
      </c>
      <c r="J93" s="2" t="s">
        <v>118</v>
      </c>
      <c r="K93" s="2" t="s">
        <v>374</v>
      </c>
      <c r="L93" s="3">
        <v>24.3</v>
      </c>
      <c r="M93" s="3">
        <v>25.52</v>
      </c>
      <c r="N93" s="3">
        <v>54.99</v>
      </c>
      <c r="O93" s="2" t="s">
        <v>96</v>
      </c>
      <c r="P93" s="2" t="s">
        <v>97</v>
      </c>
      <c r="Q93" s="2" t="s">
        <v>98</v>
      </c>
      <c r="R93" s="2" t="s">
        <v>99</v>
      </c>
      <c r="S93" s="2" t="s">
        <v>375</v>
      </c>
      <c r="T93" s="2" t="s">
        <v>101</v>
      </c>
      <c r="U93" s="2" t="s">
        <v>114</v>
      </c>
      <c r="V93" s="2" t="s">
        <v>138</v>
      </c>
      <c r="W93" s="2" t="s">
        <v>104</v>
      </c>
      <c r="X93" s="2" t="s">
        <v>105</v>
      </c>
      <c r="Y93" s="2" t="s">
        <v>334</v>
      </c>
      <c r="Z93" s="4">
        <v>239</v>
      </c>
      <c r="AA93" s="4">
        <f>=ROUNDDOWN(12.5789473684211,0)</f>
      </c>
      <c r="AB93" s="5">
        <v>19</v>
      </c>
      <c r="AC93" s="2" t="s">
        <v>99</v>
      </c>
      <c r="AD93" s="4"/>
      <c r="AE93" s="4"/>
      <c r="AF93" s="6">
        <v>78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>
        <v>13</v>
      </c>
      <c r="AQ93" s="8">
        <v>327.08</v>
      </c>
      <c r="AR93" s="4"/>
      <c r="AS93" s="8"/>
      <c r="AT93" s="7"/>
      <c r="AU93" s="7"/>
      <c r="AV93" s="4">
        <v>20</v>
      </c>
      <c r="AW93" s="8">
        <v>538.48</v>
      </c>
      <c r="AX93" s="4" t="s">
        <v>99</v>
      </c>
      <c r="AY93" s="8" t="s">
        <v>99</v>
      </c>
      <c r="AZ93" s="7" t="s">
        <v>99</v>
      </c>
      <c r="BA93" s="7" t="s">
        <v>99</v>
      </c>
      <c r="BB93" s="7">
        <v>0.6074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>
        <v>0.0251</v>
      </c>
      <c r="BJ93" s="4">
        <v>91</v>
      </c>
      <c r="BK93" s="8">
        <v>2553.81</v>
      </c>
      <c r="BL93" s="2" t="s">
        <v>376</v>
      </c>
      <c r="BM93" s="7">
        <v>0.1429</v>
      </c>
      <c r="BN93" s="7">
        <v>0.1281</v>
      </c>
      <c r="BO93" s="4">
        <v>13</v>
      </c>
      <c r="BP93" s="8">
        <v>327.08</v>
      </c>
      <c r="BQ93" s="4"/>
      <c r="BR93" s="8"/>
      <c r="BS93" s="7"/>
      <c r="BT93" s="7"/>
      <c r="BU93" s="2" t="s">
        <v>108</v>
      </c>
      <c r="BV93" s="2" t="s">
        <v>96</v>
      </c>
      <c r="BW93" s="2" t="s">
        <v>336</v>
      </c>
      <c r="BX93" s="2" t="s">
        <v>377</v>
      </c>
      <c r="BY93" s="2" t="s">
        <v>111</v>
      </c>
      <c r="BZ93" s="2" t="s">
        <v>111</v>
      </c>
      <c r="CA93" s="2" t="s">
        <v>99</v>
      </c>
    </row>
    <row r="94">
      <c r="A94" s="2" t="s">
        <v>378</v>
      </c>
      <c r="B94" s="2" t="s">
        <v>88</v>
      </c>
      <c r="C94" s="2" t="s">
        <v>89</v>
      </c>
      <c r="D94" s="2" t="s">
        <v>90</v>
      </c>
      <c r="E94" s="2" t="s">
        <v>91</v>
      </c>
      <c r="F94" s="2" t="s">
        <v>92</v>
      </c>
      <c r="G94" s="2" t="s">
        <v>92</v>
      </c>
      <c r="H94" s="2" t="s">
        <v>92</v>
      </c>
      <c r="I94" s="2" t="s">
        <v>93</v>
      </c>
      <c r="J94" s="2" t="s">
        <v>126</v>
      </c>
      <c r="K94" s="2" t="s">
        <v>374</v>
      </c>
      <c r="L94" s="3">
        <v>28.98</v>
      </c>
      <c r="M94" s="3">
        <v>30.43</v>
      </c>
      <c r="N94" s="3">
        <v>64.99</v>
      </c>
      <c r="O94" s="2" t="s">
        <v>96</v>
      </c>
      <c r="P94" s="2" t="s">
        <v>97</v>
      </c>
      <c r="Q94" s="2" t="s">
        <v>98</v>
      </c>
      <c r="R94" s="2" t="s">
        <v>99</v>
      </c>
      <c r="S94" s="2" t="s">
        <v>375</v>
      </c>
      <c r="T94" s="2" t="s">
        <v>101</v>
      </c>
      <c r="U94" s="2" t="s">
        <v>114</v>
      </c>
      <c r="V94" s="2" t="s">
        <v>138</v>
      </c>
      <c r="W94" s="2" t="s">
        <v>104</v>
      </c>
      <c r="X94" s="2" t="s">
        <v>105</v>
      </c>
      <c r="Y94" s="2" t="s">
        <v>334</v>
      </c>
      <c r="Z94" s="4">
        <v>295</v>
      </c>
      <c r="AA94" s="4">
        <f>=ROUNDDOWN(24.5833333333333,0)</f>
      </c>
      <c r="AB94" s="5">
        <v>12</v>
      </c>
      <c r="AC94" s="2" t="s">
        <v>99</v>
      </c>
      <c r="AD94" s="4"/>
      <c r="AE94" s="4"/>
      <c r="AF94" s="6">
        <v>78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>
        <v>6</v>
      </c>
      <c r="AQ94" s="8">
        <v>181.2</v>
      </c>
      <c r="AR94" s="4"/>
      <c r="AS94" s="8"/>
      <c r="AT94" s="7"/>
      <c r="AU94" s="7"/>
      <c r="AV94" s="4" t="s">
        <v>99</v>
      </c>
      <c r="AW94" s="8" t="s">
        <v>99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0.3365</v>
      </c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 t="s">
        <v>99</v>
      </c>
      <c r="BJ94" s="4">
        <v>40</v>
      </c>
      <c r="BK94" s="8">
        <v>1328.06</v>
      </c>
      <c r="BL94" s="2" t="s">
        <v>379</v>
      </c>
      <c r="BM94" s="7">
        <v>0.15</v>
      </c>
      <c r="BN94" s="7">
        <v>0.1364</v>
      </c>
      <c r="BO94" s="4">
        <v>6</v>
      </c>
      <c r="BP94" s="8">
        <v>181.2</v>
      </c>
      <c r="BQ94" s="4"/>
      <c r="BR94" s="8"/>
      <c r="BS94" s="7"/>
      <c r="BT94" s="7"/>
      <c r="BU94" s="2" t="s">
        <v>108</v>
      </c>
      <c r="BV94" s="2" t="s">
        <v>96</v>
      </c>
      <c r="BW94" s="2" t="s">
        <v>336</v>
      </c>
      <c r="BX94" s="2" t="s">
        <v>380</v>
      </c>
      <c r="BY94" s="2" t="s">
        <v>111</v>
      </c>
      <c r="BZ94" s="2" t="s">
        <v>111</v>
      </c>
      <c r="CA94" s="2" t="s">
        <v>99</v>
      </c>
    </row>
    <row r="95">
      <c r="A95" s="2" t="s">
        <v>381</v>
      </c>
      <c r="B95" s="2" t="s">
        <v>88</v>
      </c>
      <c r="C95" s="2" t="s">
        <v>89</v>
      </c>
      <c r="D95" s="2" t="s">
        <v>90</v>
      </c>
      <c r="E95" s="2" t="s">
        <v>91</v>
      </c>
      <c r="F95" s="2" t="s">
        <v>92</v>
      </c>
      <c r="G95" s="2" t="s">
        <v>92</v>
      </c>
      <c r="H95" s="2" t="s">
        <v>92</v>
      </c>
      <c r="I95" s="2" t="s">
        <v>93</v>
      </c>
      <c r="J95" s="2" t="s">
        <v>131</v>
      </c>
      <c r="K95" s="2" t="s">
        <v>374</v>
      </c>
      <c r="L95" s="3">
        <v>28.98</v>
      </c>
      <c r="M95" s="3">
        <v>30.43</v>
      </c>
      <c r="N95" s="3">
        <v>64.99</v>
      </c>
      <c r="O95" s="2" t="s">
        <v>96</v>
      </c>
      <c r="P95" s="2" t="s">
        <v>97</v>
      </c>
      <c r="Q95" s="2" t="s">
        <v>98</v>
      </c>
      <c r="R95" s="2" t="s">
        <v>99</v>
      </c>
      <c r="S95" s="2" t="s">
        <v>375</v>
      </c>
      <c r="T95" s="2" t="s">
        <v>101</v>
      </c>
      <c r="U95" s="2" t="s">
        <v>114</v>
      </c>
      <c r="V95" s="2" t="s">
        <v>138</v>
      </c>
      <c r="W95" s="2" t="s">
        <v>104</v>
      </c>
      <c r="X95" s="2" t="s">
        <v>105</v>
      </c>
      <c r="Y95" s="2" t="s">
        <v>334</v>
      </c>
      <c r="Z95" s="4">
        <v>161</v>
      </c>
      <c r="AA95" s="4">
        <f>=ROUNDDOWN(32.2,0)</f>
      </c>
      <c r="AB95" s="5">
        <v>5</v>
      </c>
      <c r="AC95" s="2" t="s">
        <v>99</v>
      </c>
      <c r="AD95" s="4"/>
      <c r="AE95" s="4"/>
      <c r="AF95" s="6">
        <v>78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>
        <v>1</v>
      </c>
      <c r="AQ95" s="8">
        <v>30.2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0.0561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8</v>
      </c>
      <c r="BK95" s="8">
        <v>270.77</v>
      </c>
      <c r="BL95" s="2" t="s">
        <v>382</v>
      </c>
      <c r="BM95" s="7">
        <v>0.125</v>
      </c>
      <c r="BN95" s="7">
        <v>0.1115</v>
      </c>
      <c r="BO95" s="4">
        <v>1</v>
      </c>
      <c r="BP95" s="8">
        <v>30.2</v>
      </c>
      <c r="BQ95" s="4"/>
      <c r="BR95" s="8"/>
      <c r="BS95" s="7"/>
      <c r="BT95" s="7"/>
      <c r="BU95" s="2" t="s">
        <v>108</v>
      </c>
      <c r="BV95" s="2" t="s">
        <v>96</v>
      </c>
      <c r="BW95" s="2" t="s">
        <v>336</v>
      </c>
      <c r="BX95" s="2" t="s">
        <v>377</v>
      </c>
      <c r="BY95" s="2" t="s">
        <v>111</v>
      </c>
      <c r="BZ95" s="2" t="s">
        <v>111</v>
      </c>
      <c r="CA95" s="2" t="s">
        <v>99</v>
      </c>
    </row>
    <row r="96">
      <c r="A96" s="2" t="s">
        <v>383</v>
      </c>
      <c r="B96" s="2" t="s">
        <v>88</v>
      </c>
      <c r="C96" s="2" t="s">
        <v>89</v>
      </c>
      <c r="D96" s="2" t="s">
        <v>90</v>
      </c>
      <c r="E96" s="2" t="s">
        <v>91</v>
      </c>
      <c r="F96" s="2" t="s">
        <v>92</v>
      </c>
      <c r="G96" s="2" t="s">
        <v>92</v>
      </c>
      <c r="H96" s="2" t="s">
        <v>92</v>
      </c>
      <c r="I96" s="2" t="s">
        <v>93</v>
      </c>
      <c r="J96" s="2" t="s">
        <v>118</v>
      </c>
      <c r="K96" s="2" t="s">
        <v>384</v>
      </c>
      <c r="L96" s="3">
        <v>24.3</v>
      </c>
      <c r="M96" s="3">
        <v>25.52</v>
      </c>
      <c r="N96" s="3">
        <v>54.99</v>
      </c>
      <c r="O96" s="2" t="s">
        <v>96</v>
      </c>
      <c r="P96" s="2" t="s">
        <v>127</v>
      </c>
      <c r="Q96" s="2" t="s">
        <v>98</v>
      </c>
      <c r="R96" s="2" t="s">
        <v>99</v>
      </c>
      <c r="S96" s="2" t="s">
        <v>385</v>
      </c>
      <c r="T96" s="2" t="s">
        <v>101</v>
      </c>
      <c r="U96" s="2" t="s">
        <v>99</v>
      </c>
      <c r="V96" s="2" t="s">
        <v>103</v>
      </c>
      <c r="W96" s="2" t="s">
        <v>104</v>
      </c>
      <c r="X96" s="2" t="s">
        <v>105</v>
      </c>
      <c r="Y96" s="2" t="s">
        <v>386</v>
      </c>
      <c r="Z96" s="4"/>
      <c r="AA96" s="4">
        <f>=ROUNDDOWN({0},0)</f>
      </c>
      <c r="AB96" s="5">
        <v>30</v>
      </c>
      <c r="AC96" s="2" t="s">
        <v>99</v>
      </c>
      <c r="AD96" s="4"/>
      <c r="AE96" s="4"/>
      <c r="AF96" s="6">
        <v>78</v>
      </c>
      <c r="AG96" s="6"/>
      <c r="AH96" s="7">
        <v>0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/>
      <c r="AQ96" s="8"/>
      <c r="AR96" s="4"/>
      <c r="AS96" s="8"/>
      <c r="AT96" s="7"/>
      <c r="AU96" s="7"/>
      <c r="AV96" s="4">
        <v>12</v>
      </c>
      <c r="AW96" s="8">
        <v>362.4</v>
      </c>
      <c r="AX96" s="4" t="s">
        <v>99</v>
      </c>
      <c r="AY96" s="8" t="s">
        <v>99</v>
      </c>
      <c r="AZ96" s="7" t="s">
        <v>99</v>
      </c>
      <c r="BA96" s="7" t="s">
        <v>99</v>
      </c>
      <c r="BB96" s="7"/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0.0169</v>
      </c>
      <c r="BJ96" s="4"/>
      <c r="BK96" s="8"/>
      <c r="BL96" s="2" t="s">
        <v>99</v>
      </c>
      <c r="BM96" s="7"/>
      <c r="BN96" s="7"/>
      <c r="BO96" s="4"/>
      <c r="BP96" s="8"/>
      <c r="BQ96" s="4"/>
      <c r="BR96" s="8"/>
      <c r="BS96" s="7"/>
      <c r="BT96" s="7"/>
      <c r="BU96" s="2" t="s">
        <v>108</v>
      </c>
      <c r="BV96" s="2" t="s">
        <v>96</v>
      </c>
      <c r="BW96" s="2" t="s">
        <v>123</v>
      </c>
      <c r="BX96" s="2" t="s">
        <v>387</v>
      </c>
      <c r="BY96" s="2" t="s">
        <v>111</v>
      </c>
      <c r="BZ96" s="2" t="s">
        <v>111</v>
      </c>
      <c r="CA96" s="2" t="s">
        <v>99</v>
      </c>
    </row>
    <row r="97">
      <c r="A97" s="2" t="s">
        <v>388</v>
      </c>
      <c r="B97" s="2" t="s">
        <v>88</v>
      </c>
      <c r="C97" s="2" t="s">
        <v>89</v>
      </c>
      <c r="D97" s="2" t="s">
        <v>90</v>
      </c>
      <c r="E97" s="2" t="s">
        <v>91</v>
      </c>
      <c r="F97" s="2" t="s">
        <v>92</v>
      </c>
      <c r="G97" s="2" t="s">
        <v>92</v>
      </c>
      <c r="H97" s="2" t="s">
        <v>92</v>
      </c>
      <c r="I97" s="2" t="s">
        <v>93</v>
      </c>
      <c r="J97" s="2" t="s">
        <v>126</v>
      </c>
      <c r="K97" s="2" t="s">
        <v>384</v>
      </c>
      <c r="L97" s="3">
        <v>28.98</v>
      </c>
      <c r="M97" s="3">
        <v>30.43</v>
      </c>
      <c r="N97" s="3">
        <v>64.99</v>
      </c>
      <c r="O97" s="2" t="s">
        <v>96</v>
      </c>
      <c r="P97" s="2" t="s">
        <v>97</v>
      </c>
      <c r="Q97" s="2" t="s">
        <v>98</v>
      </c>
      <c r="R97" s="2" t="s">
        <v>99</v>
      </c>
      <c r="S97" s="2" t="s">
        <v>385</v>
      </c>
      <c r="T97" s="2" t="s">
        <v>101</v>
      </c>
      <c r="U97" s="2" t="s">
        <v>99</v>
      </c>
      <c r="V97" s="2" t="s">
        <v>103</v>
      </c>
      <c r="W97" s="2" t="s">
        <v>104</v>
      </c>
      <c r="X97" s="2" t="s">
        <v>105</v>
      </c>
      <c r="Y97" s="2" t="s">
        <v>121</v>
      </c>
      <c r="Z97" s="4">
        <v>173</v>
      </c>
      <c r="AA97" s="4">
        <f>=ROUNDDOWN(10.8125,0)</f>
      </c>
      <c r="AB97" s="5">
        <v>16</v>
      </c>
      <c r="AC97" s="2" t="s">
        <v>99</v>
      </c>
      <c r="AD97" s="4"/>
      <c r="AE97" s="4"/>
      <c r="AF97" s="6">
        <v>78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>
        <v>8</v>
      </c>
      <c r="AQ97" s="8">
        <v>241.6</v>
      </c>
      <c r="AR97" s="4"/>
      <c r="AS97" s="8"/>
      <c r="AT97" s="7"/>
      <c r="AU97" s="7"/>
      <c r="AV97" s="4" t="s">
        <v>99</v>
      </c>
      <c r="AW97" s="8" t="s">
        <v>99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0.6667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 t="s">
        <v>99</v>
      </c>
      <c r="BJ97" s="4">
        <v>48</v>
      </c>
      <c r="BK97" s="8">
        <v>1627.12</v>
      </c>
      <c r="BL97" s="2" t="s">
        <v>107</v>
      </c>
      <c r="BM97" s="7">
        <v>0.1667</v>
      </c>
      <c r="BN97" s="7">
        <v>0.1485</v>
      </c>
      <c r="BO97" s="4">
        <v>8</v>
      </c>
      <c r="BP97" s="8">
        <v>241.6</v>
      </c>
      <c r="BQ97" s="4"/>
      <c r="BR97" s="8"/>
      <c r="BS97" s="7"/>
      <c r="BT97" s="7"/>
      <c r="BU97" s="2" t="s">
        <v>108</v>
      </c>
      <c r="BV97" s="2" t="s">
        <v>96</v>
      </c>
      <c r="BW97" s="2" t="s">
        <v>123</v>
      </c>
      <c r="BX97" s="2" t="s">
        <v>149</v>
      </c>
      <c r="BY97" s="2" t="s">
        <v>111</v>
      </c>
      <c r="BZ97" s="2" t="s">
        <v>111</v>
      </c>
      <c r="CA97" s="2" t="s">
        <v>99</v>
      </c>
    </row>
    <row r="98">
      <c r="A98" s="2" t="s">
        <v>389</v>
      </c>
      <c r="B98" s="2" t="s">
        <v>88</v>
      </c>
      <c r="C98" s="2" t="s">
        <v>89</v>
      </c>
      <c r="D98" s="2" t="s">
        <v>90</v>
      </c>
      <c r="E98" s="2" t="s">
        <v>91</v>
      </c>
      <c r="F98" s="2" t="s">
        <v>92</v>
      </c>
      <c r="G98" s="2" t="s">
        <v>92</v>
      </c>
      <c r="H98" s="2" t="s">
        <v>92</v>
      </c>
      <c r="I98" s="2" t="s">
        <v>93</v>
      </c>
      <c r="J98" s="2" t="s">
        <v>131</v>
      </c>
      <c r="K98" s="2" t="s">
        <v>384</v>
      </c>
      <c r="L98" s="3">
        <v>28.98</v>
      </c>
      <c r="M98" s="3">
        <v>30.43</v>
      </c>
      <c r="N98" s="3">
        <v>64.99</v>
      </c>
      <c r="O98" s="2" t="s">
        <v>96</v>
      </c>
      <c r="P98" s="2" t="s">
        <v>97</v>
      </c>
      <c r="Q98" s="2" t="s">
        <v>98</v>
      </c>
      <c r="R98" s="2" t="s">
        <v>99</v>
      </c>
      <c r="S98" s="2" t="s">
        <v>385</v>
      </c>
      <c r="T98" s="2" t="s">
        <v>101</v>
      </c>
      <c r="U98" s="2" t="s">
        <v>99</v>
      </c>
      <c r="V98" s="2" t="s">
        <v>103</v>
      </c>
      <c r="W98" s="2" t="s">
        <v>104</v>
      </c>
      <c r="X98" s="2" t="s">
        <v>105</v>
      </c>
      <c r="Y98" s="2" t="s">
        <v>121</v>
      </c>
      <c r="Z98" s="4">
        <v>258</v>
      </c>
      <c r="AA98" s="4">
        <f>=ROUNDDOWN(36.8571428571429,0)</f>
      </c>
      <c r="AB98" s="5">
        <v>7</v>
      </c>
      <c r="AC98" s="2" t="s">
        <v>99</v>
      </c>
      <c r="AD98" s="4"/>
      <c r="AE98" s="4"/>
      <c r="AF98" s="6">
        <v>78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>
        <v>4</v>
      </c>
      <c r="AQ98" s="8">
        <v>120.8</v>
      </c>
      <c r="AR98" s="4"/>
      <c r="AS98" s="8"/>
      <c r="AT98" s="7"/>
      <c r="AU98" s="7"/>
      <c r="AV98" s="4" t="s">
        <v>99</v>
      </c>
      <c r="AW98" s="8" t="s">
        <v>99</v>
      </c>
      <c r="AX98" s="4" t="s">
        <v>99</v>
      </c>
      <c r="AY98" s="8" t="s">
        <v>99</v>
      </c>
      <c r="AZ98" s="7" t="s">
        <v>99</v>
      </c>
      <c r="BA98" s="7" t="s">
        <v>99</v>
      </c>
      <c r="BB98" s="7">
        <v>0.3333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 t="s">
        <v>99</v>
      </c>
      <c r="BJ98" s="4">
        <v>30</v>
      </c>
      <c r="BK98" s="8">
        <v>1014.31</v>
      </c>
      <c r="BL98" s="2" t="s">
        <v>139</v>
      </c>
      <c r="BM98" s="7">
        <v>0.1333</v>
      </c>
      <c r="BN98" s="7">
        <v>0.1191</v>
      </c>
      <c r="BO98" s="4">
        <v>4</v>
      </c>
      <c r="BP98" s="8">
        <v>120.8</v>
      </c>
      <c r="BQ98" s="4"/>
      <c r="BR98" s="8"/>
      <c r="BS98" s="7"/>
      <c r="BT98" s="7"/>
      <c r="BU98" s="2" t="s">
        <v>108</v>
      </c>
      <c r="BV98" s="2" t="s">
        <v>96</v>
      </c>
      <c r="BW98" s="2" t="s">
        <v>123</v>
      </c>
      <c r="BX98" s="2" t="s">
        <v>390</v>
      </c>
      <c r="BY98" s="2" t="s">
        <v>111</v>
      </c>
      <c r="BZ98" s="2" t="s">
        <v>111</v>
      </c>
      <c r="CA98" s="2" t="s">
        <v>99</v>
      </c>
    </row>
    <row r="99">
      <c r="A99" s="2" t="s">
        <v>391</v>
      </c>
      <c r="B99" s="2" t="s">
        <v>88</v>
      </c>
      <c r="C99" s="2" t="s">
        <v>89</v>
      </c>
      <c r="D99" s="2" t="s">
        <v>90</v>
      </c>
      <c r="E99" s="2" t="s">
        <v>91</v>
      </c>
      <c r="F99" s="2" t="s">
        <v>92</v>
      </c>
      <c r="G99" s="2" t="s">
        <v>92</v>
      </c>
      <c r="H99" s="2" t="s">
        <v>92</v>
      </c>
      <c r="I99" s="2" t="s">
        <v>93</v>
      </c>
      <c r="J99" s="2" t="s">
        <v>118</v>
      </c>
      <c r="K99" s="2" t="s">
        <v>392</v>
      </c>
      <c r="L99" s="3">
        <v>24.3</v>
      </c>
      <c r="M99" s="3">
        <v>25.52</v>
      </c>
      <c r="N99" s="3">
        <v>54.99</v>
      </c>
      <c r="O99" s="2" t="s">
        <v>96</v>
      </c>
      <c r="P99" s="2" t="s">
        <v>127</v>
      </c>
      <c r="Q99" s="2" t="s">
        <v>98</v>
      </c>
      <c r="R99" s="2" t="s">
        <v>99</v>
      </c>
      <c r="S99" s="2" t="s">
        <v>393</v>
      </c>
      <c r="T99" s="2" t="s">
        <v>101</v>
      </c>
      <c r="U99" s="2" t="s">
        <v>114</v>
      </c>
      <c r="V99" s="2" t="s">
        <v>138</v>
      </c>
      <c r="W99" s="2" t="s">
        <v>105</v>
      </c>
      <c r="X99" s="2" t="s">
        <v>99</v>
      </c>
      <c r="Y99" s="2" t="s">
        <v>334</v>
      </c>
      <c r="Z99" s="4"/>
      <c r="AA99" s="4">
        <f>=ROUNDDOWN({0},0)</f>
      </c>
      <c r="AB99" s="5">
        <v>35</v>
      </c>
      <c r="AC99" s="2" t="s">
        <v>394</v>
      </c>
      <c r="AD99" s="4">
        <v>310</v>
      </c>
      <c r="AE99" s="4">
        <v>310</v>
      </c>
      <c r="AF99" s="6">
        <v>83</v>
      </c>
      <c r="AG99" s="6"/>
      <c r="AH99" s="7">
        <v>0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>
        <v>2</v>
      </c>
      <c r="AQ99" s="8">
        <v>50.32</v>
      </c>
      <c r="AR99" s="4"/>
      <c r="AS99" s="8"/>
      <c r="AT99" s="7"/>
      <c r="AU99" s="7"/>
      <c r="AV99" s="4">
        <v>9</v>
      </c>
      <c r="AW99" s="8">
        <v>261.72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0.1923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>
        <v>0.0122</v>
      </c>
      <c r="BJ99" s="4">
        <v>84</v>
      </c>
      <c r="BK99" s="8">
        <v>2448.26</v>
      </c>
      <c r="BL99" s="2" t="s">
        <v>395</v>
      </c>
      <c r="BM99" s="7">
        <v>0.0238</v>
      </c>
      <c r="BN99" s="7">
        <v>0.0206</v>
      </c>
      <c r="BO99" s="4">
        <v>2</v>
      </c>
      <c r="BP99" s="8">
        <v>50.32</v>
      </c>
      <c r="BQ99" s="4"/>
      <c r="BR99" s="8"/>
      <c r="BS99" s="7"/>
      <c r="BT99" s="7"/>
      <c r="BU99" s="2" t="s">
        <v>108</v>
      </c>
      <c r="BV99" s="2" t="s">
        <v>96</v>
      </c>
      <c r="BW99" s="2" t="s">
        <v>396</v>
      </c>
      <c r="BX99" s="2" t="s">
        <v>377</v>
      </c>
      <c r="BY99" s="2" t="s">
        <v>111</v>
      </c>
      <c r="BZ99" s="2" t="s">
        <v>111</v>
      </c>
      <c r="CA99" s="2" t="s">
        <v>99</v>
      </c>
    </row>
    <row r="100">
      <c r="A100" s="2" t="s">
        <v>397</v>
      </c>
      <c r="B100" s="2" t="s">
        <v>88</v>
      </c>
      <c r="C100" s="2" t="s">
        <v>89</v>
      </c>
      <c r="D100" s="2" t="s">
        <v>90</v>
      </c>
      <c r="E100" s="2" t="s">
        <v>91</v>
      </c>
      <c r="F100" s="2" t="s">
        <v>92</v>
      </c>
      <c r="G100" s="2" t="s">
        <v>92</v>
      </c>
      <c r="H100" s="2" t="s">
        <v>92</v>
      </c>
      <c r="I100" s="2" t="s">
        <v>93</v>
      </c>
      <c r="J100" s="2" t="s">
        <v>126</v>
      </c>
      <c r="K100" s="2" t="s">
        <v>392</v>
      </c>
      <c r="L100" s="3">
        <v>28.98</v>
      </c>
      <c r="M100" s="3">
        <v>30.43</v>
      </c>
      <c r="N100" s="3">
        <v>64.99</v>
      </c>
      <c r="O100" s="2" t="s">
        <v>96</v>
      </c>
      <c r="P100" s="2" t="s">
        <v>97</v>
      </c>
      <c r="Q100" s="2" t="s">
        <v>98</v>
      </c>
      <c r="R100" s="2" t="s">
        <v>99</v>
      </c>
      <c r="S100" s="2" t="s">
        <v>375</v>
      </c>
      <c r="T100" s="2" t="s">
        <v>101</v>
      </c>
      <c r="U100" s="2" t="s">
        <v>114</v>
      </c>
      <c r="V100" s="2" t="s">
        <v>138</v>
      </c>
      <c r="W100" s="2" t="s">
        <v>104</v>
      </c>
      <c r="X100" s="2" t="s">
        <v>105</v>
      </c>
      <c r="Y100" s="2" t="s">
        <v>334</v>
      </c>
      <c r="Z100" s="4">
        <v>180</v>
      </c>
      <c r="AA100" s="4">
        <f>=ROUNDDOWN(10,0)</f>
      </c>
      <c r="AB100" s="5">
        <v>18</v>
      </c>
      <c r="AC100" s="2" t="s">
        <v>394</v>
      </c>
      <c r="AD100" s="4">
        <v>150</v>
      </c>
      <c r="AE100" s="4">
        <v>150</v>
      </c>
      <c r="AF100" s="6">
        <v>83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>
        <v>4</v>
      </c>
      <c r="AQ100" s="8">
        <v>120.8</v>
      </c>
      <c r="AR100" s="4"/>
      <c r="AS100" s="8"/>
      <c r="AT100" s="7"/>
      <c r="AU100" s="7"/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0.4616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53</v>
      </c>
      <c r="BK100" s="8">
        <v>1822.7</v>
      </c>
      <c r="BL100" s="2" t="s">
        <v>128</v>
      </c>
      <c r="BM100" s="7">
        <v>0.0755</v>
      </c>
      <c r="BN100" s="7">
        <v>0.0663</v>
      </c>
      <c r="BO100" s="4">
        <v>4</v>
      </c>
      <c r="BP100" s="8">
        <v>120.8</v>
      </c>
      <c r="BQ100" s="4"/>
      <c r="BR100" s="8"/>
      <c r="BS100" s="7"/>
      <c r="BT100" s="7"/>
      <c r="BU100" s="2" t="s">
        <v>108</v>
      </c>
      <c r="BV100" s="2" t="s">
        <v>96</v>
      </c>
      <c r="BW100" s="2" t="s">
        <v>336</v>
      </c>
      <c r="BX100" s="2" t="s">
        <v>398</v>
      </c>
      <c r="BY100" s="2" t="s">
        <v>111</v>
      </c>
      <c r="BZ100" s="2" t="s">
        <v>111</v>
      </c>
      <c r="CA100" s="2" t="s">
        <v>99</v>
      </c>
    </row>
    <row r="101">
      <c r="A101" s="2" t="s">
        <v>399</v>
      </c>
      <c r="B101" s="2" t="s">
        <v>88</v>
      </c>
      <c r="C101" s="2" t="s">
        <v>89</v>
      </c>
      <c r="D101" s="2" t="s">
        <v>90</v>
      </c>
      <c r="E101" s="2" t="s">
        <v>91</v>
      </c>
      <c r="F101" s="2" t="s">
        <v>92</v>
      </c>
      <c r="G101" s="2" t="s">
        <v>92</v>
      </c>
      <c r="H101" s="2" t="s">
        <v>92</v>
      </c>
      <c r="I101" s="2" t="s">
        <v>93</v>
      </c>
      <c r="J101" s="2" t="s">
        <v>131</v>
      </c>
      <c r="K101" s="2" t="s">
        <v>392</v>
      </c>
      <c r="L101" s="3">
        <v>28.98</v>
      </c>
      <c r="M101" s="3">
        <v>30.43</v>
      </c>
      <c r="N101" s="3">
        <v>64.99</v>
      </c>
      <c r="O101" s="2" t="s">
        <v>96</v>
      </c>
      <c r="P101" s="2" t="s">
        <v>97</v>
      </c>
      <c r="Q101" s="2" t="s">
        <v>98</v>
      </c>
      <c r="R101" s="2" t="s">
        <v>99</v>
      </c>
      <c r="S101" s="2" t="s">
        <v>333</v>
      </c>
      <c r="T101" s="2" t="s">
        <v>101</v>
      </c>
      <c r="U101" s="2" t="s">
        <v>114</v>
      </c>
      <c r="V101" s="2" t="s">
        <v>138</v>
      </c>
      <c r="W101" s="2" t="s">
        <v>104</v>
      </c>
      <c r="X101" s="2" t="s">
        <v>105</v>
      </c>
      <c r="Y101" s="2" t="s">
        <v>334</v>
      </c>
      <c r="Z101" s="4">
        <v>1</v>
      </c>
      <c r="AA101" s="4">
        <f>=ROUNDDOWN(0.2,0)</f>
      </c>
      <c r="AB101" s="5">
        <v>5</v>
      </c>
      <c r="AC101" s="2" t="s">
        <v>394</v>
      </c>
      <c r="AD101" s="4">
        <v>40</v>
      </c>
      <c r="AE101" s="4">
        <v>40</v>
      </c>
      <c r="AF101" s="6">
        <v>83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>
        <v>3</v>
      </c>
      <c r="AQ101" s="8">
        <v>90.6</v>
      </c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0.3462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24</v>
      </c>
      <c r="BK101" s="8">
        <v>812.48</v>
      </c>
      <c r="BL101" s="2" t="s">
        <v>232</v>
      </c>
      <c r="BM101" s="7">
        <v>0.125</v>
      </c>
      <c r="BN101" s="7">
        <v>0.1115</v>
      </c>
      <c r="BO101" s="4">
        <v>3</v>
      </c>
      <c r="BP101" s="8">
        <v>90.6</v>
      </c>
      <c r="BQ101" s="4"/>
      <c r="BR101" s="8"/>
      <c r="BS101" s="7"/>
      <c r="BT101" s="7"/>
      <c r="BU101" s="2" t="s">
        <v>108</v>
      </c>
      <c r="BV101" s="2" t="s">
        <v>96</v>
      </c>
      <c r="BW101" s="2" t="s">
        <v>336</v>
      </c>
      <c r="BX101" s="2" t="s">
        <v>400</v>
      </c>
      <c r="BY101" s="2" t="s">
        <v>111</v>
      </c>
      <c r="BZ101" s="2" t="s">
        <v>111</v>
      </c>
      <c r="CA101" s="2" t="s">
        <v>99</v>
      </c>
    </row>
    <row r="102">
      <c r="A102" s="16" t="s">
        <v>401</v>
      </c>
      <c r="B102" s="9" t="s">
        <v>99</v>
      </c>
      <c r="C102" s="9" t="s">
        <v>99</v>
      </c>
      <c r="D102" s="9" t="s">
        <v>99</v>
      </c>
      <c r="E102" s="9" t="s">
        <v>99</v>
      </c>
      <c r="F102" s="9" t="s">
        <v>99</v>
      </c>
      <c r="G102" s="9" t="s">
        <v>99</v>
      </c>
      <c r="H102" s="9" t="s">
        <v>99</v>
      </c>
      <c r="I102" s="9" t="s">
        <v>99</v>
      </c>
      <c r="J102" s="9" t="s">
        <v>99</v>
      </c>
      <c r="K102" s="9" t="s">
        <v>99</v>
      </c>
      <c r="L102" s="10"/>
      <c r="M102" s="10"/>
      <c r="N102" s="10"/>
      <c r="O102" s="9" t="s">
        <v>99</v>
      </c>
      <c r="P102" s="9" t="s">
        <v>99</v>
      </c>
      <c r="Q102" s="9" t="s">
        <v>99</v>
      </c>
      <c r="R102" s="9" t="s">
        <v>99</v>
      </c>
      <c r="S102" s="9" t="s">
        <v>99</v>
      </c>
      <c r="T102" s="9" t="s">
        <v>99</v>
      </c>
      <c r="U102" s="9" t="s">
        <v>99</v>
      </c>
      <c r="V102" s="9" t="s">
        <v>99</v>
      </c>
      <c r="W102" s="9" t="s">
        <v>99</v>
      </c>
      <c r="X102" s="9" t="s">
        <v>99</v>
      </c>
      <c r="Y102" s="9" t="s">
        <v>99</v>
      </c>
      <c r="Z102" s="11">
        <v>35142</v>
      </c>
      <c r="AA102" s="11">
        <f>=ROUNDDOWN({0},0)</f>
      </c>
      <c r="AB102" s="12">
        <v>1467.4</v>
      </c>
      <c r="AC102" s="9" t="s">
        <v>99</v>
      </c>
      <c r="AD102" s="11"/>
      <c r="AE102" s="11">
        <v>1733</v>
      </c>
      <c r="AF102" s="13"/>
      <c r="AG102" s="13"/>
      <c r="AH102" s="14"/>
      <c r="AI102" s="11"/>
      <c r="AJ102" s="11">
        <f>=ROUNDDOWN({0},0)</f>
      </c>
      <c r="AK102" s="12"/>
      <c r="AL102" s="9" t="s">
        <v>99</v>
      </c>
      <c r="AM102" s="11"/>
      <c r="AN102" s="11"/>
      <c r="AO102" s="14"/>
      <c r="AP102" s="11">
        <v>825</v>
      </c>
      <c r="AQ102" s="15">
        <v>21482.92</v>
      </c>
      <c r="AR102" s="11"/>
      <c r="AS102" s="15"/>
      <c r="AT102" s="14"/>
      <c r="AU102" s="14"/>
      <c r="AV102" s="11">
        <v>825</v>
      </c>
      <c r="AW102" s="15">
        <v>21482.92</v>
      </c>
      <c r="AX102" s="11"/>
      <c r="AY102" s="15"/>
      <c r="AZ102" s="14"/>
      <c r="BA102" s="14"/>
      <c r="BB102" s="14"/>
      <c r="BC102" s="11">
        <v>825</v>
      </c>
      <c r="BD102" s="15">
        <v>21482.92</v>
      </c>
      <c r="BE102" s="11"/>
      <c r="BF102" s="15"/>
      <c r="BG102" s="14"/>
      <c r="BH102" s="14"/>
      <c r="BI102" s="14"/>
      <c r="BJ102" s="11"/>
      <c r="BK102" s="15"/>
      <c r="BL102" s="9" t="s">
        <v>99</v>
      </c>
      <c r="BM102" s="14"/>
      <c r="BN102" s="14"/>
      <c r="BO102" s="11">
        <v>825</v>
      </c>
      <c r="BP102" s="15">
        <v>21482.92</v>
      </c>
      <c r="BQ102" s="11"/>
      <c r="BR102" s="15"/>
      <c r="BS102" s="14"/>
      <c r="BT102" s="14"/>
      <c r="BU102" s="9" t="s">
        <v>99</v>
      </c>
      <c r="BV102" s="9" t="s">
        <v>99</v>
      </c>
      <c r="BW102" s="9" t="s">
        <v>99</v>
      </c>
      <c r="BX102" s="9" t="s">
        <v>99</v>
      </c>
      <c r="BY102" s="9" t="s">
        <v>99</v>
      </c>
      <c r="BZ102" s="9" t="s">
        <v>99</v>
      </c>
      <c r="CA102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01"/>
    <mergeCell ref="BD6:BD101"/>
    <mergeCell ref="BE6:BE101"/>
    <mergeCell ref="BF6:BF101"/>
    <mergeCell ref="BG6:BG101"/>
    <mergeCell ref="BH6:BH101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20"/>
    <mergeCell ref="AW16:AW20"/>
    <mergeCell ref="AX16:AX20"/>
    <mergeCell ref="AY16:AY20"/>
    <mergeCell ref="AZ16:AZ20"/>
    <mergeCell ref="BA16:BA20"/>
    <mergeCell ref="BI16:BI20"/>
    <mergeCell ref="AV21:AV25"/>
    <mergeCell ref="AW21:AW25"/>
    <mergeCell ref="AX21:AX25"/>
    <mergeCell ref="AY21:AY25"/>
    <mergeCell ref="AZ21:AZ25"/>
    <mergeCell ref="BA21:BA25"/>
    <mergeCell ref="BI21:BI25"/>
    <mergeCell ref="AV26:AV28"/>
    <mergeCell ref="AW26:AW28"/>
    <mergeCell ref="AX26:AX28"/>
    <mergeCell ref="AY26:AY28"/>
    <mergeCell ref="AZ26:AZ28"/>
    <mergeCell ref="BA26:BA28"/>
    <mergeCell ref="BI26:BI28"/>
    <mergeCell ref="AV29:AV33"/>
    <mergeCell ref="AW29:AW33"/>
    <mergeCell ref="AX29:AX33"/>
    <mergeCell ref="AY29:AY33"/>
    <mergeCell ref="AZ29:AZ33"/>
    <mergeCell ref="BA29:BA33"/>
    <mergeCell ref="BI29:BI33"/>
    <mergeCell ref="AV34:AV38"/>
    <mergeCell ref="AW34:AW38"/>
    <mergeCell ref="AX34:AX38"/>
    <mergeCell ref="AY34:AY38"/>
    <mergeCell ref="AZ34:AZ38"/>
    <mergeCell ref="BA34:BA38"/>
    <mergeCell ref="BI34:BI38"/>
    <mergeCell ref="AV39:AV43"/>
    <mergeCell ref="AW39:AW43"/>
    <mergeCell ref="AX39:AX43"/>
    <mergeCell ref="AY39:AY43"/>
    <mergeCell ref="AZ39:AZ43"/>
    <mergeCell ref="BA39:BA43"/>
    <mergeCell ref="BI39:BI43"/>
    <mergeCell ref="AV44:AV48"/>
    <mergeCell ref="AW44:AW48"/>
    <mergeCell ref="AX44:AX48"/>
    <mergeCell ref="AY44:AY48"/>
    <mergeCell ref="AZ44:AZ48"/>
    <mergeCell ref="BA44:BA48"/>
    <mergeCell ref="BI44:BI48"/>
    <mergeCell ref="AV49:AV53"/>
    <mergeCell ref="AW49:AW53"/>
    <mergeCell ref="AX49:AX53"/>
    <mergeCell ref="AY49:AY53"/>
    <mergeCell ref="AZ49:AZ53"/>
    <mergeCell ref="BA49:BA53"/>
    <mergeCell ref="BI49:BI53"/>
    <mergeCell ref="AV54:AV56"/>
    <mergeCell ref="AW54:AW56"/>
    <mergeCell ref="AX54:AX56"/>
    <mergeCell ref="AY54:AY56"/>
    <mergeCell ref="AZ54:AZ56"/>
    <mergeCell ref="BA54:BA56"/>
    <mergeCell ref="BI54:BI56"/>
    <mergeCell ref="AV57:AV61"/>
    <mergeCell ref="AW57:AW61"/>
    <mergeCell ref="AX57:AX61"/>
    <mergeCell ref="AY57:AY61"/>
    <mergeCell ref="AZ57:AZ61"/>
    <mergeCell ref="BA57:BA61"/>
    <mergeCell ref="BI57:BI61"/>
    <mergeCell ref="AV62:AV66"/>
    <mergeCell ref="AW62:AW66"/>
    <mergeCell ref="AX62:AX66"/>
    <mergeCell ref="AY62:AY66"/>
    <mergeCell ref="AZ62:AZ66"/>
    <mergeCell ref="BA62:BA66"/>
    <mergeCell ref="BI62:BI66"/>
    <mergeCell ref="AV67:AV69"/>
    <mergeCell ref="AW67:AW69"/>
    <mergeCell ref="AX67:AX69"/>
    <mergeCell ref="AY67:AY69"/>
    <mergeCell ref="AZ67:AZ69"/>
    <mergeCell ref="BA67:BA69"/>
    <mergeCell ref="BI67:BI69"/>
    <mergeCell ref="AV70:AV74"/>
    <mergeCell ref="AW70:AW74"/>
    <mergeCell ref="AX70:AX74"/>
    <mergeCell ref="AY70:AY74"/>
    <mergeCell ref="AZ70:AZ74"/>
    <mergeCell ref="BA70:BA74"/>
    <mergeCell ref="BI70:BI74"/>
    <mergeCell ref="AV75:AV77"/>
    <mergeCell ref="AW75:AW77"/>
    <mergeCell ref="AX75:AX77"/>
    <mergeCell ref="AY75:AY77"/>
    <mergeCell ref="AZ75:AZ77"/>
    <mergeCell ref="BA75:BA77"/>
    <mergeCell ref="BI75:BI77"/>
    <mergeCell ref="AV78:AV82"/>
    <mergeCell ref="AW78:AW82"/>
    <mergeCell ref="AX78:AX82"/>
    <mergeCell ref="AY78:AY82"/>
    <mergeCell ref="AZ78:AZ82"/>
    <mergeCell ref="BA78:BA82"/>
    <mergeCell ref="BI78:BI82"/>
    <mergeCell ref="AV83:AV87"/>
    <mergeCell ref="AW83:AW87"/>
    <mergeCell ref="AX83:AX87"/>
    <mergeCell ref="AY83:AY87"/>
    <mergeCell ref="AZ83:AZ87"/>
    <mergeCell ref="BA83:BA87"/>
    <mergeCell ref="BI83:BI87"/>
    <mergeCell ref="AV88:AV92"/>
    <mergeCell ref="AW88:AW92"/>
    <mergeCell ref="AX88:AX92"/>
    <mergeCell ref="AY88:AY92"/>
    <mergeCell ref="AZ88:AZ92"/>
    <mergeCell ref="BA88:BA92"/>
    <mergeCell ref="BI88:BI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1"/>
    <mergeCell ref="AW99:AW101"/>
    <mergeCell ref="AX99:AX101"/>
    <mergeCell ref="AY99:AY101"/>
    <mergeCell ref="AZ99:AZ101"/>
    <mergeCell ref="BA99:BA101"/>
    <mergeCell ref="BI99:BI10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402</v>
      </c>
      <c r="D2" s="0" t="s">
        <v>403</v>
      </c>
      <c r="E2" s="0" t="s">
        <v>404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405</v>
      </c>
      <c r="J4" s="1" t="s">
        <v>406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407</v>
      </c>
      <c r="P4" s="1" t="s">
        <v>408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409</v>
      </c>
      <c r="F5" s="1" t="s">
        <v>410</v>
      </c>
      <c r="G5" s="1" t="s">
        <v>409</v>
      </c>
      <c r="H5" s="1" t="s">
        <v>410</v>
      </c>
      <c r="I5" s="1" t="s">
        <v>405</v>
      </c>
      <c r="J5" s="1" t="s">
        <v>406</v>
      </c>
      <c r="K5" s="1" t="s">
        <v>411</v>
      </c>
      <c r="L5" s="1" t="s">
        <v>412</v>
      </c>
      <c r="M5" s="1" t="s">
        <v>411</v>
      </c>
      <c r="N5" s="1" t="s">
        <v>412</v>
      </c>
      <c r="O5" s="1" t="s">
        <v>407</v>
      </c>
      <c r="P5" s="1" t="s">
        <v>408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825</v>
      </c>
      <c r="F6" s="8">
        <v>21482.92</v>
      </c>
      <c r="G6" s="4"/>
      <c r="H6" s="8"/>
      <c r="I6" s="7"/>
      <c r="J6" s="7"/>
      <c r="K6" s="4">
        <v>825</v>
      </c>
      <c r="L6" s="8">
        <v>21482.92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402</v>
      </c>
      <c r="D2" s="0" t="s">
        <v>403</v>
      </c>
      <c r="E2" s="0" t="s">
        <v>404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405</v>
      </c>
      <c r="I4" s="1" t="s">
        <v>406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407</v>
      </c>
      <c r="O4" s="1" t="s">
        <v>408</v>
      </c>
    </row>
    <row r="5">
      <c r="A5" s="1" t="s">
        <v>53</v>
      </c>
      <c r="B5" s="1" t="s">
        <v>55</v>
      </c>
      <c r="C5" s="1" t="s">
        <v>56</v>
      </c>
      <c r="D5" s="1" t="s">
        <v>409</v>
      </c>
      <c r="E5" s="1" t="s">
        <v>410</v>
      </c>
      <c r="F5" s="1" t="s">
        <v>409</v>
      </c>
      <c r="G5" s="1" t="s">
        <v>410</v>
      </c>
      <c r="H5" s="1" t="s">
        <v>405</v>
      </c>
      <c r="I5" s="1" t="s">
        <v>406</v>
      </c>
      <c r="J5" s="1" t="s">
        <v>411</v>
      </c>
      <c r="K5" s="1" t="s">
        <v>412</v>
      </c>
      <c r="L5" s="1" t="s">
        <v>411</v>
      </c>
      <c r="M5" s="1" t="s">
        <v>412</v>
      </c>
      <c r="N5" s="1" t="s">
        <v>407</v>
      </c>
      <c r="O5" s="1" t="s">
        <v>408</v>
      </c>
    </row>
    <row r="6">
      <c r="A6" s="2" t="s">
        <v>88</v>
      </c>
      <c r="B6" s="2" t="s">
        <v>90</v>
      </c>
      <c r="C6" s="2" t="s">
        <v>91</v>
      </c>
      <c r="D6" s="4">
        <v>825</v>
      </c>
      <c r="E6" s="8">
        <v>21482.92</v>
      </c>
      <c r="F6" s="4"/>
      <c r="G6" s="8"/>
      <c r="H6" s="7"/>
      <c r="I6" s="7"/>
      <c r="J6" s="4">
        <v>825</v>
      </c>
      <c r="K6" s="8">
        <v>21482.92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