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20.8\涉外组\China PM Team\Fannie gu\DDS\20251023 Reorder-- Satin and Cooling\"/>
    </mc:Choice>
  </mc:AlternateContent>
  <xr:revisionPtr revIDLastSave="0" documentId="13_ncr:1_{04E7CCEB-9F02-4BF9-843C-611B52382D26}" xr6:coauthVersionLast="47" xr6:coauthVersionMax="47" xr10:uidLastSave="{00000000-0000-0000-0000-000000000000}"/>
  <bookViews>
    <workbookView xWindow="-120" yWindow="-120" windowWidth="29040" windowHeight="17640" tabRatio="794" activeTab="2" xr2:uid="{00000000-000D-0000-FFFF-FFFF00000000}"/>
  </bookViews>
  <sheets>
    <sheet name="Commitment" sheetId="2" r:id="rId1"/>
    <sheet name="Item" sheetId="5" r:id="rId2"/>
    <sheet name="Internal Commitment" sheetId="6" r:id="rId3"/>
    <sheet name="CHN 10-23-2025" sheetId="7" r:id="rId4"/>
    <sheet name="ValueSelect" sheetId="4" r:id="rId5"/>
    <sheet name="Data" sheetId="3" r:id="rId6"/>
  </sheets>
  <externalReferences>
    <externalReference r:id="rId7"/>
    <externalReference r:id="rId8"/>
  </externalReferences>
  <definedNames>
    <definedName name="_xlnm._FilterDatabase" localSheetId="5" hidden="1">Data!$A$1:$T$1</definedName>
    <definedName name="_xlnm._FilterDatabase" localSheetId="2" hidden="1">'Internal Commitment'!$10:$85</definedName>
    <definedName name="_xlnm._FilterDatabase" localSheetId="4" hidden="1">ValueSelect!$D$1:$K$293</definedName>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wood">[1]Sheet1!$EG$2:$EG$3</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88" i="6" l="1"/>
  <c r="BB28" i="5"/>
  <c r="AU28" i="5"/>
  <c r="AR28" i="5"/>
  <c r="AP28" i="5"/>
  <c r="AN28" i="5"/>
  <c r="AL28" i="5"/>
  <c r="AI28" i="5"/>
  <c r="AB28" i="5"/>
  <c r="AD28" i="5" s="1"/>
  <c r="AF28" i="5" s="1"/>
  <c r="AJ28" i="5" s="1"/>
  <c r="BB27" i="5"/>
  <c r="AU27" i="5"/>
  <c r="AR27" i="5"/>
  <c r="AP27" i="5"/>
  <c r="AN27" i="5"/>
  <c r="AL27" i="5"/>
  <c r="AI27" i="5"/>
  <c r="AB27" i="5"/>
  <c r="AD27" i="5" s="1"/>
  <c r="AF27" i="5" s="1"/>
  <c r="AJ27" i="5" s="1"/>
  <c r="T27" i="5"/>
  <c r="BB26" i="5"/>
  <c r="AU26" i="5"/>
  <c r="AR26" i="5"/>
  <c r="AP26" i="5"/>
  <c r="AN26" i="5"/>
  <c r="AL26" i="5"/>
  <c r="AI26" i="5"/>
  <c r="AB26" i="5"/>
  <c r="AD26" i="5" s="1"/>
  <c r="AF26" i="5" s="1"/>
  <c r="T26" i="5"/>
  <c r="BB24" i="5"/>
  <c r="AU24" i="5"/>
  <c r="AR24" i="5"/>
  <c r="AP24" i="5"/>
  <c r="AN24" i="5"/>
  <c r="AL24" i="5"/>
  <c r="AI24" i="5"/>
  <c r="AB24" i="5"/>
  <c r="AD24" i="5" s="1"/>
  <c r="AF24" i="5" s="1"/>
  <c r="AJ24" i="5" s="1"/>
  <c r="T23" i="5"/>
  <c r="T22" i="5"/>
  <c r="BB23" i="5"/>
  <c r="AU23" i="5"/>
  <c r="AR23" i="5"/>
  <c r="AP23" i="5"/>
  <c r="AN23" i="5"/>
  <c r="AL23" i="5"/>
  <c r="AB23" i="5"/>
  <c r="AD23" i="5" s="1"/>
  <c r="AF23" i="5" s="1"/>
  <c r="AI23" i="5"/>
  <c r="AU22" i="5"/>
  <c r="AP22" i="5"/>
  <c r="AN22" i="5"/>
  <c r="AL22" i="5"/>
  <c r="AB22" i="5"/>
  <c r="AD22" i="5" s="1"/>
  <c r="AF22" i="5" s="1"/>
  <c r="AR22" i="5"/>
  <c r="T18" i="5"/>
  <c r="BB19" i="5"/>
  <c r="AU19" i="5"/>
  <c r="AR19" i="5"/>
  <c r="AP19" i="5"/>
  <c r="AN19" i="5"/>
  <c r="AL19" i="5"/>
  <c r="AI19" i="5"/>
  <c r="AB19" i="5"/>
  <c r="AD19" i="5" s="1"/>
  <c r="AF19" i="5" s="1"/>
  <c r="BB18" i="5"/>
  <c r="AU18" i="5"/>
  <c r="AR18" i="5"/>
  <c r="AP18" i="5"/>
  <c r="AN18" i="5"/>
  <c r="AL18" i="5"/>
  <c r="AI18" i="5"/>
  <c r="AB18" i="5"/>
  <c r="AD18" i="5" s="1"/>
  <c r="AF18" i="5" s="1"/>
  <c r="AY17" i="5"/>
  <c r="AN17" i="5" s="1"/>
  <c r="AY16" i="5"/>
  <c r="AP16" i="5" s="1"/>
  <c r="U17" i="5"/>
  <c r="AR17" i="5" s="1"/>
  <c r="U16" i="5"/>
  <c r="AI16" i="5" s="1"/>
  <c r="AB17" i="5"/>
  <c r="AD17" i="5" s="1"/>
  <c r="AF17" i="5" s="1"/>
  <c r="AB16" i="5"/>
  <c r="AD16" i="5" s="1"/>
  <c r="AF16" i="5" s="1"/>
  <c r="BB13" i="5"/>
  <c r="AU13" i="5"/>
  <c r="AR13" i="5"/>
  <c r="AP13" i="5"/>
  <c r="AN13" i="5"/>
  <c r="AL13" i="5"/>
  <c r="AI13" i="5"/>
  <c r="AB13" i="5"/>
  <c r="AD13" i="5" s="1"/>
  <c r="AF13" i="5" s="1"/>
  <c r="AB14" i="5"/>
  <c r="AD14" i="5" s="1"/>
  <c r="AF14" i="5" s="1"/>
  <c r="AI14" i="5"/>
  <c r="AL14" i="5"/>
  <c r="AN14" i="5"/>
  <c r="AP14" i="5"/>
  <c r="AR14" i="5"/>
  <c r="AU14" i="5"/>
  <c r="BB14" i="5"/>
  <c r="AU33" i="5"/>
  <c r="AR33" i="5"/>
  <c r="AP33" i="5"/>
  <c r="AN33" i="5"/>
  <c r="AL33" i="5"/>
  <c r="AI33" i="5"/>
  <c r="AU32" i="5"/>
  <c r="AR32" i="5"/>
  <c r="AP32" i="5"/>
  <c r="AN32" i="5"/>
  <c r="AL32" i="5"/>
  <c r="AI32" i="5"/>
  <c r="AU31" i="5"/>
  <c r="AR31" i="5"/>
  <c r="AP31" i="5"/>
  <c r="AN31" i="5"/>
  <c r="AL31" i="5"/>
  <c r="AI31" i="5"/>
  <c r="AU30" i="5"/>
  <c r="AR30" i="5"/>
  <c r="AP30" i="5"/>
  <c r="AN30" i="5"/>
  <c r="AL30" i="5"/>
  <c r="AI30" i="5"/>
  <c r="AU29" i="5"/>
  <c r="AR29" i="5"/>
  <c r="AP29" i="5"/>
  <c r="AN29" i="5"/>
  <c r="AL29" i="5"/>
  <c r="AI29" i="5"/>
  <c r="BB15" i="5"/>
  <c r="AU15" i="5"/>
  <c r="AR15" i="5"/>
  <c r="AP15" i="5"/>
  <c r="AN15" i="5"/>
  <c r="AL15" i="5"/>
  <c r="AI15" i="5"/>
  <c r="AB15" i="5"/>
  <c r="AD15" i="5" s="1"/>
  <c r="AF15" i="5" s="1"/>
  <c r="AH56" i="6"/>
  <c r="AH55" i="6"/>
  <c r="AG84" i="6"/>
  <c r="AH79" i="6"/>
  <c r="AH73" i="6"/>
  <c r="AH67" i="6"/>
  <c r="AH65" i="6"/>
  <c r="AH64" i="6"/>
  <c r="AH63" i="6"/>
  <c r="AH62" i="6"/>
  <c r="AH61" i="6"/>
  <c r="AH59" i="6"/>
  <c r="AH58" i="6"/>
  <c r="AH57" i="6"/>
  <c r="AH51" i="6"/>
  <c r="AH50" i="6"/>
  <c r="AH49" i="6"/>
  <c r="AH48" i="6"/>
  <c r="AH47" i="6"/>
  <c r="AH46" i="6"/>
  <c r="AH44" i="6"/>
  <c r="AH43" i="6"/>
  <c r="AH42" i="6"/>
  <c r="AH41" i="6"/>
  <c r="AH40" i="6"/>
  <c r="AH39" i="6"/>
  <c r="AH37" i="6"/>
  <c r="AH36" i="6"/>
  <c r="AH35" i="6"/>
  <c r="AH34" i="6"/>
  <c r="AH33" i="6"/>
  <c r="AH32" i="6"/>
  <c r="AH30" i="6"/>
  <c r="AH29" i="6"/>
  <c r="AH28" i="6"/>
  <c r="AH27" i="6"/>
  <c r="AH26" i="6"/>
  <c r="AH25" i="6"/>
  <c r="AH23" i="6"/>
  <c r="AH22" i="6"/>
  <c r="AH21" i="6"/>
  <c r="AH20" i="6"/>
  <c r="AH19" i="6"/>
  <c r="AH18" i="6"/>
  <c r="AH14" i="6"/>
  <c r="AH15" i="6"/>
  <c r="AH16" i="6"/>
  <c r="AH12" i="6"/>
  <c r="AH13" i="6"/>
  <c r="AH11" i="6"/>
  <c r="AG52" i="6"/>
  <c r="AP17" i="5" l="1"/>
  <c r="AV26" i="5"/>
  <c r="AV28" i="5"/>
  <c r="AW28" i="5" s="1"/>
  <c r="AJ26" i="5"/>
  <c r="AV27" i="5"/>
  <c r="AW27" i="5" s="1"/>
  <c r="AJ13" i="5"/>
  <c r="AV24" i="5"/>
  <c r="AW24" i="5" s="1"/>
  <c r="AL16" i="5"/>
  <c r="AV23" i="5"/>
  <c r="AJ23" i="5"/>
  <c r="AV22" i="5"/>
  <c r="AV19" i="5"/>
  <c r="AI22" i="5"/>
  <c r="AJ22" i="5" s="1"/>
  <c r="BB22" i="5"/>
  <c r="AV13" i="5"/>
  <c r="AJ19" i="5"/>
  <c r="AV18" i="5"/>
  <c r="AJ18" i="5"/>
  <c r="AW18" i="5" s="1"/>
  <c r="BA18" i="5" s="1"/>
  <c r="AN16" i="5"/>
  <c r="BB16" i="5"/>
  <c r="AR16" i="5"/>
  <c r="AU16" i="5"/>
  <c r="AU17" i="5"/>
  <c r="AL17" i="5"/>
  <c r="AV17" i="5" s="1"/>
  <c r="BB17" i="5"/>
  <c r="AI17" i="5"/>
  <c r="AJ17" i="5" s="1"/>
  <c r="AJ16" i="5"/>
  <c r="AV14" i="5"/>
  <c r="AJ14" i="5"/>
  <c r="AV33" i="5"/>
  <c r="AV15" i="5"/>
  <c r="AV29" i="5"/>
  <c r="AJ15" i="5"/>
  <c r="AV32" i="5"/>
  <c r="AV31" i="5"/>
  <c r="AV30" i="5"/>
  <c r="X79" i="6"/>
  <c r="AA79" i="6" s="1"/>
  <c r="Q79" i="6"/>
  <c r="X73" i="6"/>
  <c r="AA73" i="6" s="1"/>
  <c r="Q73" i="6"/>
  <c r="X67" i="6"/>
  <c r="AA67" i="6" s="1"/>
  <c r="Q67" i="6"/>
  <c r="AA61" i="6"/>
  <c r="X61" i="6"/>
  <c r="Q61" i="6"/>
  <c r="X55" i="6"/>
  <c r="AA55" i="6" s="1"/>
  <c r="Q55" i="6"/>
  <c r="BA24" i="5" l="1"/>
  <c r="AX24" i="5"/>
  <c r="AX28" i="5"/>
  <c r="BA28" i="5"/>
  <c r="BA27" i="5"/>
  <c r="AX27" i="5"/>
  <c r="AW26" i="5"/>
  <c r="AW13" i="5"/>
  <c r="AX13" i="5" s="1"/>
  <c r="AW23" i="5"/>
  <c r="AX23" i="5" s="1"/>
  <c r="AW22" i="5"/>
  <c r="BA22" i="5" s="1"/>
  <c r="AW14" i="5"/>
  <c r="BA14" i="5" s="1"/>
  <c r="AV16" i="5"/>
  <c r="AW19" i="5"/>
  <c r="AX22" i="5"/>
  <c r="AX18" i="5"/>
  <c r="AW16" i="5"/>
  <c r="AW17" i="5"/>
  <c r="AW15" i="5"/>
  <c r="X65" i="6"/>
  <c r="X64" i="6"/>
  <c r="X63" i="6"/>
  <c r="X62" i="6"/>
  <c r="X59" i="6"/>
  <c r="X58" i="6"/>
  <c r="X57" i="6"/>
  <c r="X56" i="6"/>
  <c r="X51" i="6"/>
  <c r="X50" i="6"/>
  <c r="X49" i="6"/>
  <c r="X48" i="6"/>
  <c r="X47" i="6"/>
  <c r="X46" i="6"/>
  <c r="X44" i="6"/>
  <c r="X43" i="6"/>
  <c r="X42" i="6"/>
  <c r="X41" i="6"/>
  <c r="X40" i="6"/>
  <c r="X39" i="6"/>
  <c r="X37" i="6"/>
  <c r="X36" i="6"/>
  <c r="X35" i="6"/>
  <c r="X34" i="6"/>
  <c r="X33" i="6"/>
  <c r="X32" i="6"/>
  <c r="X30" i="6"/>
  <c r="X29" i="6"/>
  <c r="X28" i="6"/>
  <c r="X27" i="6"/>
  <c r="X26" i="6"/>
  <c r="X25" i="6"/>
  <c r="X23" i="6"/>
  <c r="X22" i="6"/>
  <c r="X21" i="6"/>
  <c r="X20" i="6"/>
  <c r="X19" i="6"/>
  <c r="X18" i="6"/>
  <c r="X12" i="6"/>
  <c r="X13" i="6"/>
  <c r="X14" i="6"/>
  <c r="X15" i="6"/>
  <c r="X16" i="6"/>
  <c r="X11" i="6"/>
  <c r="AA11" i="6" s="1"/>
  <c r="O79" i="6"/>
  <c r="P79" i="6" s="1"/>
  <c r="R79" i="6" s="1"/>
  <c r="O73" i="6"/>
  <c r="P73" i="6" s="1"/>
  <c r="R73" i="6" s="1"/>
  <c r="O67" i="6"/>
  <c r="P67" i="6" s="1"/>
  <c r="R67" i="6" s="1"/>
  <c r="O61" i="6"/>
  <c r="P61" i="6" s="1"/>
  <c r="R61" i="6" s="1"/>
  <c r="O55" i="6"/>
  <c r="P55" i="6" s="1"/>
  <c r="R55" i="6" s="1"/>
  <c r="I55" i="6"/>
  <c r="U55" i="6" s="1"/>
  <c r="A79" i="6"/>
  <c r="A73" i="6"/>
  <c r="A67" i="6"/>
  <c r="A61" i="6"/>
  <c r="BA13" i="5" l="1"/>
  <c r="AX26" i="5"/>
  <c r="BA26" i="5"/>
  <c r="AX14" i="5"/>
  <c r="BA23" i="5"/>
  <c r="AX19" i="5"/>
  <c r="BA19" i="5"/>
  <c r="BA16" i="5"/>
  <c r="AX16" i="5"/>
  <c r="AX17" i="5"/>
  <c r="BA17" i="5"/>
  <c r="AX15" i="5"/>
  <c r="BA15" i="5"/>
  <c r="V55" i="6"/>
  <c r="AC55" i="6" s="1"/>
  <c r="AD55" i="6" s="1"/>
  <c r="I61" i="6"/>
  <c r="I67" i="6" s="1"/>
  <c r="H55" i="6"/>
  <c r="AB55" i="6"/>
  <c r="H18" i="6"/>
  <c r="H19" i="6"/>
  <c r="H20" i="6"/>
  <c r="H21" i="6"/>
  <c r="H22" i="6"/>
  <c r="H23" i="6"/>
  <c r="H25" i="6"/>
  <c r="H26" i="6"/>
  <c r="H27" i="6"/>
  <c r="H28" i="6"/>
  <c r="H29" i="6"/>
  <c r="H30" i="6"/>
  <c r="H32" i="6"/>
  <c r="H33" i="6"/>
  <c r="H34" i="6"/>
  <c r="H35" i="6"/>
  <c r="H36" i="6"/>
  <c r="H37" i="6"/>
  <c r="H39" i="6"/>
  <c r="H40" i="6"/>
  <c r="H41" i="6"/>
  <c r="H42" i="6"/>
  <c r="H43" i="6"/>
  <c r="H44" i="6"/>
  <c r="H46" i="6"/>
  <c r="H47" i="6"/>
  <c r="H48" i="6"/>
  <c r="T16" i="5" s="1"/>
  <c r="H49" i="6"/>
  <c r="T17" i="5" s="1"/>
  <c r="H50" i="6"/>
  <c r="H51" i="6"/>
  <c r="BB29" i="5"/>
  <c r="BB6" i="5"/>
  <c r="BB7" i="5"/>
  <c r="BB8" i="5"/>
  <c r="BB9" i="5"/>
  <c r="BB10" i="5"/>
  <c r="BB11" i="5"/>
  <c r="BB12" i="5"/>
  <c r="BB20" i="5"/>
  <c r="BB21" i="5"/>
  <c r="BB25" i="5"/>
  <c r="BB5" i="5"/>
  <c r="BB4" i="5"/>
  <c r="K7" i="7"/>
  <c r="L7" i="7" s="1"/>
  <c r="K8" i="7"/>
  <c r="L8" i="7" s="1"/>
  <c r="K9" i="7"/>
  <c r="L9" i="7" s="1"/>
  <c r="K10" i="7"/>
  <c r="L10" i="7" s="1"/>
  <c r="K11" i="7"/>
  <c r="L11" i="7" s="1"/>
  <c r="K12" i="7"/>
  <c r="L12" i="7" s="1"/>
  <c r="K13" i="7"/>
  <c r="L13" i="7" s="1"/>
  <c r="K14" i="7"/>
  <c r="L14" i="7" s="1"/>
  <c r="K15" i="7"/>
  <c r="L15" i="7" s="1"/>
  <c r="K16" i="7"/>
  <c r="L16" i="7" s="1"/>
  <c r="K17" i="7"/>
  <c r="L17" i="7" s="1"/>
  <c r="K18" i="7"/>
  <c r="L18" i="7" s="1"/>
  <c r="K19" i="7"/>
  <c r="L19" i="7" s="1"/>
  <c r="D3" i="6"/>
  <c r="A11" i="6"/>
  <c r="I11" i="6"/>
  <c r="O11" i="6"/>
  <c r="P11" i="6" s="1"/>
  <c r="Q11" i="6"/>
  <c r="AL11" i="6"/>
  <c r="I12" i="6"/>
  <c r="U12" i="6" s="1"/>
  <c r="O12" i="6"/>
  <c r="P12" i="6" s="1"/>
  <c r="Q12" i="6"/>
  <c r="AL12" i="6"/>
  <c r="I13" i="6"/>
  <c r="U13" i="6" s="1"/>
  <c r="O13" i="6"/>
  <c r="P13" i="6" s="1"/>
  <c r="Q13" i="6"/>
  <c r="AL13" i="6"/>
  <c r="I14" i="6"/>
  <c r="U14" i="6" s="1"/>
  <c r="O14" i="6"/>
  <c r="P14" i="6" s="1"/>
  <c r="Q14" i="6"/>
  <c r="AL14" i="6"/>
  <c r="I15" i="6"/>
  <c r="U15" i="6" s="1"/>
  <c r="O15" i="6"/>
  <c r="P15" i="6" s="1"/>
  <c r="Q15" i="6"/>
  <c r="AL15" i="6"/>
  <c r="I16" i="6"/>
  <c r="U16" i="6" s="1"/>
  <c r="O16" i="6"/>
  <c r="P16" i="6" s="1"/>
  <c r="Q16" i="6"/>
  <c r="A18" i="6"/>
  <c r="O18" i="6"/>
  <c r="P18" i="6" s="1"/>
  <c r="Q18" i="6"/>
  <c r="U18" i="6"/>
  <c r="O19" i="6"/>
  <c r="P19" i="6" s="1"/>
  <c r="Q19" i="6"/>
  <c r="U19" i="6"/>
  <c r="O20" i="6"/>
  <c r="P20" i="6" s="1"/>
  <c r="Q20" i="6"/>
  <c r="U20" i="6"/>
  <c r="O21" i="6"/>
  <c r="P21" i="6" s="1"/>
  <c r="Q21" i="6"/>
  <c r="U21" i="6"/>
  <c r="O22" i="6"/>
  <c r="P22" i="6" s="1"/>
  <c r="Q22" i="6"/>
  <c r="U22" i="6"/>
  <c r="O23" i="6"/>
  <c r="P23" i="6" s="1"/>
  <c r="Q23" i="6"/>
  <c r="U23" i="6"/>
  <c r="A25" i="6"/>
  <c r="O25" i="6"/>
  <c r="P25" i="6" s="1"/>
  <c r="Q25" i="6"/>
  <c r="U25" i="6"/>
  <c r="O26" i="6"/>
  <c r="P26" i="6" s="1"/>
  <c r="Q26" i="6"/>
  <c r="U26" i="6"/>
  <c r="O27" i="6"/>
  <c r="P27" i="6" s="1"/>
  <c r="Q27" i="6"/>
  <c r="U27" i="6"/>
  <c r="O28" i="6"/>
  <c r="P28" i="6" s="1"/>
  <c r="Q28" i="6"/>
  <c r="U28" i="6"/>
  <c r="O29" i="6"/>
  <c r="P29" i="6" s="1"/>
  <c r="Q29" i="6"/>
  <c r="U29" i="6"/>
  <c r="O30" i="6"/>
  <c r="P30" i="6" s="1"/>
  <c r="Q30" i="6"/>
  <c r="U30" i="6"/>
  <c r="A32" i="6"/>
  <c r="O32" i="6"/>
  <c r="P32" i="6" s="1"/>
  <c r="Q32" i="6"/>
  <c r="U32" i="6"/>
  <c r="O33" i="6"/>
  <c r="P33" i="6" s="1"/>
  <c r="Q33" i="6"/>
  <c r="U33" i="6"/>
  <c r="O34" i="6"/>
  <c r="P34" i="6" s="1"/>
  <c r="Q34" i="6"/>
  <c r="U34" i="6"/>
  <c r="O35" i="6"/>
  <c r="P35" i="6" s="1"/>
  <c r="Q35" i="6"/>
  <c r="U35" i="6"/>
  <c r="O36" i="6"/>
  <c r="P36" i="6" s="1"/>
  <c r="Q36" i="6"/>
  <c r="U36" i="6"/>
  <c r="O37" i="6"/>
  <c r="P37" i="6" s="1"/>
  <c r="Q37" i="6"/>
  <c r="U37" i="6"/>
  <c r="A39" i="6"/>
  <c r="O39" i="6"/>
  <c r="P39" i="6" s="1"/>
  <c r="Q39" i="6"/>
  <c r="U39" i="6"/>
  <c r="O40" i="6"/>
  <c r="P40" i="6" s="1"/>
  <c r="Q40" i="6"/>
  <c r="U40" i="6"/>
  <c r="O41" i="6"/>
  <c r="P41" i="6" s="1"/>
  <c r="Q41" i="6"/>
  <c r="U41" i="6"/>
  <c r="O42" i="6"/>
  <c r="P42" i="6" s="1"/>
  <c r="Q42" i="6"/>
  <c r="U42" i="6"/>
  <c r="O43" i="6"/>
  <c r="P43" i="6" s="1"/>
  <c r="Q43" i="6"/>
  <c r="U43" i="6"/>
  <c r="O44" i="6"/>
  <c r="P44" i="6" s="1"/>
  <c r="Q44" i="6"/>
  <c r="U44" i="6"/>
  <c r="A46" i="6"/>
  <c r="O46" i="6"/>
  <c r="P46" i="6" s="1"/>
  <c r="Q46" i="6"/>
  <c r="U46" i="6"/>
  <c r="O47" i="6"/>
  <c r="P47" i="6" s="1"/>
  <c r="Q47" i="6"/>
  <c r="U47" i="6"/>
  <c r="O48" i="6"/>
  <c r="P48" i="6" s="1"/>
  <c r="Q48" i="6"/>
  <c r="U48" i="6"/>
  <c r="O49" i="6"/>
  <c r="P49" i="6" s="1"/>
  <c r="Q49" i="6"/>
  <c r="U49" i="6"/>
  <c r="O50" i="6"/>
  <c r="P50" i="6" s="1"/>
  <c r="Q50" i="6"/>
  <c r="U50" i="6"/>
  <c r="O51" i="6"/>
  <c r="P51" i="6" s="1"/>
  <c r="Q51" i="6"/>
  <c r="U51" i="6"/>
  <c r="A55" i="6"/>
  <c r="I56" i="6"/>
  <c r="I62" i="6" s="1"/>
  <c r="H62" i="6" s="1"/>
  <c r="O56" i="6"/>
  <c r="P56" i="6" s="1"/>
  <c r="Q56" i="6"/>
  <c r="AL56" i="6"/>
  <c r="I57" i="6"/>
  <c r="H57" i="6" s="1"/>
  <c r="O57" i="6"/>
  <c r="P57" i="6" s="1"/>
  <c r="Q57" i="6"/>
  <c r="AL57" i="6"/>
  <c r="I58" i="6"/>
  <c r="I64" i="6" s="1"/>
  <c r="H64" i="6" s="1"/>
  <c r="O58" i="6"/>
  <c r="P58" i="6" s="1"/>
  <c r="Q58" i="6"/>
  <c r="AL58" i="6"/>
  <c r="I59" i="6"/>
  <c r="H59" i="6" s="1"/>
  <c r="O59" i="6"/>
  <c r="P59" i="6" s="1"/>
  <c r="Q59" i="6"/>
  <c r="AL59" i="6"/>
  <c r="O62" i="6"/>
  <c r="P62" i="6" s="1"/>
  <c r="Q62" i="6"/>
  <c r="O63" i="6"/>
  <c r="P63" i="6" s="1"/>
  <c r="Q63" i="6"/>
  <c r="O64" i="6"/>
  <c r="P64" i="6" s="1"/>
  <c r="Q64" i="6"/>
  <c r="O65" i="6"/>
  <c r="P65" i="6" s="1"/>
  <c r="Q65" i="6"/>
  <c r="O68" i="6"/>
  <c r="P68" i="6" s="1"/>
  <c r="Q68" i="6"/>
  <c r="AE68" i="6"/>
  <c r="O69" i="6"/>
  <c r="P69" i="6" s="1"/>
  <c r="Q69" i="6"/>
  <c r="AE69" i="6"/>
  <c r="O70" i="6"/>
  <c r="P70" i="6" s="1"/>
  <c r="Q70" i="6"/>
  <c r="AE70" i="6"/>
  <c r="AH70" i="6" s="1"/>
  <c r="O71" i="6"/>
  <c r="P71" i="6" s="1"/>
  <c r="Q71" i="6"/>
  <c r="AE71" i="6"/>
  <c r="AH71" i="6" s="1"/>
  <c r="O74" i="6"/>
  <c r="P74" i="6" s="1"/>
  <c r="Q74" i="6"/>
  <c r="O75" i="6"/>
  <c r="P75" i="6" s="1"/>
  <c r="Q75" i="6"/>
  <c r="O76" i="6"/>
  <c r="P76" i="6" s="1"/>
  <c r="Q76" i="6"/>
  <c r="O77" i="6"/>
  <c r="P77" i="6" s="1"/>
  <c r="Q77" i="6"/>
  <c r="O80" i="6"/>
  <c r="P80" i="6" s="1"/>
  <c r="Q80" i="6"/>
  <c r="O81" i="6"/>
  <c r="P81" i="6" s="1"/>
  <c r="Q81" i="6"/>
  <c r="O82" i="6"/>
  <c r="P82" i="6" s="1"/>
  <c r="Q82" i="6"/>
  <c r="O83" i="6"/>
  <c r="P83" i="6" s="1"/>
  <c r="Q83" i="6"/>
  <c r="AL20" i="5"/>
  <c r="AN20" i="5"/>
  <c r="AP20" i="5"/>
  <c r="AP21" i="5"/>
  <c r="AU20" i="5"/>
  <c r="AU21" i="5"/>
  <c r="AI5" i="5"/>
  <c r="AI6" i="5"/>
  <c r="AI7" i="5"/>
  <c r="AI8" i="5"/>
  <c r="AI9" i="5"/>
  <c r="AI10" i="5"/>
  <c r="AI11" i="5"/>
  <c r="AI12" i="5"/>
  <c r="AI20" i="5"/>
  <c r="AI21" i="5"/>
  <c r="AU5" i="5"/>
  <c r="AU6" i="5"/>
  <c r="AU7" i="5"/>
  <c r="AU8" i="5"/>
  <c r="AU9" i="5"/>
  <c r="AU10" i="5"/>
  <c r="AU11" i="5"/>
  <c r="AU12" i="5"/>
  <c r="AU25"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4" i="5"/>
  <c r="AI55" i="6" l="1"/>
  <c r="X68" i="6"/>
  <c r="AH68" i="6"/>
  <c r="X69" i="6"/>
  <c r="AH69" i="6"/>
  <c r="U11" i="6"/>
  <c r="AB11" i="6"/>
  <c r="H61" i="6"/>
  <c r="U61" i="6"/>
  <c r="V61" i="6" s="1"/>
  <c r="AC61" i="6" s="1"/>
  <c r="AB61" i="6"/>
  <c r="U67" i="6"/>
  <c r="V67" i="6" s="1"/>
  <c r="AC67" i="6" s="1"/>
  <c r="AB67" i="6"/>
  <c r="AE76" i="6"/>
  <c r="AE82" i="6" s="1"/>
  <c r="AH82" i="6" s="1"/>
  <c r="X70" i="6"/>
  <c r="X71" i="6"/>
  <c r="H67" i="6"/>
  <c r="I73" i="6"/>
  <c r="R83" i="6"/>
  <c r="AA57" i="6"/>
  <c r="AB57" i="6" s="1"/>
  <c r="AA58" i="6"/>
  <c r="AB58" i="6" s="1"/>
  <c r="AA21" i="6"/>
  <c r="AB21" i="6" s="1"/>
  <c r="AA12" i="6"/>
  <c r="AB12" i="6" s="1"/>
  <c r="R46" i="6"/>
  <c r="V46" i="6" s="1"/>
  <c r="AC46" i="6" s="1"/>
  <c r="AI46" i="6" s="1"/>
  <c r="R69" i="6"/>
  <c r="R59" i="6"/>
  <c r="R57" i="6"/>
  <c r="R25" i="6"/>
  <c r="V25" i="6" s="1"/>
  <c r="AC25" i="6" s="1"/>
  <c r="AI25" i="6" s="1"/>
  <c r="R21" i="6"/>
  <c r="V21" i="6" s="1"/>
  <c r="AC21" i="6" s="1"/>
  <c r="AI21" i="6" s="1"/>
  <c r="R80" i="6"/>
  <c r="R71" i="6"/>
  <c r="R49" i="6"/>
  <c r="V49" i="6" s="1"/>
  <c r="AC49" i="6" s="1"/>
  <c r="R30" i="6"/>
  <c r="V30" i="6" s="1"/>
  <c r="AC30" i="6" s="1"/>
  <c r="AI30" i="6" s="1"/>
  <c r="R29" i="6"/>
  <c r="V29" i="6" s="1"/>
  <c r="AC29" i="6" s="1"/>
  <c r="AI29" i="6" s="1"/>
  <c r="R76" i="6"/>
  <c r="R37" i="6"/>
  <c r="V37" i="6" s="1"/>
  <c r="AC37" i="6" s="1"/>
  <c r="AI37" i="6" s="1"/>
  <c r="R16" i="6"/>
  <c r="V16" i="6" s="1"/>
  <c r="AC16" i="6" s="1"/>
  <c r="R15" i="6"/>
  <c r="V15" i="6" s="1"/>
  <c r="AC15" i="6" s="1"/>
  <c r="AI15" i="6" s="1"/>
  <c r="H11" i="6"/>
  <c r="R19" i="6"/>
  <c r="V19" i="6" s="1"/>
  <c r="AC19" i="6" s="1"/>
  <c r="R41" i="6"/>
  <c r="V41" i="6" s="1"/>
  <c r="AC41" i="6" s="1"/>
  <c r="AI41" i="6" s="1"/>
  <c r="R12" i="6"/>
  <c r="V12" i="6" s="1"/>
  <c r="AC12" i="6" s="1"/>
  <c r="AI12" i="6" s="1"/>
  <c r="R65" i="6"/>
  <c r="R62" i="6"/>
  <c r="U58" i="6"/>
  <c r="AA56" i="6"/>
  <c r="AB56" i="6" s="1"/>
  <c r="R51" i="6"/>
  <c r="V51" i="6" s="1"/>
  <c r="AC51" i="6" s="1"/>
  <c r="R43" i="6"/>
  <c r="V43" i="6" s="1"/>
  <c r="AC43" i="6" s="1"/>
  <c r="AI43" i="6" s="1"/>
  <c r="R81" i="6"/>
  <c r="R63" i="6"/>
  <c r="AA62" i="6"/>
  <c r="AB62" i="6" s="1"/>
  <c r="R47" i="6"/>
  <c r="V47" i="6" s="1"/>
  <c r="AC47" i="6" s="1"/>
  <c r="AI47" i="6" s="1"/>
  <c r="R39" i="6"/>
  <c r="V39" i="6" s="1"/>
  <c r="AC39" i="6" s="1"/>
  <c r="R33" i="6"/>
  <c r="V33" i="6" s="1"/>
  <c r="AC33" i="6" s="1"/>
  <c r="R22" i="6"/>
  <c r="V22" i="6" s="1"/>
  <c r="AC22" i="6" s="1"/>
  <c r="AI22" i="6" s="1"/>
  <c r="AA16" i="6"/>
  <c r="AB16" i="6" s="1"/>
  <c r="R14" i="6"/>
  <c r="V14" i="6" s="1"/>
  <c r="AC14" i="6" s="1"/>
  <c r="AI14" i="6" s="1"/>
  <c r="R13" i="6"/>
  <c r="H12" i="6"/>
  <c r="R11" i="6"/>
  <c r="R82" i="6"/>
  <c r="R77" i="6"/>
  <c r="R75" i="6"/>
  <c r="R64" i="6"/>
  <c r="R34" i="6"/>
  <c r="V34" i="6" s="1"/>
  <c r="AC34" i="6" s="1"/>
  <c r="AI34" i="6" s="1"/>
  <c r="R28" i="6"/>
  <c r="V28" i="6" s="1"/>
  <c r="AC28" i="6" s="1"/>
  <c r="AI28" i="6" s="1"/>
  <c r="R20" i="6"/>
  <c r="V20" i="6" s="1"/>
  <c r="AC20" i="6" s="1"/>
  <c r="AI20" i="6" s="1"/>
  <c r="H56" i="6"/>
  <c r="H15" i="6"/>
  <c r="H14" i="6"/>
  <c r="R56" i="6"/>
  <c r="R42" i="6"/>
  <c r="V42" i="6" s="1"/>
  <c r="AC42" i="6" s="1"/>
  <c r="AI42" i="6" s="1"/>
  <c r="R26" i="6"/>
  <c r="V26" i="6" s="1"/>
  <c r="AC26" i="6" s="1"/>
  <c r="AI26" i="6" s="1"/>
  <c r="R18" i="6"/>
  <c r="V18" i="6" s="1"/>
  <c r="AC18" i="6" s="1"/>
  <c r="AI18" i="6" s="1"/>
  <c r="H58" i="6"/>
  <c r="H13" i="6"/>
  <c r="R58" i="6"/>
  <c r="R44" i="6"/>
  <c r="V44" i="6" s="1"/>
  <c r="AC44" i="6" s="1"/>
  <c r="AI44" i="6" s="1"/>
  <c r="R27" i="6"/>
  <c r="V27" i="6" s="1"/>
  <c r="AC27" i="6" s="1"/>
  <c r="AI27" i="6" s="1"/>
  <c r="R74" i="6"/>
  <c r="R70" i="6"/>
  <c r="R48" i="6"/>
  <c r="V48" i="6" s="1"/>
  <c r="AC48" i="6" s="1"/>
  <c r="AI48" i="6" s="1"/>
  <c r="R40" i="6"/>
  <c r="V40" i="6" s="1"/>
  <c r="AC40" i="6" s="1"/>
  <c r="R36" i="6"/>
  <c r="V36" i="6" s="1"/>
  <c r="AC36" i="6" s="1"/>
  <c r="AI36" i="6" s="1"/>
  <c r="R35" i="6"/>
  <c r="V35" i="6" s="1"/>
  <c r="AC35" i="6" s="1"/>
  <c r="AI35" i="6" s="1"/>
  <c r="R32" i="6"/>
  <c r="V32" i="6" s="1"/>
  <c r="AC32" i="6" s="1"/>
  <c r="AI32" i="6" s="1"/>
  <c r="H16" i="6"/>
  <c r="U62" i="6"/>
  <c r="I68" i="6"/>
  <c r="H68" i="6" s="1"/>
  <c r="U64" i="6"/>
  <c r="U56" i="6"/>
  <c r="AA23" i="6"/>
  <c r="AB23" i="6" s="1"/>
  <c r="AE74" i="6"/>
  <c r="AE75" i="6"/>
  <c r="AA15" i="6"/>
  <c r="AB15" i="6" s="1"/>
  <c r="AH52" i="6"/>
  <c r="AE77" i="6"/>
  <c r="AA37" i="6"/>
  <c r="AB37" i="6" s="1"/>
  <c r="I65" i="6"/>
  <c r="H65" i="6" s="1"/>
  <c r="U59" i="6"/>
  <c r="AA14" i="6"/>
  <c r="AB14" i="6" s="1"/>
  <c r="AA30" i="6"/>
  <c r="AB30" i="6" s="1"/>
  <c r="AA59" i="6"/>
  <c r="AB59" i="6" s="1"/>
  <c r="V13" i="6"/>
  <c r="AC13" i="6" s="1"/>
  <c r="AI13" i="6" s="1"/>
  <c r="R23" i="6"/>
  <c r="V23" i="6" s="1"/>
  <c r="AC23" i="6" s="1"/>
  <c r="AI23" i="6" s="1"/>
  <c r="AA18" i="6"/>
  <c r="AB18" i="6" s="1"/>
  <c r="AA13" i="6"/>
  <c r="AB13" i="6" s="1"/>
  <c r="I70" i="6"/>
  <c r="H70" i="6" s="1"/>
  <c r="R68" i="6"/>
  <c r="I63" i="6"/>
  <c r="H63" i="6" s="1"/>
  <c r="U57" i="6"/>
  <c r="R50" i="6"/>
  <c r="V50" i="6" s="1"/>
  <c r="AC50" i="6" s="1"/>
  <c r="AI50" i="6" s="1"/>
  <c r="AR5" i="5"/>
  <c r="AR6" i="5"/>
  <c r="AR7" i="5"/>
  <c r="AR8" i="5"/>
  <c r="AR9" i="5"/>
  <c r="AR10" i="5"/>
  <c r="AR11" i="5"/>
  <c r="AR12" i="5"/>
  <c r="AR20" i="5"/>
  <c r="AV20" i="5" s="1"/>
  <c r="AR21" i="5"/>
  <c r="AR25"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4" i="5"/>
  <c r="AI25"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4"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AP65" i="5"/>
  <c r="AN65" i="5"/>
  <c r="AL65" i="5"/>
  <c r="AD65" i="5"/>
  <c r="AF65" i="5" s="1"/>
  <c r="AB65" i="5"/>
  <c r="AP64" i="5"/>
  <c r="AN64" i="5"/>
  <c r="AL64" i="5"/>
  <c r="AD64" i="5"/>
  <c r="AF64" i="5" s="1"/>
  <c r="AB64" i="5"/>
  <c r="AP63" i="5"/>
  <c r="AN63" i="5"/>
  <c r="AL63" i="5"/>
  <c r="AD63" i="5"/>
  <c r="AF63" i="5" s="1"/>
  <c r="AB63" i="5"/>
  <c r="AP62" i="5"/>
  <c r="AN62" i="5"/>
  <c r="AL62" i="5"/>
  <c r="AD62" i="5"/>
  <c r="AF62" i="5" s="1"/>
  <c r="AB62" i="5"/>
  <c r="AP61" i="5"/>
  <c r="AN61" i="5"/>
  <c r="AL61" i="5"/>
  <c r="AD61" i="5"/>
  <c r="AF61" i="5" s="1"/>
  <c r="AB61" i="5"/>
  <c r="AP60" i="5"/>
  <c r="AN60" i="5"/>
  <c r="AL60" i="5"/>
  <c r="AD60" i="5"/>
  <c r="AF60" i="5" s="1"/>
  <c r="AB60" i="5"/>
  <c r="AP59" i="5"/>
  <c r="AN59" i="5"/>
  <c r="AL59" i="5"/>
  <c r="AD59" i="5"/>
  <c r="AF59" i="5" s="1"/>
  <c r="AB59" i="5"/>
  <c r="AP58" i="5"/>
  <c r="AN58" i="5"/>
  <c r="AL58" i="5"/>
  <c r="AD58" i="5"/>
  <c r="AF58" i="5" s="1"/>
  <c r="AB58" i="5"/>
  <c r="AP57" i="5"/>
  <c r="AN57" i="5"/>
  <c r="AL57" i="5"/>
  <c r="AD57" i="5"/>
  <c r="AF57" i="5" s="1"/>
  <c r="AB57" i="5"/>
  <c r="AP56" i="5"/>
  <c r="AN56" i="5"/>
  <c r="AL56" i="5"/>
  <c r="AD56" i="5"/>
  <c r="AF56" i="5" s="1"/>
  <c r="AB56" i="5"/>
  <c r="AP55" i="5"/>
  <c r="AN55" i="5"/>
  <c r="AL55" i="5"/>
  <c r="AD55" i="5"/>
  <c r="AF55" i="5" s="1"/>
  <c r="AB55" i="5"/>
  <c r="AP54" i="5"/>
  <c r="AN54" i="5"/>
  <c r="AL54" i="5"/>
  <c r="AD54" i="5"/>
  <c r="AF54" i="5" s="1"/>
  <c r="AB54"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D36" i="5"/>
  <c r="AF36" i="5" s="1"/>
  <c r="AB36" i="5"/>
  <c r="AP35" i="5"/>
  <c r="AN35" i="5"/>
  <c r="AL35" i="5"/>
  <c r="AB35" i="5"/>
  <c r="AD35" i="5" s="1"/>
  <c r="AF35" i="5" s="1"/>
  <c r="AP34" i="5"/>
  <c r="AN34" i="5"/>
  <c r="AL34" i="5"/>
  <c r="AB34" i="5"/>
  <c r="AD34" i="5" s="1"/>
  <c r="AF34" i="5" s="1"/>
  <c r="AB33" i="5"/>
  <c r="AD33" i="5" s="1"/>
  <c r="AF33" i="5" s="1"/>
  <c r="AJ33" i="5" s="1"/>
  <c r="AW33" i="5" s="1"/>
  <c r="AX33" i="5" s="1"/>
  <c r="AB32" i="5"/>
  <c r="AD32" i="5" s="1"/>
  <c r="AF32" i="5" s="1"/>
  <c r="AJ32" i="5" s="1"/>
  <c r="AW32" i="5" s="1"/>
  <c r="AX32" i="5" s="1"/>
  <c r="AB31" i="5"/>
  <c r="AD31" i="5" s="1"/>
  <c r="AF31" i="5" s="1"/>
  <c r="AJ31" i="5" s="1"/>
  <c r="AW31" i="5" s="1"/>
  <c r="AX31" i="5" s="1"/>
  <c r="AB30" i="5"/>
  <c r="AD30" i="5" s="1"/>
  <c r="AF30" i="5" s="1"/>
  <c r="AJ30" i="5" s="1"/>
  <c r="AW30" i="5" s="1"/>
  <c r="AX30" i="5" s="1"/>
  <c r="AB29" i="5"/>
  <c r="AD29" i="5" s="1"/>
  <c r="AF29" i="5" s="1"/>
  <c r="AJ29" i="5" s="1"/>
  <c r="AW29" i="5" s="1"/>
  <c r="AX29" i="5" s="1"/>
  <c r="AP25" i="5"/>
  <c r="AN25" i="5"/>
  <c r="AL25" i="5"/>
  <c r="AB25" i="5"/>
  <c r="AD25" i="5" s="1"/>
  <c r="AF25" i="5" s="1"/>
  <c r="AN21" i="5"/>
  <c r="AL21" i="5"/>
  <c r="AB21" i="5"/>
  <c r="AD21" i="5" s="1"/>
  <c r="AF21" i="5" s="1"/>
  <c r="AB20" i="5"/>
  <c r="AD20" i="5" s="1"/>
  <c r="AF20" i="5" s="1"/>
  <c r="AP12" i="5"/>
  <c r="AN12" i="5"/>
  <c r="AL12" i="5"/>
  <c r="AB12" i="5"/>
  <c r="AD12" i="5" s="1"/>
  <c r="AF12" i="5" s="1"/>
  <c r="AJ12" i="5" s="1"/>
  <c r="AP11" i="5"/>
  <c r="AN11" i="5"/>
  <c r="AL11" i="5"/>
  <c r="AB11" i="5"/>
  <c r="AD11" i="5" s="1"/>
  <c r="AF11" i="5" s="1"/>
  <c r="AP10" i="5"/>
  <c r="AN10" i="5"/>
  <c r="AL10" i="5"/>
  <c r="AB10" i="5"/>
  <c r="AD10" i="5" s="1"/>
  <c r="AF10" i="5" s="1"/>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AP4" i="5"/>
  <c r="AN4" i="5"/>
  <c r="AL4" i="5"/>
  <c r="AB4" i="5"/>
  <c r="AD4" i="5" s="1"/>
  <c r="AF4" i="5" s="1"/>
  <c r="D3" i="2"/>
  <c r="X75" i="6" l="1"/>
  <c r="AH75" i="6"/>
  <c r="AD19" i="6"/>
  <c r="AI19" i="6"/>
  <c r="AV54" i="5"/>
  <c r="AV62" i="5"/>
  <c r="X77" i="6"/>
  <c r="AH77" i="6"/>
  <c r="X74" i="6"/>
  <c r="AH74" i="6"/>
  <c r="AD51" i="6"/>
  <c r="AI51" i="6"/>
  <c r="AD49" i="6"/>
  <c r="AI49" i="6"/>
  <c r="AD33" i="6"/>
  <c r="AI33" i="6"/>
  <c r="V11" i="6"/>
  <c r="AC11" i="6" s="1"/>
  <c r="AD11" i="6" s="1"/>
  <c r="AD40" i="6"/>
  <c r="AI40" i="6"/>
  <c r="AD39" i="6"/>
  <c r="AI39" i="6"/>
  <c r="X76" i="6"/>
  <c r="AH76" i="6"/>
  <c r="AD61" i="6"/>
  <c r="AI61" i="6"/>
  <c r="AD67" i="6"/>
  <c r="AI67" i="6"/>
  <c r="AD16" i="6"/>
  <c r="AI16" i="6"/>
  <c r="U73" i="6"/>
  <c r="V73" i="6" s="1"/>
  <c r="AC73" i="6" s="1"/>
  <c r="AB73" i="6"/>
  <c r="AI11" i="6"/>
  <c r="AV6" i="5"/>
  <c r="AV9" i="5"/>
  <c r="AV34" i="5"/>
  <c r="AV51" i="5"/>
  <c r="AV63" i="5"/>
  <c r="AV48" i="5"/>
  <c r="AV37" i="5"/>
  <c r="AV49" i="5"/>
  <c r="AV65" i="5"/>
  <c r="X82" i="6"/>
  <c r="H73" i="6"/>
  <c r="I79" i="6"/>
  <c r="V57" i="6"/>
  <c r="AC57" i="6" s="1"/>
  <c r="AI57" i="6" s="1"/>
  <c r="AD12" i="6"/>
  <c r="AD22" i="6"/>
  <c r="AD37" i="6"/>
  <c r="AD21" i="6"/>
  <c r="V59" i="6"/>
  <c r="AC59" i="6" s="1"/>
  <c r="AI59" i="6" s="1"/>
  <c r="AD46" i="6"/>
  <c r="U68" i="6"/>
  <c r="V68" i="6" s="1"/>
  <c r="AC68" i="6" s="1"/>
  <c r="AI68" i="6" s="1"/>
  <c r="AD43" i="6"/>
  <c r="AD47" i="6"/>
  <c r="V58" i="6"/>
  <c r="AC58" i="6" s="1"/>
  <c r="V64" i="6"/>
  <c r="AC64" i="6" s="1"/>
  <c r="AD29" i="6"/>
  <c r="AD25" i="6"/>
  <c r="V56" i="6"/>
  <c r="AC56" i="6" s="1"/>
  <c r="AI56" i="6" s="1"/>
  <c r="V62" i="6"/>
  <c r="AC62" i="6" s="1"/>
  <c r="I74" i="6"/>
  <c r="H74" i="6" s="1"/>
  <c r="AD14" i="6"/>
  <c r="AD30" i="6"/>
  <c r="AD18" i="6"/>
  <c r="AA20" i="6"/>
  <c r="AB20" i="6" s="1"/>
  <c r="AA64" i="6"/>
  <c r="AB64" i="6" s="1"/>
  <c r="AD32" i="6"/>
  <c r="AD35" i="6"/>
  <c r="AD48" i="6"/>
  <c r="AD34" i="6"/>
  <c r="AD26" i="6"/>
  <c r="AD41" i="6"/>
  <c r="AD50" i="6"/>
  <c r="I69" i="6"/>
  <c r="H69" i="6" s="1"/>
  <c r="U63" i="6"/>
  <c r="V63" i="6" s="1"/>
  <c r="AC63" i="6" s="1"/>
  <c r="AI63" i="6" s="1"/>
  <c r="AA65" i="6"/>
  <c r="AB65" i="6" s="1"/>
  <c r="AA70" i="6"/>
  <c r="AB70" i="6" s="1"/>
  <c r="AD15" i="6"/>
  <c r="AD20" i="6"/>
  <c r="AA44" i="6"/>
  <c r="AB44" i="6" s="1"/>
  <c r="I76" i="6"/>
  <c r="H76" i="6" s="1"/>
  <c r="U70" i="6"/>
  <c r="V70" i="6" s="1"/>
  <c r="AC70" i="6" s="1"/>
  <c r="AI70" i="6" s="1"/>
  <c r="AA63" i="6"/>
  <c r="AB63" i="6" s="1"/>
  <c r="AD27" i="6"/>
  <c r="AD44" i="6"/>
  <c r="I71" i="6"/>
  <c r="H71" i="6" s="1"/>
  <c r="U65" i="6"/>
  <c r="V65" i="6" s="1"/>
  <c r="AC65" i="6" s="1"/>
  <c r="AI65" i="6" s="1"/>
  <c r="AA19" i="6"/>
  <c r="AB19" i="6" s="1"/>
  <c r="AD28" i="6"/>
  <c r="AA28" i="6"/>
  <c r="AB28" i="6" s="1"/>
  <c r="AE80" i="6"/>
  <c r="AE83" i="6"/>
  <c r="AD36" i="6"/>
  <c r="AD23" i="6"/>
  <c r="AD13" i="6"/>
  <c r="AA22" i="6"/>
  <c r="AB22" i="6" s="1"/>
  <c r="AE81" i="6"/>
  <c r="AD42" i="6"/>
  <c r="AD57" i="6"/>
  <c r="AA25" i="6"/>
  <c r="AB25" i="6" s="1"/>
  <c r="I80" i="6"/>
  <c r="AV21" i="5"/>
  <c r="AV35" i="5"/>
  <c r="AV40" i="5"/>
  <c r="AV8" i="5"/>
  <c r="AJ8" i="5"/>
  <c r="AJ5" i="5"/>
  <c r="AJ4" i="5"/>
  <c r="AV25" i="5"/>
  <c r="AV41" i="5"/>
  <c r="AV36" i="5"/>
  <c r="AV11" i="5"/>
  <c r="AV45" i="5"/>
  <c r="AV59" i="5"/>
  <c r="AV50" i="5"/>
  <c r="AV64" i="5"/>
  <c r="AV5" i="5"/>
  <c r="AV12" i="5"/>
  <c r="AV43" i="5"/>
  <c r="AV57" i="5"/>
  <c r="AJ35" i="5"/>
  <c r="AV46" i="5"/>
  <c r="AJ49" i="5"/>
  <c r="AV60" i="5"/>
  <c r="AJ63" i="5"/>
  <c r="AV52" i="5"/>
  <c r="AV55" i="5"/>
  <c r="AV44" i="5"/>
  <c r="AV58" i="5"/>
  <c r="AV10" i="5"/>
  <c r="AV47" i="5"/>
  <c r="AV61" i="5"/>
  <c r="AV38" i="5"/>
  <c r="AV39" i="5"/>
  <c r="AV7" i="5"/>
  <c r="AV53" i="5"/>
  <c r="AV4" i="5"/>
  <c r="AV42" i="5"/>
  <c r="AV56" i="5"/>
  <c r="AJ9" i="5"/>
  <c r="AJ47" i="5"/>
  <c r="AJ61" i="5"/>
  <c r="AJ37" i="5"/>
  <c r="AW37" i="5" s="1"/>
  <c r="BA37" i="5" s="1"/>
  <c r="AJ51" i="5"/>
  <c r="AJ65" i="5"/>
  <c r="AJ25" i="5"/>
  <c r="AJ55" i="5"/>
  <c r="AJ41" i="5"/>
  <c r="AJ7" i="5"/>
  <c r="AJ6" i="5"/>
  <c r="AJ21" i="5"/>
  <c r="AJ38" i="5"/>
  <c r="AJ52" i="5"/>
  <c r="AJ57" i="5"/>
  <c r="AJ43" i="5"/>
  <c r="AJ44" i="5"/>
  <c r="AJ58" i="5"/>
  <c r="AJ42" i="5"/>
  <c r="AJ56" i="5"/>
  <c r="AJ20" i="5"/>
  <c r="AW20" i="5" s="1"/>
  <c r="AJ40" i="5"/>
  <c r="AJ54" i="5"/>
  <c r="AJ53" i="5"/>
  <c r="AJ39" i="5"/>
  <c r="AJ46" i="5"/>
  <c r="AJ60" i="5"/>
  <c r="AJ45" i="5"/>
  <c r="AJ59" i="5"/>
  <c r="AJ11" i="5"/>
  <c r="AJ10" i="5"/>
  <c r="AJ36" i="5"/>
  <c r="AJ50" i="5"/>
  <c r="AJ64" i="5"/>
  <c r="AJ34" i="5"/>
  <c r="AJ48" i="5"/>
  <c r="AJ62" i="5"/>
  <c r="AW49" i="5" l="1"/>
  <c r="BA49" i="5" s="1"/>
  <c r="X81" i="6"/>
  <c r="AH81" i="6"/>
  <c r="X83" i="6"/>
  <c r="AH83" i="6"/>
  <c r="AH84" i="6" s="1"/>
  <c r="X80" i="6"/>
  <c r="AH80" i="6"/>
  <c r="AD73" i="6"/>
  <c r="AI73" i="6"/>
  <c r="AD62" i="6"/>
  <c r="AI62" i="6"/>
  <c r="AD64" i="6"/>
  <c r="AI64" i="6"/>
  <c r="H79" i="6"/>
  <c r="U79" i="6"/>
  <c r="V79" i="6" s="1"/>
  <c r="AC79" i="6" s="1"/>
  <c r="AB79" i="6"/>
  <c r="AD58" i="6"/>
  <c r="AI58" i="6"/>
  <c r="AW35" i="5"/>
  <c r="BA35" i="5" s="1"/>
  <c r="AD59" i="6"/>
  <c r="AD56" i="6"/>
  <c r="U74" i="6"/>
  <c r="V74" i="6" s="1"/>
  <c r="AC74" i="6" s="1"/>
  <c r="AA68" i="6"/>
  <c r="AB68" i="6" s="1"/>
  <c r="AD68" i="6"/>
  <c r="AA27" i="6"/>
  <c r="AB27" i="6" s="1"/>
  <c r="AI52" i="6"/>
  <c r="AJ52" i="6" s="1"/>
  <c r="U80" i="6"/>
  <c r="V80" i="6" s="1"/>
  <c r="AC80" i="6" s="1"/>
  <c r="AI80" i="6" s="1"/>
  <c r="H80" i="6"/>
  <c r="AD70" i="6"/>
  <c r="U69" i="6"/>
  <c r="V69" i="6" s="1"/>
  <c r="AC69" i="6" s="1"/>
  <c r="AI69" i="6" s="1"/>
  <c r="I75" i="6"/>
  <c r="H75" i="6" s="1"/>
  <c r="AA34" i="6"/>
  <c r="AB34" i="6" s="1"/>
  <c r="AA76" i="6"/>
  <c r="AB76" i="6" s="1"/>
  <c r="AA26" i="6"/>
  <c r="AB26" i="6" s="1"/>
  <c r="AA51" i="6"/>
  <c r="AB51" i="6" s="1"/>
  <c r="AD65" i="6"/>
  <c r="U71" i="6"/>
  <c r="V71" i="6" s="1"/>
  <c r="AC71" i="6" s="1"/>
  <c r="AI71" i="6" s="1"/>
  <c r="I77" i="6"/>
  <c r="H77" i="6" s="1"/>
  <c r="AA32" i="6"/>
  <c r="AB32" i="6" s="1"/>
  <c r="AA29" i="6"/>
  <c r="AB29" i="6" s="1"/>
  <c r="AA35" i="6"/>
  <c r="AB35" i="6" s="1"/>
  <c r="AA71" i="6"/>
  <c r="AB71" i="6" s="1"/>
  <c r="AA69" i="6"/>
  <c r="AB69" i="6" s="1"/>
  <c r="AD63" i="6"/>
  <c r="I82" i="6"/>
  <c r="U76" i="6"/>
  <c r="V76" i="6" s="1"/>
  <c r="AC76" i="6" s="1"/>
  <c r="AI76" i="6" s="1"/>
  <c r="AX20" i="5"/>
  <c r="BA20" i="5"/>
  <c r="AW21" i="5"/>
  <c r="AX21" i="5" s="1"/>
  <c r="BA29" i="5"/>
  <c r="AW55" i="5"/>
  <c r="BA55" i="5" s="1"/>
  <c r="AW65" i="5"/>
  <c r="BA65" i="5" s="1"/>
  <c r="AW51" i="5"/>
  <c r="BA51" i="5" s="1"/>
  <c r="AW42" i="5"/>
  <c r="BA42" i="5" s="1"/>
  <c r="AW40" i="5"/>
  <c r="BA40" i="5" s="1"/>
  <c r="AW43" i="5"/>
  <c r="BA43" i="5" s="1"/>
  <c r="AW48" i="5"/>
  <c r="BA48" i="5" s="1"/>
  <c r="AW56" i="5"/>
  <c r="BA56" i="5" s="1"/>
  <c r="BA30" i="5"/>
  <c r="AW47" i="5"/>
  <c r="BA47" i="5" s="1"/>
  <c r="AW60" i="5"/>
  <c r="BA60" i="5" s="1"/>
  <c r="AW9" i="5"/>
  <c r="AX9" i="5" s="1"/>
  <c r="AW5" i="5"/>
  <c r="BA5" i="5" s="1"/>
  <c r="AW46" i="5"/>
  <c r="BA46" i="5" s="1"/>
  <c r="AW62" i="5"/>
  <c r="BA62" i="5" s="1"/>
  <c r="AW36" i="5"/>
  <c r="BA36" i="5" s="1"/>
  <c r="AW45" i="5"/>
  <c r="AW53" i="5"/>
  <c r="BA53" i="5" s="1"/>
  <c r="AW50" i="5"/>
  <c r="BA50" i="5" s="1"/>
  <c r="AW58" i="5"/>
  <c r="AW39" i="5"/>
  <c r="BA39" i="5" s="1"/>
  <c r="AW59" i="5"/>
  <c r="BA59" i="5" s="1"/>
  <c r="AW64" i="5"/>
  <c r="BA64" i="5" s="1"/>
  <c r="AW34" i="5"/>
  <c r="AW54" i="5"/>
  <c r="BA54" i="5" s="1"/>
  <c r="AX49" i="5"/>
  <c r="AW57" i="5"/>
  <c r="AW63" i="5"/>
  <c r="AW41" i="5"/>
  <c r="BA41" i="5" s="1"/>
  <c r="AW61" i="5"/>
  <c r="BA33" i="5"/>
  <c r="AW44" i="5"/>
  <c r="BA44" i="5" s="1"/>
  <c r="BA31" i="5"/>
  <c r="AW11" i="5"/>
  <c r="BA11" i="5" s="1"/>
  <c r="AW52" i="5"/>
  <c r="BA52" i="5" s="1"/>
  <c r="AW38" i="5"/>
  <c r="BA38" i="5" s="1"/>
  <c r="AW25" i="5"/>
  <c r="AX25" i="5" s="1"/>
  <c r="AW8" i="5"/>
  <c r="BA8" i="5" s="1"/>
  <c r="AX35" i="5"/>
  <c r="AW12" i="5"/>
  <c r="BA12" i="5" s="1"/>
  <c r="AW7" i="5"/>
  <c r="BA21" i="5"/>
  <c r="AW4" i="5"/>
  <c r="BA4" i="5" s="1"/>
  <c r="AW10" i="5"/>
  <c r="BA10" i="5" s="1"/>
  <c r="AW6" i="5"/>
  <c r="BA6" i="5" s="1"/>
  <c r="AX65" i="5"/>
  <c r="AX37" i="5"/>
  <c r="AD74" i="6" l="1"/>
  <c r="AI74" i="6"/>
  <c r="AD79" i="6"/>
  <c r="AI79" i="6"/>
  <c r="AA74" i="6"/>
  <c r="AB74" i="6" s="1"/>
  <c r="U82" i="6"/>
  <c r="V82" i="6" s="1"/>
  <c r="AC82" i="6" s="1"/>
  <c r="H82" i="6"/>
  <c r="AH89" i="6"/>
  <c r="D8" i="2" s="1"/>
  <c r="AD71" i="6"/>
  <c r="AD69" i="6"/>
  <c r="AA41" i="6"/>
  <c r="AB41" i="6" s="1"/>
  <c r="U77" i="6"/>
  <c r="V77" i="6" s="1"/>
  <c r="AC77" i="6" s="1"/>
  <c r="AI77" i="6" s="1"/>
  <c r="I83" i="6"/>
  <c r="AA42" i="6"/>
  <c r="AB42" i="6" s="1"/>
  <c r="U75" i="6"/>
  <c r="V75" i="6" s="1"/>
  <c r="AC75" i="6" s="1"/>
  <c r="AI75" i="6" s="1"/>
  <c r="I81" i="6"/>
  <c r="AA36" i="6"/>
  <c r="AB36" i="6" s="1"/>
  <c r="AD80" i="6"/>
  <c r="AA77" i="6"/>
  <c r="AB77" i="6" s="1"/>
  <c r="AA39" i="6"/>
  <c r="AB39" i="6" s="1"/>
  <c r="AD76" i="6"/>
  <c r="AA33" i="6"/>
  <c r="AB33" i="6" s="1"/>
  <c r="AA75" i="6"/>
  <c r="AB75" i="6" s="1"/>
  <c r="AA82" i="6"/>
  <c r="AB82" i="6" s="1"/>
  <c r="AX48" i="5"/>
  <c r="AX43" i="5"/>
  <c r="AX55" i="5"/>
  <c r="AX51" i="5"/>
  <c r="AX42" i="5"/>
  <c r="AX40" i="5"/>
  <c r="AX56" i="5"/>
  <c r="AX36" i="5"/>
  <c r="AX60" i="5"/>
  <c r="AX62" i="5"/>
  <c r="AX46" i="5"/>
  <c r="AX47" i="5"/>
  <c r="BA9" i="5"/>
  <c r="AX5" i="5"/>
  <c r="AX58" i="5"/>
  <c r="BA58" i="5"/>
  <c r="AX61" i="5"/>
  <c r="BA61" i="5"/>
  <c r="AX63" i="5"/>
  <c r="BA63" i="5"/>
  <c r="AX57" i="5"/>
  <c r="BA57" i="5"/>
  <c r="AX45" i="5"/>
  <c r="BA45" i="5"/>
  <c r="AX53" i="5"/>
  <c r="AX34" i="5"/>
  <c r="BA34" i="5"/>
  <c r="BA25" i="5"/>
  <c r="BA32" i="5"/>
  <c r="AX7" i="5"/>
  <c r="BA7" i="5"/>
  <c r="AX50" i="5"/>
  <c r="AX54" i="5"/>
  <c r="AX11" i="5"/>
  <c r="AX39" i="5"/>
  <c r="AX59" i="5"/>
  <c r="AX64" i="5"/>
  <c r="AX41" i="5"/>
  <c r="AX38" i="5"/>
  <c r="AX52" i="5"/>
  <c r="AX44" i="5"/>
  <c r="AX4" i="5"/>
  <c r="AX8" i="5"/>
  <c r="AX12" i="5"/>
  <c r="AX10" i="5"/>
  <c r="AX6" i="5"/>
  <c r="AD82" i="6" l="1"/>
  <c r="AI82" i="6"/>
  <c r="AA80" i="6"/>
  <c r="AB80" i="6" s="1"/>
  <c r="U83" i="6"/>
  <c r="V83" i="6" s="1"/>
  <c r="AC83" i="6" s="1"/>
  <c r="AI83" i="6" s="1"/>
  <c r="H83" i="6"/>
  <c r="U81" i="6"/>
  <c r="V81" i="6" s="1"/>
  <c r="AC81" i="6" s="1"/>
  <c r="AI81" i="6" s="1"/>
  <c r="H81" i="6"/>
  <c r="AA46" i="6"/>
  <c r="AB46" i="6" s="1"/>
  <c r="AA49" i="6"/>
  <c r="AB49" i="6" s="1"/>
  <c r="AA40" i="6"/>
  <c r="AB40" i="6" s="1"/>
  <c r="AD77" i="6"/>
  <c r="AA81" i="6"/>
  <c r="AB81" i="6" s="1"/>
  <c r="D5" i="6"/>
  <c r="AD75" i="6"/>
  <c r="AA83" i="6"/>
  <c r="AB83" i="6" s="1"/>
  <c r="AA43" i="6"/>
  <c r="AB43" i="6" s="1"/>
  <c r="AA48" i="6"/>
  <c r="AB48" i="6" s="1"/>
  <c r="AI84" i="6" l="1"/>
  <c r="AD83" i="6"/>
  <c r="AD81" i="6"/>
  <c r="AA50" i="6"/>
  <c r="AB50" i="6" s="1"/>
  <c r="AA47" i="6"/>
  <c r="AB47" i="6" s="1"/>
  <c r="AH90" i="6" l="1"/>
  <c r="AJ84" i="6"/>
  <c r="AH91" i="6" l="1"/>
  <c r="D13" i="2" s="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<sst xmlns="http://schemas.openxmlformats.org/spreadsheetml/2006/main" count="1861" uniqueCount="1088">
  <si>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</si>
  <si>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</si>
  <si>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</si>
  <si>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</si>
  <si>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</si>
  <si>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</si>
  <si>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</si>
  <si>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</si>
  <si>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</si>
  <si>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</si>
  <si>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</si>
  <si>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</si>
  <si>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</si>
  <si>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</si>
  <si>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</si>
  <si>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</si>
  <si>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</si>
  <si>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</si>
  <si>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</si>
  <si>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</si>
  <si>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</si>
  <si>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</si>
  <si>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</si>
  <si>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</si>
  <si>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</si>
  <si>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</si>
  <si>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</si>
  <si>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</si>
  <si>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</si>
  <si>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</si>
  <si>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</si>
  <si>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</si>
  <si>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</si>
  <si>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</si>
  <si>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</si>
  <si>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</si>
  <si>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</si>
  <si>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</si>
  <si>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</si>
  <si>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</si>
  <si>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</si>
  <si>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</si>
  <si>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</si>
  <si>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</si>
  <si>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</si>
  <si>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</si>
  <si>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</si>
  <si>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</si>
  <si>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</si>
  <si>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</si>
  <si>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</si>
  <si>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</si>
  <si>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</si>
  <si>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</si>
  <si>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</si>
  <si>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</si>
  <si>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</si>
  <si>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</si>
  <si>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</si>
  <si>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</si>
  <si>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</si>
  <si>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</si>
  <si>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</si>
  <si>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</si>
  <si>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</si>
  <si>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</si>
  <si>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</si>
  <si>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</si>
  <si>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</si>
  <si>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</si>
  <si>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</si>
  <si>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</si>
  <si>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</si>
  <si>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</si>
  <si>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</si>
  <si>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</si>
  <si>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</si>
  <si>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</si>
  <si>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</si>
  <si>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</si>
  <si>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</si>
  <si>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</si>
  <si>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</si>
  <si>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</si>
  <si>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</si>
  <si>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</si>
  <si>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</si>
  <si>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</si>
  <si>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</si>
  <si>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</si>
  <si>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</si>
  <si>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</si>
  <si>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</si>
  <si>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</si>
  <si>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</si>
  <si>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</si>
  <si>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</si>
  <si>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</si>
  <si>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</si>
  <si>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</si>
  <si>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</si>
  <si>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</si>
  <si>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</si>
  <si>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</si>
  <si>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</si>
  <si>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</si>
  <si>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</si>
  <si>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</si>
  <si>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</si>
  <si>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</si>
  <si>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</si>
  <si>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</si>
  <si>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</si>
  <si>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</si>
  <si>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</si>
  <si>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</si>
  <si>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</si>
  <si>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</si>
  <si>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</si>
  <si>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</si>
  <si>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</si>
  <si>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</si>
  <si>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</si>
  <si>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</si>
  <si>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</si>
  <si>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</si>
  <si>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</si>
  <si>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</si>
  <si>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</si>
  <si>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</si>
  <si>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</si>
  <si>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</si>
  <si>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</si>
  <si>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</si>
  <si>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</si>
  <si>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</si>
  <si>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</si>
  <si>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</si>
  <si>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</si>
  <si>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</si>
  <si>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</si>
  <si>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</si>
  <si>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</si>
  <si>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</si>
  <si>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</si>
  <si>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</si>
  <si>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</si>
  <si>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</si>
  <si>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</si>
  <si>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</si>
  <si>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</si>
  <si>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</si>
  <si>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</si>
  <si>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</si>
  <si>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</si>
  <si>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</si>
  <si>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</si>
  <si>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</si>
  <si>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</si>
  <si>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</si>
  <si>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</si>
  <si>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</si>
  <si>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</si>
  <si>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</si>
  <si>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</si>
  <si>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</si>
  <si>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</si>
  <si>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</si>
  <si>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</si>
  <si>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</si>
  <si>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</si>
  <si>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</si>
  <si>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</si>
  <si>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</si>
  <si>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</si>
  <si>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</si>
  <si>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</si>
  <si>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</si>
  <si>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</si>
  <si>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</si>
  <si>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</si>
  <si>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</si>
  <si>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</si>
  <si>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</si>
  <si>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</si>
  <si>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</si>
  <si>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</si>
  <si>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</si>
  <si>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</si>
  <si>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</si>
  <si>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</si>
  <si>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</si>
  <si>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</si>
  <si>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</si>
  <si>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</si>
  <si>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</si>
  <si>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</si>
  <si>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</si>
  <si>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</si>
  <si>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</si>
  <si>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</si>
  <si>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</si>
  <si>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</si>
  <si>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</si>
  <si>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</si>
  <si>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</si>
  <si>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</si>
  <si>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</si>
  <si>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</si>
  <si>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</si>
  <si>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</si>
  <si>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</si>
  <si>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</si>
  <si>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</si>
  <si>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</si>
  <si>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</si>
  <si>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</si>
  <si>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</si>
  <si>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</si>
  <si>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</si>
  <si>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</si>
  <si>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</si>
  <si>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</si>
  <si>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</si>
  <si>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</si>
  <si>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</si>
  <si>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</si>
  <si>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</si>
  <si>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</si>
  <si>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</si>
  <si>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</si>
  <si>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</si>
  <si>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</si>
  <si>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</si>
  <si>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</si>
  <si>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</si>
  <si>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</si>
  <si>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</si>
  <si>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</si>
  <si>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</si>
  <si>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</si>
  <si>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</si>
  <si>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</si>
  <si>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</si>
  <si>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</si>
  <si>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</si>
  <si>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</si>
  <si>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</si>
  <si>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</si>
  <si>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</si>
  <si>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</si>
  <si>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</si>
  <si>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</si>
  <si>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</si>
  <si>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</si>
  <si>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</si>
  <si>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</si>
  <si>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</si>
  <si>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</si>
  <si>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</si>
  <si>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</si>
  <si>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</si>
  <si>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</si>
  <si>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</si>
  <si>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</si>
  <si>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</si>
  <si>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</si>
  <si>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</si>
  <si>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</si>
  <si>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</si>
  <si>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</si>
  <si>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</si>
  <si>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</si>
  <si>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</si>
  <si>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</si>
  <si>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</si>
  <si>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</si>
  <si>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</si>
  <si>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</si>
  <si>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</si>
  <si>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</si>
  <si>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</si>
  <si>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</si>
  <si>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</si>
  <si>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</si>
  <si>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</si>
  <si>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</si>
  <si>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</si>
  <si>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</si>
  <si>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</si>
  <si>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</si>
  <si>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</si>
  <si>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</si>
  <si>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</si>
  <si>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</si>
  <si>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</si>
  <si>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</si>
  <si>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</si>
  <si>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</si>
  <si>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</si>
  <si>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</si>
  <si>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</si>
  <si>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</si>
  <si>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</si>
  <si>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</si>
  <si>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</si>
  <si>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</si>
  <si>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</si>
  <si>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</si>
  <si>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</si>
  <si>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</si>
  <si>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</si>
  <si>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</si>
  <si>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</si>
  <si>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</si>
  <si>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</si>
  <si>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</si>
  <si>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</si>
  <si>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</si>
  <si>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</si>
  <si>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</si>
  <si>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</si>
  <si>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</si>
  <si>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</si>
  <si>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</si>
  <si>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</si>
  <si>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</si>
  <si>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</si>
  <si>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</si>
  <si>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</si>
  <si>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</si>
  <si>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</si>
  <si>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</si>
  <si>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</si>
  <si>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</si>
  <si>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</si>
  <si>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</si>
  <si>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</si>
  <si>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</si>
  <si>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</si>
  <si>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</si>
  <si>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</si>
  <si>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</si>
  <si>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</si>
  <si>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</si>
  <si>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</si>
  <si>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</si>
  <si>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</si>
  <si>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</si>
  <si>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</si>
  <si>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</si>
  <si>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</si>
  <si>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</si>
  <si>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</si>
  <si>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</si>
  <si>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</si>
  <si>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</si>
  <si>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</si>
  <si>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</si>
  <si>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</si>
  <si>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</si>
  <si>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</si>
  <si>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</si>
  <si>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</si>
  <si>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</si>
  <si>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</si>
  <si>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</si>
  <si>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</si>
  <si>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</si>
  <si>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</si>
  <si>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</si>
  <si>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</si>
  <si>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</si>
  <si>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</si>
  <si>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</si>
  <si>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</si>
  <si>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</si>
  <si>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</si>
  <si>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</si>
  <si>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</si>
  <si>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</si>
  <si>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</si>
  <si>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</si>
  <si>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</si>
  <si>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</si>
  <si>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</si>
  <si>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</si>
  <si>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</si>
  <si>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</si>
  <si>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</si>
  <si>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</si>
  <si>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</si>
  <si>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</si>
  <si>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</si>
  <si>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</si>
  <si>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</si>
  <si>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</si>
  <si>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</si>
  <si>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</si>
  <si>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</si>
  <si>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</si>
  <si>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</si>
  <si>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</si>
  <si>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</si>
  <si>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</si>
  <si>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</si>
  <si>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</si>
  <si>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</si>
  <si>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</si>
  <si>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</si>
  <si>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</si>
  <si>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</si>
  <si>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</si>
  <si>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</si>
  <si>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</si>
  <si>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</si>
  <si>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</si>
  <si>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</si>
  <si>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</si>
  <si>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</si>
  <si>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</si>
  <si>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</si>
  <si>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</si>
  <si>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</si>
  <si>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</si>
  <si>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</si>
  <si>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</si>
  <si>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</si>
  <si>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</si>
  <si>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</si>
  <si>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</si>
  <si>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</si>
  <si>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</si>
  <si>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</si>
  <si>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</si>
  <si>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</si>
  <si>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</si>
  <si>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</si>
  <si>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</si>
  <si>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</si>
  <si>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</si>
  <si>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</si>
  <si>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</si>
  <si>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</si>
  <si>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</si>
  <si>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</si>
  <si>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</si>
  <si>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</si>
  <si>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</si>
  <si>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</si>
  <si>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</si>
  <si>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</si>
  <si>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</si>
  <si>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</si>
  <si>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</si>
  <si>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</si>
  <si>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</si>
  <si>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</si>
  <si>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</si>
  <si>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</si>
  <si>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</si>
  <si>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</si>
  <si>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</si>
  <si>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</si>
  <si>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</si>
  <si>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</si>
  <si>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</si>
  <si>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</si>
  <si>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</si>
  <si>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</si>
  <si>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</si>
  <si>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</si>
  <si>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</si>
  <si>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</si>
  <si>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</si>
  <si>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</si>
  <si>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</si>
  <si>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</si>
  <si>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</si>
  <si>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</si>
  <si>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</si>
  <si>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</si>
  <si>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</si>
  <si>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</si>
  <si>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</si>
  <si>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</si>
  <si>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</si>
  <si>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</si>
  <si>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</si>
  <si>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</si>
  <si>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</si>
  <si>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</si>
  <si>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</si>
  <si>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</si>
  <si>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</si>
  <si>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</si>
  <si>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</si>
  <si>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</si>
  <si>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</si>
  <si>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</si>
  <si>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</si>
  <si>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</si>
  <si>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</si>
  <si>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</si>
  <si>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</si>
  <si>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</si>
  <si>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</si>
  <si>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</si>
  <si>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</si>
  <si>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</si>
  <si>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</si>
  <si>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</si>
  <si>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</si>
  <si>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</si>
  <si>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</si>
  <si>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</si>
  <si>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</si>
  <si>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</si>
  <si>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</si>
  <si>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</si>
  <si>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</si>
  <si>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</si>
  <si>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</si>
  <si>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</si>
  <si>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</si>
  <si>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</si>
  <si>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</si>
  <si>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</si>
  <si>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</si>
  <si>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</si>
  <si>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</si>
  <si>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</si>
  <si>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</si>
  <si>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</si>
  <si>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</si>
  <si>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</si>
  <si>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</si>
  <si>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</si>
  <si>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</si>
  <si>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</si>
  <si>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</si>
  <si>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</si>
  <si>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</si>
  <si>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</si>
  <si>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</si>
  <si>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</si>
  <si>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</si>
  <si>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</si>
  <si>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</si>
  <si>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</si>
  <si>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</si>
  <si>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</si>
  <si>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</si>
  <si>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</si>
  <si>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</si>
  <si>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</si>
  <si>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</si>
  <si>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</si>
  <si>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</si>
  <si>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</si>
  <si>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</si>
  <si>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</si>
  <si>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</si>
  <si>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</si>
  <si>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</si>
  <si>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</si>
  <si>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</si>
  <si>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</si>
  <si>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</si>
  <si>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</si>
  <si>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</si>
  <si>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</si>
  <si>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</si>
  <si>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</si>
  <si>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</si>
  <si>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</si>
  <si>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</si>
  <si>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</si>
  <si>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</si>
  <si>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</si>
  <si>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</si>
  <si>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</si>
  <si>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</si>
  <si>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</si>
  <si>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</si>
  <si>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</si>
  <si>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</si>
  <si>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</si>
  <si>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</si>
  <si>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</si>
  <si>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</si>
  <si>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</si>
  <si>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</si>
  <si>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</si>
  <si>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</si>
  <si>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</si>
  <si>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</si>
  <si>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</si>
  <si>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</si>
  <si>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</si>
  <si>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</si>
  <si>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</si>
  <si>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</si>
  <si>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</si>
  <si>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</si>
  <si>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</si>
  <si>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</si>
  <si>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</si>
  <si>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</si>
  <si>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</si>
  <si>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</si>
  <si>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</si>
  <si>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</si>
  <si>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</si>
  <si>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</si>
  <si>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</si>
  <si>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</si>
  <si>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</si>
  <si>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</si>
  <si>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</si>
  <si>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</si>
  <si>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</si>
  <si>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</si>
  <si>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</si>
  <si>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</si>
  <si>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</si>
  <si>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</si>
  <si>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</si>
  <si>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</si>
  <si>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</si>
  <si>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</si>
  <si>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</si>
  <si>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</si>
  <si>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</si>
  <si>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</si>
  <si>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</si>
  <si>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</si>
  <si>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</si>
  <si>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</si>
  <si>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</si>
  <si>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</si>
  <si>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</si>
  <si>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</si>
  <si>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</si>
  <si>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</si>
  <si>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</si>
  <si>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</si>
  <si>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</si>
  <si>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</si>
  <si>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</si>
  <si>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</si>
  <si>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</si>
  <si>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</si>
  <si>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</si>
  <si>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</si>
  <si>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</si>
  <si>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</si>
  <si>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</si>
  <si>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</si>
  <si>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</si>
  <si>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</si>
  <si>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</si>
  <si>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</si>
  <si>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</si>
  <si>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</si>
  <si>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</si>
  <si>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</si>
  <si>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</si>
  <si>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</si>
  <si>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</si>
  <si>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</si>
  <si>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</si>
  <si>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</si>
  <si>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</si>
  <si>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</si>
  <si>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</si>
  <si>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</si>
  <si>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</si>
  <si>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</si>
  <si>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</si>
  <si>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</si>
  <si>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</si>
  <si>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</si>
  <si>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</si>
  <si>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</si>
  <si>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</si>
  <si>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</si>
  <si>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</si>
  <si>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</si>
  <si>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</si>
  <si>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</si>
  <si>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t>
  </si>
  <si>
    <t>Twin:66x96"/20x30"/39x75+12"</t>
  </si>
  <si>
    <t>Full:81x96"/20x30"(2)/54x75+12"</t>
  </si>
  <si>
    <t>Cal King:108x102"/20x40"(2)/72x84"+12"</t>
  </si>
  <si>
    <t>Oatmeal</t>
  </si>
  <si>
    <t>Jet Black</t>
  </si>
  <si>
    <t>Cloud Gray</t>
  </si>
  <si>
    <t>Mauve Chalk</t>
  </si>
  <si>
    <t>Bright White</t>
  </si>
  <si>
    <t>Sepia Rose</t>
  </si>
  <si>
    <t>Reflecting Pond</t>
  </si>
  <si>
    <t>Withered Rose</t>
  </si>
  <si>
    <t>6302.32.2040</t>
  </si>
  <si>
    <t>6302.32.2020</t>
  </si>
  <si>
    <t>Total Costs</t>
    <phoneticPr fontId="26" type="noConversion"/>
  </si>
  <si>
    <t>Total Sales</t>
    <phoneticPr fontId="26" type="noConversion"/>
  </si>
  <si>
    <t>`</t>
  </si>
  <si>
    <t>Total Units</t>
    <phoneticPr fontId="26" type="noConversion"/>
  </si>
  <si>
    <t>022164579642</t>
    <phoneticPr fontId="24" type="noConversion"/>
  </si>
  <si>
    <t>BS20-0033</t>
    <phoneticPr fontId="24" type="noConversion"/>
  </si>
  <si>
    <t>King:108x102"/20x40"(2)/78x80+12"</t>
  </si>
  <si>
    <t>022164579635</t>
    <phoneticPr fontId="24" type="noConversion"/>
  </si>
  <si>
    <t>BS20-0032</t>
    <phoneticPr fontId="24" type="noConversion"/>
  </si>
  <si>
    <t>Queen:90x102"/20x30"(2)/60x80+12"</t>
  </si>
  <si>
    <t>Nirvana            17-3808 TCX</t>
    <phoneticPr fontId="26" type="noConversion"/>
  </si>
  <si>
    <t>022164579628</t>
    <phoneticPr fontId="24" type="noConversion"/>
  </si>
  <si>
    <t>BS20-0031</t>
    <phoneticPr fontId="24" type="noConversion"/>
  </si>
  <si>
    <r>
      <t xml:space="preserve">Z Hem, </t>
    </r>
    <r>
      <rPr>
        <sz val="11"/>
        <color rgb="FFED0000"/>
        <rFont val="Arial"/>
        <family val="2"/>
      </rPr>
      <t>85gsm</t>
    </r>
    <r>
      <rPr>
        <sz val="11"/>
        <rFont val="Arial"/>
        <family val="2"/>
      </rPr>
      <t xml:space="preserve"> solid microfiber cooling sheets, VZB packaging</t>
    </r>
    <phoneticPr fontId="26" type="noConversion"/>
  </si>
  <si>
    <t xml:space="preserve">4pc set - BeautySleep Brand 85gsm Solid Microfiber Cooling Sheet Set </t>
    <phoneticPr fontId="2" type="noConversion"/>
  </si>
  <si>
    <t>022164579611</t>
    <phoneticPr fontId="24" type="noConversion"/>
  </si>
  <si>
    <t>BS20-0030</t>
    <phoneticPr fontId="24" type="noConversion"/>
  </si>
  <si>
    <t>022164579604</t>
    <phoneticPr fontId="24" type="noConversion"/>
  </si>
  <si>
    <t>BS20-0029</t>
    <phoneticPr fontId="24" type="noConversion"/>
  </si>
  <si>
    <t>Pale Mauve    15-1607 TCX</t>
    <phoneticPr fontId="26" type="noConversion"/>
  </si>
  <si>
    <t>022164579598</t>
    <phoneticPr fontId="24" type="noConversion"/>
  </si>
  <si>
    <t>BS20-0028</t>
    <phoneticPr fontId="24" type="noConversion"/>
  </si>
  <si>
    <t>Withered Rose 18-1435 TCX</t>
    <phoneticPr fontId="26" type="noConversion"/>
  </si>
  <si>
    <t>Reflecting Pond 19-4326 TCX</t>
    <phoneticPr fontId="26" type="noConversion"/>
  </si>
  <si>
    <t>022164579529</t>
    <phoneticPr fontId="24" type="noConversion"/>
  </si>
  <si>
    <t>BS20-0021</t>
    <phoneticPr fontId="24" type="noConversion"/>
  </si>
  <si>
    <t>022164579512</t>
    <phoneticPr fontId="24" type="noConversion"/>
  </si>
  <si>
    <t>BS20-0020</t>
    <phoneticPr fontId="24" type="noConversion"/>
  </si>
  <si>
    <t>Jet Black      19-0303 TCX</t>
    <phoneticPr fontId="26" type="noConversion"/>
  </si>
  <si>
    <t>022164579505</t>
    <phoneticPr fontId="24" type="noConversion"/>
  </si>
  <si>
    <t>BS20-0019</t>
    <phoneticPr fontId="24" type="noConversion"/>
  </si>
  <si>
    <t>022164579499</t>
    <phoneticPr fontId="24" type="noConversion"/>
  </si>
  <si>
    <t>BS21-0018</t>
    <phoneticPr fontId="24" type="noConversion"/>
  </si>
  <si>
    <t>022164579482</t>
    <phoneticPr fontId="24" type="noConversion"/>
  </si>
  <si>
    <t>BS20-0017</t>
    <phoneticPr fontId="24" type="noConversion"/>
  </si>
  <si>
    <t>022164579475</t>
    <phoneticPr fontId="24" type="noConversion"/>
  </si>
  <si>
    <t>BS20-0016</t>
    <phoneticPr fontId="24" type="noConversion"/>
  </si>
  <si>
    <t>Sepia Rose 14-1803 TCX</t>
    <phoneticPr fontId="26" type="noConversion"/>
  </si>
  <si>
    <r>
      <t xml:space="preserve">solid polyester </t>
    </r>
    <r>
      <rPr>
        <sz val="11"/>
        <color rgb="FFFF0000"/>
        <rFont val="Arial"/>
        <family val="2"/>
      </rPr>
      <t>90gsm</t>
    </r>
    <r>
      <rPr>
        <sz val="11"/>
        <rFont val="Arial"/>
        <family val="2"/>
      </rPr>
      <t xml:space="preserve"> satin sheets, single needle hem , VZB packaging</t>
    </r>
    <phoneticPr fontId="26" type="noConversion"/>
  </si>
  <si>
    <t xml:space="preserve">4pc set - BeautySleep Brand 90gsm Solid Polyester Satin Sheet Set </t>
    <phoneticPr fontId="26" type="noConversion"/>
  </si>
  <si>
    <t>Bright White  11-0601 TCX</t>
    <phoneticPr fontId="26" type="noConversion"/>
  </si>
  <si>
    <t>022164579468</t>
    <phoneticPr fontId="24" type="noConversion"/>
  </si>
  <si>
    <t>BS21-0015</t>
    <phoneticPr fontId="24" type="noConversion"/>
  </si>
  <si>
    <t>022164579451</t>
    <phoneticPr fontId="24" type="noConversion"/>
  </si>
  <si>
    <t>BS20-0014</t>
    <phoneticPr fontId="24" type="noConversion"/>
  </si>
  <si>
    <t>022164579444</t>
    <phoneticPr fontId="24" type="noConversion"/>
  </si>
  <si>
    <t>BS20-0013</t>
    <phoneticPr fontId="24" type="noConversion"/>
  </si>
  <si>
    <t>Mauve Chalk 12-2902 TCX</t>
    <phoneticPr fontId="26" type="noConversion"/>
  </si>
  <si>
    <t>022164579437</t>
    <phoneticPr fontId="24" type="noConversion"/>
  </si>
  <si>
    <t>BS20-0012</t>
    <phoneticPr fontId="24" type="noConversion"/>
  </si>
  <si>
    <t>022164579420</t>
    <phoneticPr fontId="24" type="noConversion"/>
  </si>
  <si>
    <t>BS21-0011</t>
    <phoneticPr fontId="24" type="noConversion"/>
  </si>
  <si>
    <t>022164579413</t>
    <phoneticPr fontId="24" type="noConversion"/>
  </si>
  <si>
    <t>BS20-0010</t>
    <phoneticPr fontId="24" type="noConversion"/>
  </si>
  <si>
    <t>022164579406</t>
    <phoneticPr fontId="24" type="noConversion"/>
  </si>
  <si>
    <t>BS20-0009</t>
    <phoneticPr fontId="24" type="noConversion"/>
  </si>
  <si>
    <t>Cloud Gray  15-3802 TCX</t>
    <phoneticPr fontId="26" type="noConversion"/>
  </si>
  <si>
    <t>100% polyester</t>
    <phoneticPr fontId="24" type="noConversion"/>
  </si>
  <si>
    <t>022164579390</t>
    <phoneticPr fontId="24" type="noConversion"/>
  </si>
  <si>
    <t>BS21-0008</t>
    <phoneticPr fontId="24" type="noConversion"/>
  </si>
  <si>
    <t>022164579383</t>
    <phoneticPr fontId="24" type="noConversion"/>
  </si>
  <si>
    <t>BS20-0007</t>
    <phoneticPr fontId="24" type="noConversion"/>
  </si>
  <si>
    <t>022164579376</t>
    <phoneticPr fontId="24" type="noConversion"/>
  </si>
  <si>
    <t>BS20-0006</t>
    <phoneticPr fontId="24" type="noConversion"/>
  </si>
  <si>
    <t>022164579369</t>
    <phoneticPr fontId="24" type="noConversion"/>
  </si>
  <si>
    <t>BS20-0005</t>
    <phoneticPr fontId="24" type="noConversion"/>
  </si>
  <si>
    <t>Jet Black           19-0303 TCX</t>
    <phoneticPr fontId="26" type="noConversion"/>
  </si>
  <si>
    <t>022164579352</t>
    <phoneticPr fontId="24" type="noConversion"/>
  </si>
  <si>
    <t>BS20-0004</t>
    <phoneticPr fontId="24" type="noConversion"/>
  </si>
  <si>
    <t>022164579345</t>
    <phoneticPr fontId="24" type="noConversion"/>
  </si>
  <si>
    <t>BS21-0003</t>
    <phoneticPr fontId="24" type="noConversion"/>
  </si>
  <si>
    <t>022164579338</t>
    <phoneticPr fontId="24" type="noConversion"/>
  </si>
  <si>
    <t>BS20-0002</t>
    <phoneticPr fontId="24" type="noConversion"/>
  </si>
  <si>
    <t>022164579321</t>
    <phoneticPr fontId="24" type="noConversion"/>
  </si>
  <si>
    <t>BS20-0001</t>
    <phoneticPr fontId="24" type="noConversion"/>
  </si>
  <si>
    <t>Oatmeal       13-0401 TCX</t>
    <phoneticPr fontId="26" type="noConversion"/>
  </si>
  <si>
    <t xml:space="preserve"> H (cm)</t>
  </si>
  <si>
    <t>W (cm)</t>
  </si>
  <si>
    <t>L (cm)</t>
  </si>
  <si>
    <t>Warehouse</t>
  </si>
  <si>
    <t>AAVN</t>
  </si>
  <si>
    <t>Beautyrest Royalty</t>
  </si>
  <si>
    <t>DA</t>
  </si>
  <si>
    <t>Duty Cost per Item$</t>
  </si>
  <si>
    <t>HS number</t>
  </si>
  <si>
    <t>Freight cost per item $</t>
  </si>
  <si>
    <t>Freight Cost per 40'</t>
  </si>
  <si>
    <t>Total units per 40' Cnt</t>
  </si>
  <si>
    <t>Cubic Meter/ per item</t>
  </si>
  <si>
    <t>G.W</t>
    <phoneticPr fontId="26" type="noConversion"/>
  </si>
  <si>
    <t>Total Units per Carton</t>
  </si>
  <si>
    <t xml:space="preserve">Carton size </t>
  </si>
  <si>
    <t>Total Costs</t>
  </si>
  <si>
    <t>JLA POE Price</t>
  </si>
  <si>
    <t xml:space="preserve">JLA POE  Mark up </t>
  </si>
  <si>
    <t xml:space="preserve"> POE Cost  with Load $</t>
  </si>
  <si>
    <t xml:space="preserve"> Cost  with Load $</t>
  </si>
  <si>
    <t>Load (AD,DA, Agent fee, Commission, Storage...)</t>
  </si>
  <si>
    <t xml:space="preserve">Freight </t>
  </si>
  <si>
    <t>F.O.B Cost $</t>
  </si>
  <si>
    <t>UPC</t>
    <phoneticPr fontId="26" type="noConversion"/>
  </si>
  <si>
    <t>item#</t>
    <phoneticPr fontId="26" type="noConversion"/>
  </si>
  <si>
    <t>Size / Spec.</t>
  </si>
  <si>
    <t xml:space="preserve">Fabrication </t>
  </si>
  <si>
    <t>Sample #</t>
  </si>
  <si>
    <t>Small: &lt; $100K</t>
  </si>
  <si>
    <t>Small: &lt; $50K</t>
  </si>
  <si>
    <t>Small: &lt; $150K</t>
  </si>
  <si>
    <t>Customer Exclusive</t>
    <phoneticPr fontId="26"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</si>
  <si>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</si>
  <si>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</si>
  <si>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</si>
  <si>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</si>
  <si>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</si>
  <si>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</si>
  <si>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</si>
  <si>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</si>
  <si>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</si>
  <si>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</si>
  <si>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</si>
  <si>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</si>
  <si>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</si>
  <si>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</si>
  <si>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</si>
  <si>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</si>
  <si>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</si>
  <si>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</si>
  <si>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</si>
  <si>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</si>
  <si>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</si>
  <si>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</si>
  <si>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</si>
  <si>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</si>
  <si>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</si>
  <si>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</si>
  <si>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</si>
  <si>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</si>
  <si>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</si>
  <si>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</si>
  <si>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</si>
  <si>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</si>
  <si>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</si>
  <si>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</si>
  <si>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</si>
  <si>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Licensor</t>
    <phoneticPr fontId="26" type="noConversion"/>
  </si>
  <si>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</si>
  <si>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</si>
  <si>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</si>
  <si>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</si>
  <si>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</si>
  <si>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</si>
  <si>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</si>
  <si>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</si>
  <si>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</si>
  <si>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</si>
  <si>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</si>
  <si>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</si>
  <si>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</si>
  <si>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</si>
  <si>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</si>
  <si>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</si>
  <si>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</si>
  <si>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</si>
  <si>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</si>
  <si>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</si>
  <si>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</si>
  <si>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</si>
  <si>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</si>
  <si>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</si>
  <si>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</si>
  <si>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</si>
  <si>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</si>
  <si>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</si>
  <si>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</si>
  <si>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</si>
  <si>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</si>
  <si>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</si>
  <si>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</si>
  <si>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</si>
  <si>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</si>
  <si>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</si>
  <si>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</si>
  <si>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</si>
  <si>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</si>
  <si>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</si>
  <si>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</si>
  <si>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</si>
  <si>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</si>
  <si>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</si>
  <si>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</si>
  <si>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</si>
  <si>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</si>
  <si>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BeautySleep</t>
    <phoneticPr fontId="26" type="noConversion"/>
  </si>
  <si>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</si>
  <si>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</si>
  <si>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</si>
  <si>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</si>
  <si>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</si>
  <si>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</si>
  <si>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</si>
  <si>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</si>
  <si>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</si>
  <si>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</si>
  <si>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</si>
  <si>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</si>
  <si>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</si>
  <si>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</si>
  <si>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</si>
  <si>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</si>
  <si>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</si>
  <si>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</si>
  <si>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</si>
  <si>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</si>
  <si>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</si>
  <si>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</si>
  <si>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</si>
  <si>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</si>
  <si>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</si>
  <si>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</si>
  <si>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</si>
  <si>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</si>
  <si>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</si>
  <si>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</si>
  <si>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</si>
  <si>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</si>
  <si>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</si>
  <si>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</si>
  <si>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</si>
  <si>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</si>
  <si>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</si>
  <si>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</si>
  <si>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</si>
  <si>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</si>
  <si>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</si>
  <si>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</si>
  <si>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</si>
  <si>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</si>
  <si>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</si>
  <si>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</si>
  <si>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</si>
  <si>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</si>
  <si>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</si>
  <si>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</si>
  <si>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</si>
  <si>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</si>
  <si>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</si>
  <si>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</si>
  <si>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</si>
  <si>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</si>
  <si>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</si>
  <si>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</si>
  <si>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</si>
  <si>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</si>
  <si>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</si>
  <si>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DD's</t>
  </si>
  <si>
    <t xml:space="preserve">                                                                              JLA HOME Commitment Sheet</t>
  </si>
  <si>
    <t>黑色无纺布包边+挂畔</t>
  </si>
  <si>
    <t>黑色无纺布包边+开斜口</t>
  </si>
  <si>
    <t>枕套包装参考</t>
  </si>
  <si>
    <t>件套包装参考</t>
  </si>
  <si>
    <t>无测试无客检</t>
  </si>
  <si>
    <r>
      <rPr>
        <sz val="8"/>
        <color rgb="FFFF0000"/>
        <rFont val="Arial"/>
        <family val="2"/>
      </rPr>
      <t>85gsm</t>
    </r>
    <r>
      <rPr>
        <sz val="8"/>
        <rFont val="Arial"/>
        <family val="2"/>
      </rPr>
      <t xml:space="preserve"> Microfiber </t>
    </r>
    <r>
      <rPr>
        <sz val="8"/>
        <color rgb="FFFF0000"/>
        <rFont val="Arial"/>
        <family val="2"/>
      </rPr>
      <t xml:space="preserve">Solid
</t>
    </r>
    <r>
      <rPr>
        <sz val="8"/>
        <rFont val="Arial"/>
        <family val="2"/>
      </rPr>
      <t xml:space="preserve">100% Polyester with topical cooling </t>
    </r>
    <r>
      <rPr>
        <sz val="8"/>
        <rFont val="宋体"/>
        <family val="3"/>
        <charset val="134"/>
      </rPr>
      <t>国产凉感助剂，</t>
    </r>
    <r>
      <rPr>
        <sz val="8"/>
        <rFont val="Arial"/>
        <family val="2"/>
      </rPr>
      <t>MM-35</t>
    </r>
    <r>
      <rPr>
        <sz val="8"/>
        <rFont val="宋体"/>
        <family val="3"/>
        <charset val="134"/>
      </rPr>
      <t>，</t>
    </r>
    <r>
      <rPr>
        <sz val="8"/>
        <rFont val="Arial"/>
        <family val="2"/>
      </rPr>
      <t>35</t>
    </r>
    <r>
      <rPr>
        <sz val="8"/>
        <rFont val="宋体"/>
        <family val="3"/>
        <charset val="134"/>
      </rPr>
      <t>元</t>
    </r>
    <r>
      <rPr>
        <sz val="8"/>
        <rFont val="Arial"/>
        <family val="2"/>
      </rPr>
      <t>/kg</t>
    </r>
    <r>
      <rPr>
        <sz val="8"/>
        <rFont val="宋体"/>
        <family val="3"/>
        <charset val="134"/>
      </rPr>
      <t>，用量</t>
    </r>
    <r>
      <rPr>
        <sz val="8"/>
        <rFont val="Arial"/>
        <family val="2"/>
      </rPr>
      <t>1.5%</t>
    </r>
  </si>
  <si>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rFont val="宋体"/>
        <family val="3"/>
        <charset val="134"/>
      </rPr>
      <t>连折</t>
    </r>
    <r>
      <rPr>
        <sz val="8"/>
        <color rgb="FFFF0000"/>
        <rFont val="Arial"/>
        <family val="2"/>
      </rPr>
      <t>1/4</t>
    </r>
    <r>
      <rPr>
        <sz val="8"/>
        <color rgb="FFFF0000"/>
        <rFont val="宋体"/>
        <family val="3"/>
        <charset val="134"/>
      </rPr>
      <t>英寸</t>
    </r>
    <r>
      <rPr>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color rgb="FFFF0000"/>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r>
      <rPr>
        <sz val="8"/>
        <color rgb="FFFF0000"/>
        <rFont val="Arial"/>
        <family val="2"/>
      </rPr>
      <t>PVC</t>
    </r>
    <r>
      <rPr>
        <sz val="8"/>
        <color rgb="FFFF0000"/>
        <rFont val="宋体"/>
        <family val="3"/>
        <charset val="134"/>
      </rPr>
      <t>袋</t>
    </r>
    <r>
      <rPr>
        <sz val="8"/>
        <color rgb="FFFF0000"/>
        <rFont val="Arial"/>
        <family val="2"/>
      </rPr>
      <t>+</t>
    </r>
    <r>
      <rPr>
        <sz val="8"/>
        <color rgb="FFFF0000"/>
        <rFont val="宋体"/>
        <family val="3"/>
        <charset val="134"/>
      </rPr>
      <t>彩卡</t>
    </r>
  </si>
  <si>
    <t>85-90days   MOQ 1000 sets/color</t>
  </si>
  <si>
    <t>JOL</t>
  </si>
  <si>
    <r>
      <rPr>
        <sz val="8"/>
        <color rgb="FFFF0000"/>
        <rFont val="Arial"/>
        <family val="2"/>
      </rPr>
      <t xml:space="preserve">90gsm Satin Solid </t>
    </r>
    <r>
      <rPr>
        <sz val="8"/>
        <rFont val="Arial"/>
        <family val="2"/>
      </rPr>
      <t>100% polyester</t>
    </r>
  </si>
  <si>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床笠四角为直角，拼缝处</t>
    </r>
    <r>
      <rPr>
        <sz val="8"/>
        <rFont val="Arial"/>
        <family val="2"/>
      </rPr>
      <t>1/4"</t>
    </r>
    <r>
      <rPr>
        <sz val="8"/>
        <rFont val="宋体"/>
        <family val="3"/>
        <charset val="134"/>
      </rPr>
      <t xml:space="preserve">卷边。
</t>
    </r>
    <r>
      <rPr>
        <sz val="8"/>
        <color rgb="FFFF0000"/>
        <rFont val="宋体"/>
        <family val="3"/>
        <charset val="134"/>
      </rPr>
      <t>PVC袋+彩卡</t>
    </r>
  </si>
  <si>
    <t>Freight cost per 40'</t>
  </si>
  <si>
    <t>Total units per carton</t>
  </si>
  <si>
    <t xml:space="preserve">Picture </t>
  </si>
  <si>
    <t xml:space="preserve">Feight </t>
  </si>
  <si>
    <t xml:space="preserve">Lead time, MOQ </t>
  </si>
  <si>
    <t>Sample #, Factory name</t>
  </si>
  <si>
    <t>dinglifen</t>
  </si>
  <si>
    <t>Quote by</t>
  </si>
  <si>
    <t>Project Name</t>
  </si>
  <si>
    <t>Quote date</t>
  </si>
  <si>
    <r>
      <t xml:space="preserve">solid polyester </t>
    </r>
    <r>
      <rPr>
        <sz val="11"/>
        <color rgb="FFFF0000"/>
        <rFont val="Calibri"/>
        <family val="2"/>
      </rPr>
      <t>90gsm</t>
    </r>
    <r>
      <rPr>
        <sz val="11"/>
        <rFont val="Calibri"/>
        <family val="2"/>
      </rPr>
      <t xml:space="preserve"> satin sheets, single needle hem , VZB packaging</t>
    </r>
    <phoneticPr fontId="26" type="noConversion"/>
  </si>
  <si>
    <t xml:space="preserve"> 90gsm satin 85gsm microfiber cooling </t>
    <phoneticPr fontId="24" type="noConversion"/>
  </si>
  <si>
    <t>10/28/2025</t>
    <phoneticPr fontId="24" type="noConversion"/>
  </si>
  <si>
    <t>margin</t>
    <phoneticPr fontId="24" type="noConversion"/>
  </si>
  <si>
    <t>100% Polyester Solid 4pcs Cooling Sheet Set</t>
    <phoneticPr fontId="24" type="noConversion"/>
  </si>
  <si>
    <t>Z Hem, 100% polyester 85gsm solid microfiber cooling sheets, VZB packaging</t>
    <phoneticPr fontId="24" type="noConversion"/>
  </si>
  <si>
    <t>100% polyester, solid</t>
    <phoneticPr fontId="24" type="noConversion"/>
  </si>
  <si>
    <t>Cal King:108x102"/20x40"(2)/72x84"+12"</t>
    <phoneticPr fontId="24" type="noConversion"/>
  </si>
  <si>
    <t>100% Polyester Solid Satin Sheet Set</t>
    <phoneticPr fontId="24" type="noConversion"/>
  </si>
  <si>
    <t>100% Polyester Solid Satin Pillowcase</t>
  </si>
  <si>
    <t>Cooling Sheet Set</t>
    <phoneticPr fontId="24" type="noConversion"/>
  </si>
  <si>
    <t>Satin Sheet Set</t>
  </si>
  <si>
    <t>100% Polyester Solid Satin Pillowcase</t>
    <phoneticPr fontId="24" type="noConversion"/>
  </si>
  <si>
    <t>Satin Pillowcase</t>
  </si>
  <si>
    <t>100% polyester solid polyester satin, single needle hem , VZB packaging</t>
    <phoneticPr fontId="24" type="noConversion"/>
  </si>
  <si>
    <t>BeautySleep</t>
    <phoneticPr fontId="24" type="noConversion"/>
  </si>
  <si>
    <t>BeautySleep</t>
    <phoneticPr fontId="24" type="noConversion"/>
  </si>
  <si>
    <t>BS21-0038</t>
    <phoneticPr fontId="24" type="noConversion"/>
  </si>
  <si>
    <t>BS21-0039</t>
  </si>
  <si>
    <t>BS20-0040</t>
    <phoneticPr fontId="24" type="noConversion"/>
  </si>
  <si>
    <t>BS20-0041</t>
  </si>
  <si>
    <t>BS21-0042</t>
    <phoneticPr fontId="24" type="noConversion"/>
  </si>
  <si>
    <t>BS21-0043</t>
  </si>
  <si>
    <t>BS20-0044</t>
    <phoneticPr fontId="24" type="noConversion"/>
  </si>
  <si>
    <t>BS20-0045</t>
  </si>
  <si>
    <t>BS20-0046</t>
  </si>
  <si>
    <t>BS20-0047</t>
  </si>
  <si>
    <t>BS20-0048</t>
  </si>
  <si>
    <t>BS20-0049</t>
  </si>
  <si>
    <t>BS20-0037</t>
    <phoneticPr fontId="24" type="noConversion"/>
  </si>
  <si>
    <t>022164681710</t>
  </si>
  <si>
    <t>022164681727</t>
  </si>
  <si>
    <t>022164681734</t>
  </si>
  <si>
    <t>022164681741</t>
  </si>
  <si>
    <t>022164681758</t>
  </si>
  <si>
    <t>022164681765</t>
  </si>
  <si>
    <t>022164681772</t>
  </si>
  <si>
    <t>022164681789</t>
  </si>
  <si>
    <t>022164681796</t>
  </si>
  <si>
    <t>022164681802</t>
  </si>
  <si>
    <t>022164681819</t>
  </si>
  <si>
    <t>022164681826</t>
  </si>
  <si>
    <t>022164681833</t>
  </si>
  <si>
    <t>100% polyester</t>
    <phoneticPr fontId="24" type="noConversion"/>
  </si>
  <si>
    <t>Units of DDS PO# 80686085</t>
    <phoneticPr fontId="26" type="noConversion"/>
  </si>
  <si>
    <t>China ship date: 2026/1/30</t>
    <phoneticPr fontId="26" type="noConversion"/>
  </si>
  <si>
    <t>SW: 2/24-3/4/26</t>
    <phoneticPr fontId="26" type="noConversion"/>
  </si>
  <si>
    <t>Load 5.5%</t>
    <phoneticPr fontId="26" type="noConversion"/>
  </si>
  <si>
    <t>南通吉奥璐</t>
    <phoneticPr fontId="26" type="noConversion"/>
  </si>
  <si>
    <t>Units of DDS PO# 80686249</t>
    <phoneticPr fontId="26" type="noConversion"/>
  </si>
  <si>
    <t>Pale Mauve</t>
    <phoneticPr fontId="24" type="noConversion"/>
  </si>
  <si>
    <t>Nirvana</t>
    <phoneticPr fontId="24" type="noConversion"/>
  </si>
  <si>
    <t>Beautyrest</t>
    <phoneticPr fontId="26" type="noConversion"/>
  </si>
  <si>
    <t>POE- ZPP</t>
    <phoneticPr fontId="26" type="noConversion"/>
  </si>
  <si>
    <t>BS20-0050</t>
  </si>
  <si>
    <t>BS20-0051</t>
    <phoneticPr fontId="24" type="noConversion"/>
  </si>
  <si>
    <t>BS20-0052</t>
  </si>
  <si>
    <t>BS20-0053</t>
  </si>
  <si>
    <t>BS20-0054</t>
  </si>
  <si>
    <t>BS20-0055</t>
  </si>
  <si>
    <t>BS20-0050</t>
    <phoneticPr fontId="24" type="noConversion"/>
  </si>
  <si>
    <t>022164685190</t>
  </si>
  <si>
    <t>022164685206</t>
  </si>
  <si>
    <t>022164685213</t>
  </si>
  <si>
    <t>022164685220</t>
  </si>
  <si>
    <t>022164685237</t>
  </si>
  <si>
    <t>022164685244</t>
  </si>
  <si>
    <t>BS20-0037</t>
    <phoneticPr fontId="26" type="noConversion"/>
  </si>
  <si>
    <t>DD-251107</t>
    <phoneticPr fontId="26" type="noConversion"/>
  </si>
  <si>
    <t>DD-251108</t>
    <phoneticPr fontId="26" type="noConversion"/>
  </si>
  <si>
    <t>Units of DDS PO# 80686293</t>
    <phoneticPr fontId="26" type="noConversion"/>
  </si>
  <si>
    <t>DD-251109</t>
    <phoneticPr fontId="26" type="noConversion"/>
  </si>
  <si>
    <t>022164685206</t>
    <phoneticPr fontId="24" type="noConversion"/>
  </si>
  <si>
    <t>BS20-0057</t>
    <phoneticPr fontId="24" type="noConversion"/>
  </si>
  <si>
    <t>BS20-0058</t>
  </si>
  <si>
    <t>BS21-0059</t>
    <phoneticPr fontId="24" type="noConversion"/>
  </si>
  <si>
    <t>BS21-0060</t>
  </si>
  <si>
    <t>BS20-0061</t>
    <phoneticPr fontId="24" type="noConversion"/>
  </si>
  <si>
    <t>BS20-0062</t>
  </si>
  <si>
    <t>BS20-0063</t>
  </si>
  <si>
    <t>BS20-0064</t>
    <phoneticPr fontId="24" type="noConversion"/>
  </si>
  <si>
    <t>BS20-0065</t>
  </si>
  <si>
    <t>BS20-0066</t>
  </si>
  <si>
    <t>BS21-0056</t>
    <phoneticPr fontId="24" type="noConversion"/>
  </si>
  <si>
    <t>022164685312</t>
  </si>
  <si>
    <t>022164685329</t>
  </si>
  <si>
    <t>022164685336</t>
  </si>
  <si>
    <t>022164685343</t>
  </si>
  <si>
    <t>022164685350</t>
  </si>
  <si>
    <t>022164685367</t>
  </si>
  <si>
    <t>022164685374</t>
  </si>
  <si>
    <t>022164685381</t>
  </si>
  <si>
    <t>022164685398</t>
  </si>
  <si>
    <t>022164685404</t>
  </si>
  <si>
    <t>022164685411</t>
  </si>
  <si>
    <t>Units of DDS PO# 80685800</t>
    <phoneticPr fontId="26" type="noConversion"/>
  </si>
  <si>
    <t>DD-251106</t>
    <phoneticPr fontId="26" type="noConversion"/>
  </si>
  <si>
    <t>022164685312</t>
    <phoneticPr fontId="24" type="noConversion"/>
  </si>
  <si>
    <t>022164685329</t>
    <phoneticPr fontId="24" type="noConversion"/>
  </si>
  <si>
    <t>022164685336</t>
    <phoneticPr fontId="24" type="noConversion"/>
  </si>
  <si>
    <t>022164685343</t>
    <phoneticPr fontId="24" type="noConversion"/>
  </si>
  <si>
    <t>022164685350</t>
    <phoneticPr fontId="24" type="noConversion"/>
  </si>
  <si>
    <t>BS20-0058</t>
    <phoneticPr fontId="26" type="noConversion"/>
  </si>
  <si>
    <t>BS21-0060</t>
    <phoneticPr fontId="26" type="noConversion"/>
  </si>
  <si>
    <t>BS20-0062</t>
    <phoneticPr fontId="26" type="noConversion"/>
  </si>
  <si>
    <t>BS20-0063</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</si>
</sst>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0"/>
    <numFmt numFmtId="183" formatCode="[$-409]h:mm:ss\ AM/PM"/>
    <numFmt numFmtId="184" formatCode="&quot;$&quot;#,##0"/>
    <numFmt numFmtId="185" formatCode="_ \¥* #,##0.00_ ;_ \¥* \-#,##0.00_ ;_ \¥* &quot;-&quot;??_ ;_ @_ "/>
    <numFmt numFmtId="186" formatCode="\$#,##0.00;\-\$#,##0.00"/>
  </numFmts>
  <fonts count="52">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8"/>
      <name val="Arial"/>
      <family val="2"/>
    </font>
    <font>
      <sz val="12"/>
      <name val="宋体"/>
      <family val="3"/>
      <charset val="134"/>
    </font>
    <font>
      <sz val="10"/>
      <color indexed="8"/>
      <name val="Arial"/>
      <family val="2"/>
    </font>
    <font>
      <sz val="11"/>
      <color rgb="FFED0000"/>
      <name val="Arial"/>
      <family val="2"/>
    </font>
    <font>
      <b/>
      <sz val="10"/>
      <color indexed="10"/>
      <name val="Arial"/>
      <family val="2"/>
    </font>
    <font>
      <b/>
      <sz val="12"/>
      <name val="Arial"/>
      <family val="2"/>
    </font>
    <font>
      <sz val="11"/>
      <color rgb="FFFF0000"/>
      <name val="Arial"/>
      <family val="2"/>
    </font>
    <font>
      <sz val="10"/>
      <color theme="0"/>
      <name val="Arial"/>
      <family val="2"/>
    </font>
    <font>
      <sz val="10"/>
      <color rgb="FF3333FF"/>
      <name val="宋体"/>
      <family val="3"/>
      <charset val="134"/>
    </font>
    <font>
      <sz val="10"/>
      <color rgb="FFFF0000"/>
      <name val="宋体"/>
      <family val="3"/>
      <charset val="134"/>
    </font>
    <font>
      <sz val="10"/>
      <name val="宋体"/>
      <family val="3"/>
      <charset val="134"/>
    </font>
    <font>
      <b/>
      <sz val="10"/>
      <color rgb="FFFF0000"/>
      <name val="宋体"/>
      <family val="3"/>
      <charset val="134"/>
    </font>
    <font>
      <sz val="8"/>
      <color indexed="12"/>
      <name val="Arial"/>
      <family val="2"/>
    </font>
    <font>
      <sz val="8"/>
      <color rgb="FF0000FF"/>
      <name val="Arial"/>
      <family val="2"/>
    </font>
    <font>
      <sz val="8"/>
      <color rgb="FFFF0000"/>
      <name val="宋体"/>
      <family val="3"/>
      <charset val="134"/>
    </font>
    <font>
      <sz val="8"/>
      <color rgb="FF3333FF"/>
      <name val="Arial"/>
      <family val="2"/>
    </font>
    <font>
      <sz val="8"/>
      <color rgb="FFFF0000"/>
      <name val="Arial"/>
      <family val="2"/>
    </font>
    <font>
      <sz val="8"/>
      <name val="宋体"/>
      <family val="3"/>
      <charset val="134"/>
    </font>
    <font>
      <b/>
      <sz val="8"/>
      <name val="Arial"/>
      <family val="2"/>
    </font>
    <font>
      <b/>
      <sz val="8"/>
      <color indexed="12"/>
      <name val="Arial"/>
      <family val="2"/>
    </font>
    <font>
      <b/>
      <sz val="8"/>
      <color rgb="FFFF0000"/>
      <name val="宋体"/>
      <family val="3"/>
      <charset val="134"/>
    </font>
    <font>
      <sz val="8"/>
      <color indexed="10"/>
      <name val="Arial"/>
      <family val="2"/>
    </font>
    <font>
      <sz val="11"/>
      <color rgb="FFFF0000"/>
      <name val="Calibri"/>
      <family val="2"/>
    </font>
    <font>
      <b/>
      <sz val="11"/>
      <color rgb="FFFF0000"/>
      <name val="Arial"/>
      <family val="2"/>
    </font>
    <font>
      <sz val="11"/>
      <color theme="1"/>
      <name val="Calibri"/>
      <family val="2"/>
    </font>
    <font>
      <sz val="10"/>
      <name val="宋体"/>
      <family val="2"/>
      <charset val="134"/>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indexed="13"/>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style="thin">
        <color auto="1"/>
      </top>
      <bottom/>
      <diagonal/>
    </border>
    <border>
      <left/>
      <right/>
      <top style="thin">
        <color auto="1"/>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4">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9" fontId="23" fillId="0" borderId="0" applyFont="0" applyFill="0" applyBorder="0" applyAlignment="0" applyProtection="0">
      <alignment vertical="center"/>
    </xf>
    <xf numFmtId="183" fontId="3" fillId="0" borderId="0"/>
    <xf numFmtId="176" fontId="3" fillId="0" borderId="0" applyFont="0" applyFill="0" applyBorder="0" applyAlignment="0" applyProtection="0"/>
    <xf numFmtId="9" fontId="3" fillId="0" borderId="0" applyFont="0" applyFill="0" applyBorder="0" applyAlignment="0" applyProtection="0"/>
    <xf numFmtId="183" fontId="3" fillId="0" borderId="0"/>
    <xf numFmtId="183" fontId="3" fillId="0" borderId="0"/>
    <xf numFmtId="44" fontId="27" fillId="0" borderId="0" applyFont="0" applyFill="0" applyBorder="0" applyAlignment="0" applyProtection="0">
      <alignment vertical="center"/>
    </xf>
    <xf numFmtId="176" fontId="3" fillId="0" borderId="0" applyFont="0" applyFill="0" applyBorder="0" applyAlignment="0" applyProtection="0"/>
    <xf numFmtId="44" fontId="27" fillId="0" borderId="0" applyFont="0" applyFill="0" applyBorder="0" applyAlignment="0" applyProtection="0">
      <alignment vertical="center"/>
    </xf>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0" fontId="3" fillId="0" borderId="0"/>
    <xf numFmtId="0" fontId="3" fillId="0" borderId="0"/>
    <xf numFmtId="185" fontId="27" fillId="0" borderId="0" applyFont="0" applyFill="0" applyBorder="0" applyAlignment="0" applyProtection="0">
      <alignment vertical="center"/>
    </xf>
    <xf numFmtId="0" fontId="3" fillId="0" borderId="0"/>
  </cellStyleXfs>
  <cellXfs count="413">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79"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2" fontId="2" fillId="0" borderId="1" xfId="4" applyNumberFormat="1" applyBorder="1" applyAlignment="1">
      <alignment wrapText="1"/>
    </xf>
    <xf numFmtId="10" fontId="2" fillId="0" borderId="1"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6" fontId="2" fillId="0" borderId="2" xfId="4" applyNumberFormat="1" applyBorder="1"/>
    <xf numFmtId="179" fontId="2" fillId="0" borderId="1" xfId="4" applyNumberFormat="1" applyBorder="1" applyAlignment="1">
      <alignment wrapText="1"/>
    </xf>
    <xf numFmtId="180" fontId="2" fillId="0" borderId="1" xfId="4" applyNumberFormat="1" applyBorder="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xf numFmtId="182" fontId="2" fillId="2" borderId="1" xfId="4" applyNumberFormat="1" applyFill="1" applyBorder="1" applyAlignment="1">
      <alignment wrapText="1"/>
    </xf>
    <xf numFmtId="182" fontId="2" fillId="0" borderId="0" xfId="4" applyNumberFormat="1" applyAlignment="1">
      <alignment wrapText="1"/>
    </xf>
    <xf numFmtId="183" fontId="3" fillId="0" borderId="0" xfId="11"/>
    <xf numFmtId="176" fontId="3" fillId="0" borderId="0" xfId="12" applyFont="1" applyFill="1"/>
    <xf numFmtId="183" fontId="10" fillId="0" borderId="0" xfId="11" applyFont="1"/>
    <xf numFmtId="183" fontId="10" fillId="10" borderId="0" xfId="11" applyFont="1" applyFill="1"/>
    <xf numFmtId="183" fontId="3" fillId="0" borderId="0" xfId="11" applyAlignment="1">
      <alignment wrapText="1"/>
    </xf>
    <xf numFmtId="180" fontId="25" fillId="0" borderId="0" xfId="13" applyNumberFormat="1" applyFont="1"/>
    <xf numFmtId="176" fontId="10" fillId="0" borderId="0" xfId="12" applyFont="1"/>
    <xf numFmtId="1" fontId="10" fillId="0" borderId="0" xfId="11" applyNumberFormat="1" applyFont="1"/>
    <xf numFmtId="1" fontId="10" fillId="0" borderId="0" xfId="11" applyNumberFormat="1" applyFont="1" applyAlignment="1">
      <alignment horizontal="center" vertical="center"/>
    </xf>
    <xf numFmtId="26" fontId="10" fillId="0" borderId="0" xfId="11" applyNumberFormat="1" applyFont="1"/>
    <xf numFmtId="183" fontId="3" fillId="14" borderId="0" xfId="14" applyFill="1" applyAlignment="1">
      <alignment wrapText="1"/>
    </xf>
    <xf numFmtId="183" fontId="3" fillId="0" borderId="0" xfId="14" applyAlignment="1">
      <alignment wrapText="1"/>
    </xf>
    <xf numFmtId="176" fontId="3" fillId="0" borderId="0" xfId="12" applyFont="1" applyFill="1" applyAlignment="1">
      <alignment wrapText="1"/>
    </xf>
    <xf numFmtId="177" fontId="10" fillId="0" borderId="1" xfId="15" applyNumberFormat="1" applyFont="1" applyBorder="1"/>
    <xf numFmtId="1" fontId="10" fillId="0" borderId="1" xfId="15" applyNumberFormat="1" applyFont="1" applyBorder="1"/>
    <xf numFmtId="177" fontId="25" fillId="10" borderId="1" xfId="16" applyNumberFormat="1" applyFont="1" applyFill="1" applyBorder="1" applyAlignment="1">
      <alignment horizontal="center"/>
    </xf>
    <xf numFmtId="10" fontId="28" fillId="0" borderId="1" xfId="17" applyNumberFormat="1" applyFont="1" applyFill="1" applyBorder="1" applyAlignment="1"/>
    <xf numFmtId="177" fontId="10" fillId="0" borderId="1" xfId="18" applyNumberFormat="1" applyFont="1" applyFill="1" applyBorder="1" applyAlignment="1"/>
    <xf numFmtId="176" fontId="3" fillId="0" borderId="1" xfId="11" applyNumberFormat="1" applyBorder="1"/>
    <xf numFmtId="176" fontId="10" fillId="0" borderId="1" xfId="14" applyNumberFormat="1" applyFont="1" applyBorder="1"/>
    <xf numFmtId="176" fontId="10" fillId="0" borderId="1" xfId="15" applyNumberFormat="1" applyFont="1" applyBorder="1"/>
    <xf numFmtId="180" fontId="10" fillId="0" borderId="1" xfId="19" applyNumberFormat="1" applyFont="1" applyBorder="1"/>
    <xf numFmtId="183" fontId="10" fillId="15" borderId="1" xfId="19" applyFont="1" applyFill="1" applyBorder="1" applyAlignment="1">
      <alignment horizontal="right"/>
    </xf>
    <xf numFmtId="177" fontId="10" fillId="0" borderId="1" xfId="14" applyNumberFormat="1" applyFont="1" applyBorder="1" applyAlignment="1">
      <alignment wrapText="1"/>
    </xf>
    <xf numFmtId="177" fontId="3" fillId="0" borderId="1" xfId="18" applyNumberFormat="1" applyFont="1" applyFill="1" applyBorder="1" applyAlignment="1">
      <alignment wrapText="1"/>
    </xf>
    <xf numFmtId="3" fontId="10" fillId="0" borderId="1" xfId="14" applyNumberFormat="1" applyFont="1" applyBorder="1"/>
    <xf numFmtId="182" fontId="10" fillId="0" borderId="1" xfId="14" applyNumberFormat="1" applyFont="1" applyBorder="1"/>
    <xf numFmtId="0" fontId="3" fillId="0" borderId="1" xfId="20" applyNumberFormat="1" applyBorder="1" applyAlignment="1">
      <alignment horizontal="center" wrapText="1"/>
    </xf>
    <xf numFmtId="177" fontId="10" fillId="0" borderId="1" xfId="18" applyNumberFormat="1" applyFont="1" applyFill="1" applyBorder="1" applyAlignment="1">
      <alignment horizontal="center" wrapText="1"/>
    </xf>
    <xf numFmtId="177" fontId="3" fillId="0" borderId="1" xfId="21" applyNumberFormat="1" applyBorder="1" applyAlignment="1">
      <alignment wrapText="1"/>
    </xf>
    <xf numFmtId="49" fontId="3" fillId="4" borderId="1" xfId="22" applyNumberFormat="1" applyFill="1" applyBorder="1"/>
    <xf numFmtId="183" fontId="3" fillId="15" borderId="1" xfId="23" applyFill="1" applyBorder="1" applyAlignment="1">
      <alignment wrapText="1"/>
    </xf>
    <xf numFmtId="0" fontId="9" fillId="0" borderId="1" xfId="20" applyNumberFormat="1" applyFont="1" applyBorder="1" applyAlignment="1">
      <alignment horizontal="center" wrapText="1"/>
    </xf>
    <xf numFmtId="177" fontId="3" fillId="15" borderId="1" xfId="21" applyNumberFormat="1" applyFill="1" applyBorder="1" applyAlignment="1">
      <alignment wrapText="1"/>
    </xf>
    <xf numFmtId="183" fontId="3" fillId="0" borderId="0" xfId="15" applyAlignment="1">
      <alignment wrapText="1"/>
    </xf>
    <xf numFmtId="176" fontId="10" fillId="16" borderId="1" xfId="15" applyNumberFormat="1" applyFont="1" applyFill="1" applyBorder="1"/>
    <xf numFmtId="2" fontId="30" fillId="10" borderId="1" xfId="17" applyNumberFormat="1" applyFont="1" applyFill="1" applyBorder="1" applyAlignment="1"/>
    <xf numFmtId="10" fontId="28" fillId="16" borderId="1" xfId="17" applyNumberFormat="1" applyFont="1" applyFill="1" applyBorder="1" applyAlignment="1"/>
    <xf numFmtId="177" fontId="10" fillId="16" borderId="1" xfId="18" applyNumberFormat="1" applyFont="1" applyFill="1" applyBorder="1" applyAlignment="1"/>
    <xf numFmtId="176" fontId="3" fillId="16" borderId="1" xfId="11" applyNumberFormat="1" applyFill="1" applyBorder="1"/>
    <xf numFmtId="180" fontId="3" fillId="16" borderId="1" xfId="15" applyNumberFormat="1" applyFill="1" applyBorder="1"/>
    <xf numFmtId="183" fontId="3" fillId="16" borderId="1" xfId="15" applyFill="1" applyBorder="1" applyAlignment="1">
      <alignment horizontal="center"/>
    </xf>
    <xf numFmtId="177" fontId="10" fillId="16" borderId="1" xfId="15" applyNumberFormat="1" applyFont="1" applyFill="1" applyBorder="1" applyAlignment="1">
      <alignment wrapText="1"/>
    </xf>
    <xf numFmtId="3" fontId="3" fillId="16" borderId="1" xfId="15" applyNumberFormat="1" applyFill="1" applyBorder="1" applyAlignment="1">
      <alignment wrapText="1"/>
    </xf>
    <xf numFmtId="3" fontId="10" fillId="16" borderId="1" xfId="15" applyNumberFormat="1" applyFont="1" applyFill="1" applyBorder="1"/>
    <xf numFmtId="182" fontId="10" fillId="16" borderId="1" xfId="15" applyNumberFormat="1" applyFont="1" applyFill="1" applyBorder="1"/>
    <xf numFmtId="0" fontId="3" fillId="16" borderId="1" xfId="15" applyNumberFormat="1" applyFill="1" applyBorder="1" applyAlignment="1">
      <alignment wrapText="1"/>
    </xf>
    <xf numFmtId="0" fontId="9" fillId="16" borderId="1" xfId="15" applyNumberFormat="1" applyFont="1" applyFill="1" applyBorder="1" applyAlignment="1">
      <alignment wrapText="1"/>
    </xf>
    <xf numFmtId="2" fontId="10" fillId="16" borderId="1" xfId="15" applyNumberFormat="1" applyFont="1" applyFill="1" applyBorder="1" applyAlignment="1">
      <alignment horizontal="center" wrapText="1"/>
    </xf>
    <xf numFmtId="183" fontId="3" fillId="16" borderId="1" xfId="15" applyFill="1" applyBorder="1" applyAlignment="1">
      <alignment wrapText="1"/>
    </xf>
    <xf numFmtId="183" fontId="3" fillId="16" borderId="1" xfId="25" applyFill="1" applyBorder="1" applyAlignment="1">
      <alignment wrapText="1"/>
    </xf>
    <xf numFmtId="183" fontId="31" fillId="16" borderId="1" xfId="26" applyFont="1" applyFill="1" applyBorder="1" applyAlignment="1">
      <alignment vertical="center"/>
    </xf>
    <xf numFmtId="176" fontId="10" fillId="15" borderId="1" xfId="15" applyNumberFormat="1" applyFont="1" applyFill="1" applyBorder="1"/>
    <xf numFmtId="9" fontId="3" fillId="0" borderId="0" xfId="13" applyFont="1" applyFill="1" applyAlignment="1">
      <alignment wrapText="1"/>
    </xf>
    <xf numFmtId="180" fontId="10" fillId="10" borderId="1" xfId="19" applyNumberFormat="1" applyFont="1" applyFill="1" applyBorder="1"/>
    <xf numFmtId="177" fontId="25" fillId="10" borderId="0" xfId="16" applyNumberFormat="1" applyFont="1" applyFill="1" applyBorder="1" applyAlignment="1">
      <alignment horizontal="center"/>
    </xf>
    <xf numFmtId="10" fontId="28" fillId="0" borderId="0" xfId="17" applyNumberFormat="1" applyFont="1" applyFill="1" applyBorder="1" applyAlignment="1"/>
    <xf numFmtId="177" fontId="10" fillId="0" borderId="0" xfId="15" applyNumberFormat="1" applyFont="1"/>
    <xf numFmtId="177" fontId="10" fillId="0" borderId="0" xfId="18" applyNumberFormat="1" applyFont="1" applyFill="1" applyBorder="1" applyAlignment="1"/>
    <xf numFmtId="176" fontId="3" fillId="0" borderId="0" xfId="11" applyNumberFormat="1"/>
    <xf numFmtId="176" fontId="10" fillId="0" borderId="0" xfId="14" applyNumberFormat="1" applyFont="1"/>
    <xf numFmtId="176" fontId="10" fillId="0" borderId="0" xfId="15" applyNumberFormat="1" applyFont="1"/>
    <xf numFmtId="180" fontId="10" fillId="0" borderId="0" xfId="19" applyNumberFormat="1" applyFont="1"/>
    <xf numFmtId="183" fontId="10" fillId="15" borderId="0" xfId="19" applyFont="1" applyFill="1" applyAlignment="1">
      <alignment horizontal="right"/>
    </xf>
    <xf numFmtId="177" fontId="10" fillId="0" borderId="0" xfId="14" applyNumberFormat="1" applyFont="1" applyAlignment="1">
      <alignment wrapText="1"/>
    </xf>
    <xf numFmtId="177" fontId="3" fillId="0" borderId="0" xfId="18" applyNumberFormat="1" applyFont="1" applyFill="1" applyBorder="1" applyAlignment="1">
      <alignment wrapText="1"/>
    </xf>
    <xf numFmtId="3" fontId="10" fillId="0" borderId="0" xfId="14" applyNumberFormat="1" applyFont="1"/>
    <xf numFmtId="182" fontId="10" fillId="0" borderId="0" xfId="14" applyNumberFormat="1" applyFont="1"/>
    <xf numFmtId="0" fontId="3" fillId="0" borderId="0" xfId="20" applyNumberFormat="1" applyAlignment="1">
      <alignment horizontal="center" wrapText="1"/>
    </xf>
    <xf numFmtId="177" fontId="10" fillId="0" borderId="0" xfId="18" applyNumberFormat="1" applyFont="1" applyFill="1" applyBorder="1" applyAlignment="1">
      <alignment horizontal="center" wrapText="1"/>
    </xf>
    <xf numFmtId="183" fontId="3" fillId="15" borderId="0" xfId="21" applyFill="1" applyAlignment="1">
      <alignment horizontal="center" vertical="center" wrapText="1"/>
    </xf>
    <xf numFmtId="49" fontId="3" fillId="4" borderId="0" xfId="22" applyNumberFormat="1" applyFill="1"/>
    <xf numFmtId="183" fontId="3" fillId="0" borderId="0" xfId="27" applyAlignment="1">
      <alignment wrapText="1"/>
    </xf>
    <xf numFmtId="183" fontId="12" fillId="0" borderId="0" xfId="14" applyFont="1" applyAlignment="1">
      <alignment horizontal="center" vertical="center" wrapText="1"/>
    </xf>
    <xf numFmtId="183" fontId="3" fillId="0" borderId="1" xfId="27" applyBorder="1" applyAlignment="1">
      <alignment wrapText="1"/>
    </xf>
    <xf numFmtId="183" fontId="3" fillId="15" borderId="1" xfId="21" applyFill="1" applyBorder="1" applyAlignment="1">
      <alignment wrapText="1"/>
    </xf>
    <xf numFmtId="177" fontId="9" fillId="10" borderId="1" xfId="16" applyNumberFormat="1" applyFont="1" applyFill="1" applyBorder="1" applyAlignment="1">
      <alignment horizontal="center"/>
    </xf>
    <xf numFmtId="183" fontId="31" fillId="16" borderId="1" xfId="11" applyFont="1" applyFill="1" applyBorder="1" applyAlignment="1">
      <alignment vertical="center"/>
    </xf>
    <xf numFmtId="183" fontId="3" fillId="4" borderId="1" xfId="22" applyFill="1" applyBorder="1"/>
    <xf numFmtId="183" fontId="3" fillId="0" borderId="0" xfId="11" applyAlignment="1">
      <alignment vertical="center" wrapText="1"/>
    </xf>
    <xf numFmtId="176" fontId="3" fillId="0" borderId="0" xfId="12" applyFont="1" applyFill="1" applyAlignment="1">
      <alignment vertical="center" wrapText="1"/>
    </xf>
    <xf numFmtId="9" fontId="14" fillId="0" borderId="3" xfId="11" applyNumberFormat="1" applyFont="1" applyBorder="1" applyAlignment="1">
      <alignment vertical="center" wrapText="1"/>
    </xf>
    <xf numFmtId="9" fontId="14" fillId="17" borderId="3" xfId="11" applyNumberFormat="1" applyFont="1" applyFill="1" applyBorder="1" applyAlignment="1">
      <alignment vertical="center" wrapText="1"/>
    </xf>
    <xf numFmtId="180" fontId="14" fillId="0" borderId="3" xfId="11" applyNumberFormat="1" applyFont="1" applyBorder="1" applyAlignment="1">
      <alignment vertical="center" wrapText="1"/>
    </xf>
    <xf numFmtId="184" fontId="14" fillId="0" borderId="3" xfId="11" applyNumberFormat="1" applyFont="1" applyBorder="1" applyAlignment="1">
      <alignment horizontal="center" vertical="center" wrapText="1"/>
    </xf>
    <xf numFmtId="183" fontId="14" fillId="0" borderId="3" xfId="11" applyFont="1" applyBorder="1" applyAlignment="1">
      <alignment horizontal="left" vertical="center" wrapText="1"/>
    </xf>
    <xf numFmtId="183" fontId="3" fillId="0" borderId="0" xfId="11" applyAlignment="1">
      <alignment vertical="center"/>
    </xf>
    <xf numFmtId="176" fontId="3" fillId="0" borderId="0" xfId="12" applyFont="1" applyFill="1" applyAlignment="1">
      <alignment vertical="center"/>
    </xf>
    <xf numFmtId="183" fontId="14" fillId="0" borderId="1" xfId="11" applyFont="1" applyBorder="1" applyAlignment="1">
      <alignment horizontal="right" vertical="center" wrapText="1"/>
    </xf>
    <xf numFmtId="183" fontId="14" fillId="17" borderId="1" xfId="11" applyFont="1" applyFill="1" applyBorder="1" applyAlignment="1">
      <alignment horizontal="center" vertical="center" wrapText="1"/>
    </xf>
    <xf numFmtId="183" fontId="14" fillId="0" borderId="1" xfId="11" applyFont="1" applyBorder="1" applyAlignment="1">
      <alignment horizontal="center" vertical="center" wrapText="1"/>
    </xf>
    <xf numFmtId="183" fontId="14" fillId="0" borderId="1" xfId="11" applyFont="1" applyBorder="1" applyAlignment="1">
      <alignment horizontal="left" vertical="center"/>
    </xf>
    <xf numFmtId="183" fontId="3" fillId="0" borderId="0" xfId="28" applyAlignment="1" applyProtection="1">
      <alignment horizontal="left"/>
      <protection locked="0"/>
    </xf>
    <xf numFmtId="183" fontId="3" fillId="0" borderId="0" xfId="28" applyAlignment="1">
      <alignment horizontal="left"/>
    </xf>
    <xf numFmtId="183" fontId="3" fillId="0" borderId="0" xfId="28" applyAlignment="1" applyProtection="1">
      <alignment horizontal="center"/>
      <protection locked="0"/>
    </xf>
    <xf numFmtId="176" fontId="3" fillId="0" borderId="0" xfId="12" applyFill="1" applyAlignment="1" applyProtection="1">
      <alignment horizontal="center"/>
      <protection locked="0"/>
    </xf>
    <xf numFmtId="176" fontId="3" fillId="0" borderId="0" xfId="12" applyFill="1" applyAlignment="1" applyProtection="1">
      <alignment horizontal="left"/>
      <protection locked="0"/>
    </xf>
    <xf numFmtId="9" fontId="3" fillId="0" borderId="0" xfId="28" applyNumberFormat="1" applyAlignment="1">
      <alignment horizontal="center" wrapText="1"/>
    </xf>
    <xf numFmtId="9" fontId="3" fillId="0" borderId="0" xfId="28" applyNumberFormat="1" applyAlignment="1" applyProtection="1">
      <alignment horizontal="center" wrapText="1"/>
      <protection locked="0"/>
    </xf>
    <xf numFmtId="9" fontId="3" fillId="10" borderId="0" xfId="28" applyNumberFormat="1" applyFill="1" applyAlignment="1" applyProtection="1">
      <alignment horizontal="center" wrapText="1"/>
      <protection locked="0"/>
    </xf>
    <xf numFmtId="9" fontId="3" fillId="0" borderId="0" xfId="28" applyNumberFormat="1" applyAlignment="1" applyProtection="1">
      <alignment horizontal="center"/>
      <protection locked="0"/>
    </xf>
    <xf numFmtId="183" fontId="8" fillId="0" borderId="0" xfId="28" applyFont="1" applyAlignment="1" applyProtection="1">
      <alignment horizontal="left"/>
      <protection locked="0"/>
    </xf>
    <xf numFmtId="183" fontId="12" fillId="0" borderId="0" xfId="28" applyFont="1" applyAlignment="1" applyProtection="1">
      <alignment horizontal="left" wrapText="1"/>
      <protection locked="0"/>
    </xf>
    <xf numFmtId="183" fontId="11" fillId="0" borderId="0" xfId="28" applyFont="1" applyAlignment="1" applyProtection="1">
      <alignment wrapText="1"/>
      <protection locked="0"/>
    </xf>
    <xf numFmtId="183" fontId="11" fillId="0" borderId="15" xfId="28" applyFont="1" applyBorder="1" applyAlignment="1" applyProtection="1">
      <alignment horizontal="left"/>
      <protection locked="0"/>
    </xf>
    <xf numFmtId="183" fontId="12" fillId="0" borderId="15" xfId="28" applyFont="1" applyBorder="1" applyAlignment="1" applyProtection="1">
      <alignment horizontal="left"/>
      <protection locked="0"/>
    </xf>
    <xf numFmtId="14" fontId="12" fillId="0" borderId="15" xfId="28" applyNumberFormat="1" applyFont="1" applyBorder="1" applyAlignment="1" applyProtection="1">
      <alignment horizontal="left"/>
      <protection locked="0"/>
    </xf>
    <xf numFmtId="183" fontId="11" fillId="0" borderId="16" xfId="28" applyFont="1" applyBorder="1" applyAlignment="1" applyProtection="1">
      <alignment horizontal="left"/>
      <protection locked="0"/>
    </xf>
    <xf numFmtId="177" fontId="3" fillId="0" borderId="0" xfId="28" applyNumberFormat="1" applyAlignment="1">
      <alignment horizontal="left"/>
    </xf>
    <xf numFmtId="183" fontId="3" fillId="0" borderId="0" xfId="28"/>
    <xf numFmtId="14" fontId="3" fillId="0" borderId="0" xfId="28" applyNumberFormat="1"/>
    <xf numFmtId="9" fontId="3" fillId="0" borderId="0" xfId="28" applyNumberFormat="1" applyAlignment="1" applyProtection="1">
      <alignment horizontal="center" vertical="center" wrapText="1"/>
      <protection locked="0"/>
    </xf>
    <xf numFmtId="183" fontId="3" fillId="10" borderId="0" xfId="28" applyFill="1" applyAlignment="1" applyProtection="1">
      <alignment horizontal="center" vertical="center" wrapText="1"/>
      <protection locked="0"/>
    </xf>
    <xf numFmtId="183" fontId="12" fillId="0" borderId="0" xfId="28" applyFont="1" applyAlignment="1" applyProtection="1">
      <alignment horizontal="left"/>
      <protection locked="0"/>
    </xf>
    <xf numFmtId="183" fontId="33" fillId="0" borderId="0" xfId="28" applyFont="1" applyAlignment="1" applyProtection="1">
      <alignment horizontal="left"/>
      <protection locked="0"/>
    </xf>
    <xf numFmtId="177" fontId="12" fillId="0" borderId="1" xfId="28" applyNumberFormat="1" applyFont="1" applyBorder="1" applyAlignment="1" applyProtection="1">
      <alignment horizontal="left"/>
      <protection locked="0"/>
    </xf>
    <xf numFmtId="183" fontId="11" fillId="0" borderId="1" xfId="28" applyFont="1" applyBorder="1" applyAlignment="1" applyProtection="1">
      <alignment horizontal="left"/>
      <protection locked="0"/>
    </xf>
    <xf numFmtId="183" fontId="12" fillId="0" borderId="1" xfId="28" applyFont="1" applyBorder="1" applyAlignment="1" applyProtection="1">
      <alignment horizontal="left"/>
      <protection locked="0"/>
    </xf>
    <xf numFmtId="184" fontId="12" fillId="0" borderId="1" xfId="28" applyNumberFormat="1" applyFont="1" applyBorder="1" applyAlignment="1" applyProtection="1">
      <alignment horizontal="left"/>
      <protection locked="0"/>
    </xf>
    <xf numFmtId="183" fontId="11" fillId="0" borderId="18" xfId="28" applyFont="1" applyBorder="1" applyAlignment="1" applyProtection="1">
      <alignment horizontal="left"/>
      <protection locked="0"/>
    </xf>
    <xf numFmtId="14" fontId="12" fillId="0" borderId="0" xfId="28" applyNumberFormat="1" applyFont="1" applyAlignment="1" applyProtection="1">
      <alignment horizontal="left"/>
      <protection locked="0"/>
    </xf>
    <xf numFmtId="183" fontId="12" fillId="0" borderId="0" xfId="29" applyFont="1"/>
    <xf numFmtId="183" fontId="3" fillId="0" borderId="0" xfId="22"/>
    <xf numFmtId="183" fontId="11" fillId="0" borderId="21" xfId="28" applyFont="1" applyBorder="1" applyAlignment="1" applyProtection="1">
      <alignment horizontal="left"/>
      <protection locked="0"/>
    </xf>
    <xf numFmtId="183" fontId="12" fillId="0" borderId="21" xfId="28" applyFont="1" applyBorder="1" applyAlignment="1" applyProtection="1">
      <alignment horizontal="left"/>
      <protection locked="0"/>
    </xf>
    <xf numFmtId="183" fontId="11" fillId="0" borderId="22" xfId="28" applyFont="1" applyBorder="1" applyAlignment="1" applyProtection="1">
      <alignment horizontal="left"/>
      <protection locked="0"/>
    </xf>
    <xf numFmtId="177" fontId="3" fillId="0" borderId="0" xfId="28" applyNumberFormat="1" applyAlignment="1" applyProtection="1">
      <alignment horizontal="left"/>
      <protection locked="0"/>
    </xf>
    <xf numFmtId="183" fontId="3" fillId="10" borderId="0" xfId="28" applyFill="1" applyAlignment="1" applyProtection="1">
      <alignment horizontal="left"/>
      <protection locked="0"/>
    </xf>
    <xf numFmtId="177" fontId="14" fillId="0" borderId="0" xfId="28" applyNumberFormat="1" applyFont="1" applyAlignment="1" applyProtection="1">
      <alignment horizontal="left"/>
      <protection locked="0"/>
    </xf>
    <xf numFmtId="183" fontId="6" fillId="0" borderId="0" xfId="28" applyFont="1" applyProtection="1">
      <protection locked="0"/>
    </xf>
    <xf numFmtId="0" fontId="3" fillId="0" borderId="0" xfId="30"/>
    <xf numFmtId="0" fontId="34" fillId="0" borderId="0" xfId="30" applyFont="1"/>
    <xf numFmtId="0" fontId="35" fillId="0" borderId="0" xfId="30" applyFont="1"/>
    <xf numFmtId="0" fontId="36" fillId="0" borderId="0" xfId="30" applyFont="1"/>
    <xf numFmtId="0" fontId="35" fillId="0" borderId="0" xfId="30" applyFont="1" applyAlignment="1">
      <alignment horizontal="right"/>
    </xf>
    <xf numFmtId="0" fontId="37" fillId="0" borderId="0" xfId="31" applyFont="1" applyAlignment="1">
      <alignment horizontal="center" vertical="center" wrapText="1"/>
    </xf>
    <xf numFmtId="0" fontId="26" fillId="0" borderId="0" xfId="30" applyFont="1"/>
    <xf numFmtId="0" fontId="26" fillId="0" borderId="0" xfId="30" applyFont="1" applyAlignment="1">
      <alignment horizontal="center"/>
    </xf>
    <xf numFmtId="177" fontId="38" fillId="0" borderId="0" xfId="31" applyNumberFormat="1" applyFont="1" applyAlignment="1">
      <alignment wrapText="1"/>
    </xf>
    <xf numFmtId="177" fontId="26" fillId="0" borderId="0" xfId="32" applyNumberFormat="1" applyFont="1" applyFill="1" applyAlignment="1">
      <alignment wrapText="1"/>
    </xf>
    <xf numFmtId="3" fontId="38" fillId="0" borderId="0" xfId="31" applyNumberFormat="1" applyFont="1" applyAlignment="1">
      <alignment vertical="center"/>
    </xf>
    <xf numFmtId="182" fontId="38" fillId="0" borderId="0" xfId="31" applyNumberFormat="1" applyFont="1" applyAlignment="1">
      <alignment vertical="center"/>
    </xf>
    <xf numFmtId="0" fontId="26" fillId="0" borderId="0" xfId="33" applyFont="1" applyAlignment="1">
      <alignment horizontal="center" vertical="center" wrapText="1"/>
    </xf>
    <xf numFmtId="0" fontId="26" fillId="15" borderId="0" xfId="33" applyFont="1" applyFill="1" applyAlignment="1">
      <alignment horizontal="center" vertical="center" wrapText="1"/>
    </xf>
    <xf numFmtId="186" fontId="39" fillId="0" borderId="0" xfId="30" applyNumberFormat="1" applyFont="1" applyAlignment="1">
      <alignment horizontal="center" vertical="center"/>
    </xf>
    <xf numFmtId="0" fontId="26" fillId="0" borderId="0" xfId="31" applyFont="1" applyAlignment="1">
      <alignment horizontal="left" vertical="center" wrapText="1"/>
    </xf>
    <xf numFmtId="0" fontId="26" fillId="0" borderId="0" xfId="31" applyFont="1" applyAlignment="1">
      <alignment horizontal="center" vertical="center" wrapText="1"/>
    </xf>
    <xf numFmtId="0" fontId="40" fillId="0" borderId="0" xfId="31" applyFont="1" applyAlignment="1">
      <alignment horizontal="center" vertical="center" wrapText="1"/>
    </xf>
    <xf numFmtId="0" fontId="26" fillId="0" borderId="1" xfId="30" applyFont="1" applyBorder="1" applyAlignment="1">
      <alignment wrapText="1"/>
    </xf>
    <xf numFmtId="177" fontId="38" fillId="0" borderId="1" xfId="31" applyNumberFormat="1" applyFont="1" applyBorder="1" applyAlignment="1">
      <alignment wrapText="1"/>
    </xf>
    <xf numFmtId="177" fontId="26" fillId="0" borderId="1" xfId="32" applyNumberFormat="1" applyFont="1" applyFill="1" applyBorder="1" applyAlignment="1">
      <alignment wrapText="1"/>
    </xf>
    <xf numFmtId="3" fontId="38" fillId="0" borderId="1" xfId="31" applyNumberFormat="1" applyFont="1" applyBorder="1" applyAlignment="1">
      <alignment horizontal="center" vertical="center"/>
    </xf>
    <xf numFmtId="182" fontId="38" fillId="0" borderId="1" xfId="31" applyNumberFormat="1" applyFont="1" applyBorder="1" applyAlignment="1">
      <alignment horizontal="center" vertical="center"/>
    </xf>
    <xf numFmtId="0" fontId="26" fillId="15" borderId="7" xfId="33" applyFont="1" applyFill="1" applyBorder="1" applyAlignment="1">
      <alignment horizontal="center" vertical="center" wrapText="1"/>
    </xf>
    <xf numFmtId="186" fontId="41" fillId="0" borderId="7" xfId="31" applyNumberFormat="1" applyFont="1" applyBorder="1" applyAlignment="1">
      <alignment horizontal="center" vertical="center" wrapText="1"/>
    </xf>
    <xf numFmtId="0" fontId="26" fillId="0" borderId="1" xfId="31" applyFont="1" applyBorder="1" applyAlignment="1">
      <alignment horizontal="left" vertical="center" wrapText="1"/>
    </xf>
    <xf numFmtId="0" fontId="26" fillId="0" borderId="1" xfId="33" applyFont="1" applyBorder="1" applyAlignment="1">
      <alignment horizontal="center" vertical="center" wrapText="1"/>
    </xf>
    <xf numFmtId="0" fontId="26" fillId="15" borderId="1" xfId="33" applyFont="1" applyFill="1" applyBorder="1" applyAlignment="1">
      <alignment horizontal="center" vertical="center" wrapText="1"/>
    </xf>
    <xf numFmtId="186" fontId="39" fillId="0" borderId="1" xfId="30" applyNumberFormat="1" applyFont="1" applyBorder="1" applyAlignment="1">
      <alignment horizontal="center" vertical="center"/>
    </xf>
    <xf numFmtId="0" fontId="3" fillId="0" borderId="0" xfId="30" applyAlignment="1">
      <alignment horizontal="center" vertical="center"/>
    </xf>
    <xf numFmtId="177" fontId="26" fillId="0" borderId="1" xfId="32" applyNumberFormat="1" applyFont="1" applyFill="1" applyBorder="1" applyAlignment="1">
      <alignment horizontal="center" vertical="center" wrapText="1"/>
    </xf>
    <xf numFmtId="0" fontId="3" fillId="0" borderId="1" xfId="30" applyBorder="1" applyAlignment="1">
      <alignment horizontal="center" vertical="center"/>
    </xf>
    <xf numFmtId="177" fontId="38" fillId="16" borderId="1" xfId="31" applyNumberFormat="1" applyFont="1" applyFill="1" applyBorder="1" applyAlignment="1">
      <alignment horizontal="center" vertical="center" wrapText="1"/>
    </xf>
    <xf numFmtId="0" fontId="44" fillId="16" borderId="1" xfId="31" applyFont="1" applyFill="1" applyBorder="1" applyAlignment="1">
      <alignment horizontal="center" vertical="center" wrapText="1"/>
    </xf>
    <xf numFmtId="3" fontId="38" fillId="16" borderId="1" xfId="31" applyNumberFormat="1" applyFont="1" applyFill="1" applyBorder="1" applyAlignment="1">
      <alignment horizontal="center" vertical="center"/>
    </xf>
    <xf numFmtId="0" fontId="45" fillId="16" borderId="1" xfId="31" applyFont="1" applyFill="1" applyBorder="1" applyAlignment="1">
      <alignment horizontal="center" vertical="center" wrapText="1"/>
    </xf>
    <xf numFmtId="0" fontId="44" fillId="16" borderId="7" xfId="31" applyFont="1" applyFill="1" applyBorder="1" applyAlignment="1">
      <alignment horizontal="center" vertical="center" wrapText="1"/>
    </xf>
    <xf numFmtId="0" fontId="46" fillId="16" borderId="1" xfId="31" applyFont="1" applyFill="1" applyBorder="1" applyAlignment="1">
      <alignment horizontal="center" vertical="center" wrapText="1"/>
    </xf>
    <xf numFmtId="0" fontId="44" fillId="16" borderId="1" xfId="31" applyFont="1" applyFill="1" applyBorder="1" applyAlignment="1">
      <alignment horizontal="center" vertical="center"/>
    </xf>
    <xf numFmtId="0" fontId="3" fillId="0" borderId="1" xfId="30" applyBorder="1"/>
    <xf numFmtId="0" fontId="44" fillId="0" borderId="1" xfId="31" applyFont="1" applyBorder="1" applyAlignment="1">
      <alignment horizontal="left" wrapText="1"/>
    </xf>
    <xf numFmtId="0" fontId="44" fillId="0" borderId="7" xfId="31" applyFont="1" applyBorder="1" applyAlignment="1">
      <alignment horizontal="left" wrapText="1"/>
    </xf>
    <xf numFmtId="0" fontId="14" fillId="0" borderId="1" xfId="30" applyFont="1" applyBorder="1"/>
    <xf numFmtId="0" fontId="38" fillId="0" borderId="0" xfId="31" applyFont="1" applyAlignment="1">
      <alignment horizontal="left"/>
    </xf>
    <xf numFmtId="0" fontId="26" fillId="0" borderId="0" xfId="31" applyFont="1" applyAlignment="1">
      <alignment horizontal="left"/>
    </xf>
    <xf numFmtId="0" fontId="47" fillId="0" borderId="0" xfId="31" applyFont="1" applyAlignment="1">
      <alignment horizontal="left"/>
    </xf>
    <xf numFmtId="0" fontId="43" fillId="0" borderId="0" xfId="31" applyFont="1" applyAlignment="1">
      <alignment horizontal="center"/>
    </xf>
    <xf numFmtId="0" fontId="44" fillId="0" borderId="1" xfId="31" applyFont="1" applyBorder="1" applyAlignment="1">
      <alignment horizontal="right" wrapText="1"/>
    </xf>
    <xf numFmtId="0" fontId="44" fillId="0" borderId="23" xfId="31" applyFont="1" applyBorder="1" applyAlignment="1">
      <alignment horizontal="left" wrapText="1"/>
    </xf>
    <xf numFmtId="0" fontId="44" fillId="0" borderId="24" xfId="31" applyFont="1" applyBorder="1" applyAlignment="1">
      <alignment horizontal="left"/>
    </xf>
    <xf numFmtId="0" fontId="44" fillId="0" borderId="1" xfId="31" applyFont="1" applyBorder="1" applyAlignment="1">
      <alignment horizontal="left"/>
    </xf>
    <xf numFmtId="0" fontId="26" fillId="0" borderId="0" xfId="31" applyFont="1" applyAlignment="1">
      <alignment horizontal="center"/>
    </xf>
    <xf numFmtId="14" fontId="44" fillId="0" borderId="1" xfId="31" applyNumberFormat="1" applyFont="1" applyBorder="1" applyAlignment="1">
      <alignment horizontal="right"/>
    </xf>
    <xf numFmtId="180" fontId="49" fillId="0" borderId="1" xfId="10" applyNumberFormat="1" applyFont="1" applyBorder="1" applyAlignment="1" applyProtection="1">
      <alignment horizontal="left"/>
      <protection locked="0"/>
    </xf>
    <xf numFmtId="49" fontId="3" fillId="6" borderId="1" xfId="22" applyNumberFormat="1" applyFill="1" applyBorder="1"/>
    <xf numFmtId="0" fontId="3" fillId="6" borderId="1" xfId="0" applyFont="1" applyFill="1" applyBorder="1"/>
    <xf numFmtId="0" fontId="0" fillId="6" borderId="1" xfId="0" applyFill="1" applyBorder="1" applyAlignment="1">
      <alignment wrapText="1"/>
    </xf>
    <xf numFmtId="3" fontId="50" fillId="0" borderId="27" xfId="0" applyNumberFormat="1" applyFont="1" applyBorder="1" applyAlignment="1">
      <alignment horizontal="center"/>
    </xf>
    <xf numFmtId="3" fontId="2" fillId="0" borderId="27" xfId="0" applyNumberFormat="1" applyFont="1" applyBorder="1" applyAlignment="1">
      <alignment horizontal="center"/>
    </xf>
    <xf numFmtId="3" fontId="2" fillId="0" borderId="28" xfId="0" applyNumberFormat="1" applyFont="1" applyBorder="1" applyAlignment="1">
      <alignment horizontal="center"/>
    </xf>
    <xf numFmtId="3" fontId="2" fillId="0" borderId="1" xfId="0" applyNumberFormat="1" applyFont="1" applyBorder="1" applyAlignment="1">
      <alignment horizontal="center"/>
    </xf>
    <xf numFmtId="3" fontId="2" fillId="0" borderId="29" xfId="0" applyNumberFormat="1" applyFont="1" applyBorder="1" applyAlignment="1">
      <alignment horizontal="center"/>
    </xf>
    <xf numFmtId="177" fontId="10" fillId="0" borderId="3" xfId="15" applyNumberFormat="1" applyFont="1" applyBorder="1"/>
    <xf numFmtId="177" fontId="10" fillId="0" borderId="6" xfId="15" applyNumberFormat="1" applyFont="1" applyBorder="1"/>
    <xf numFmtId="183" fontId="51" fillId="0" borderId="0" xfId="11" applyFont="1"/>
    <xf numFmtId="1" fontId="22" fillId="16" borderId="1" xfId="15" applyNumberFormat="1" applyFont="1" applyFill="1" applyBorder="1" applyAlignment="1">
      <alignment wrapText="1"/>
    </xf>
    <xf numFmtId="0" fontId="3" fillId="0" borderId="1" xfId="0" applyFont="1" applyBorder="1"/>
    <xf numFmtId="0" fontId="3" fillId="10" borderId="1" xfId="0" applyFont="1" applyFill="1" applyBorder="1"/>
    <xf numFmtId="0" fontId="0" fillId="0" borderId="1" xfId="0" applyBorder="1" applyAlignment="1">
      <alignment wrapText="1"/>
    </xf>
    <xf numFmtId="183" fontId="31" fillId="16" borderId="3" xfId="26" applyFont="1" applyFill="1" applyBorder="1" applyAlignment="1">
      <alignment horizontal="left" vertical="center"/>
    </xf>
    <xf numFmtId="183" fontId="3" fillId="16" borderId="3" xfId="15" applyFill="1" applyBorder="1" applyAlignment="1">
      <alignment wrapText="1"/>
    </xf>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183" fontId="12" fillId="0" borderId="3" xfId="24" applyFont="1" applyBorder="1" applyAlignment="1">
      <alignment horizontal="center" vertical="center" wrapText="1"/>
    </xf>
    <xf numFmtId="183" fontId="12" fillId="0" borderId="4" xfId="24" applyFont="1" applyBorder="1" applyAlignment="1">
      <alignment horizontal="center" vertical="center" wrapText="1"/>
    </xf>
    <xf numFmtId="183" fontId="12" fillId="0" borderId="6" xfId="24" applyFont="1" applyBorder="1" applyAlignment="1">
      <alignment horizontal="center" vertical="center" wrapText="1"/>
    </xf>
    <xf numFmtId="183" fontId="22" fillId="0" borderId="1" xfId="11" applyFont="1" applyBorder="1" applyAlignment="1">
      <alignment horizontal="center" vertical="center" wrapText="1"/>
    </xf>
    <xf numFmtId="183" fontId="22" fillId="0" borderId="3" xfId="11" applyFont="1" applyBorder="1" applyAlignment="1">
      <alignment horizontal="center" vertical="center" wrapText="1"/>
    </xf>
    <xf numFmtId="183" fontId="31" fillId="16" borderId="1" xfId="26" applyFont="1" applyFill="1" applyBorder="1" applyAlignment="1">
      <alignment horizontal="left" vertical="center"/>
    </xf>
    <xf numFmtId="183" fontId="14" fillId="0" borderId="1" xfId="11" applyFont="1" applyBorder="1" applyAlignment="1">
      <alignment horizontal="center" vertical="center" wrapText="1"/>
    </xf>
    <xf numFmtId="183" fontId="14" fillId="0" borderId="3" xfId="11" applyFont="1" applyBorder="1" applyAlignment="1">
      <alignment horizontal="center" vertical="center" wrapText="1"/>
    </xf>
    <xf numFmtId="183" fontId="14" fillId="0" borderId="1" xfId="11" applyFont="1" applyBorder="1" applyAlignment="1">
      <alignment horizontal="center" vertical="center"/>
    </xf>
    <xf numFmtId="183" fontId="14" fillId="0" borderId="1" xfId="11" applyFont="1" applyBorder="1" applyAlignment="1">
      <alignment horizontal="left" vertical="center" wrapText="1"/>
    </xf>
    <xf numFmtId="183" fontId="14" fillId="0" borderId="3" xfId="11" applyFont="1" applyBorder="1" applyAlignment="1">
      <alignment horizontal="left" vertical="center" wrapText="1"/>
    </xf>
    <xf numFmtId="183" fontId="14" fillId="0" borderId="12" xfId="11" applyFont="1" applyBorder="1" applyAlignment="1">
      <alignment horizontal="center" vertical="center" wrapText="1"/>
    </xf>
    <xf numFmtId="183" fontId="14" fillId="0" borderId="4" xfId="11" applyFont="1" applyBorder="1" applyAlignment="1">
      <alignment horizontal="center" vertical="center" wrapText="1"/>
    </xf>
    <xf numFmtId="183" fontId="14" fillId="0" borderId="6" xfId="11" applyFont="1" applyBorder="1" applyAlignment="1">
      <alignment horizontal="center" vertical="center" wrapText="1"/>
    </xf>
    <xf numFmtId="183" fontId="11" fillId="0" borderId="15" xfId="28" applyFont="1" applyBorder="1" applyAlignment="1" applyProtection="1">
      <alignment horizontal="left"/>
      <protection locked="0"/>
    </xf>
    <xf numFmtId="177" fontId="12" fillId="0" borderId="15" xfId="28" applyNumberFormat="1" applyFont="1" applyBorder="1" applyAlignment="1" applyProtection="1">
      <alignment horizontal="left"/>
      <protection locked="0"/>
    </xf>
    <xf numFmtId="177" fontId="12" fillId="0" borderId="14" xfId="28" applyNumberFormat="1" applyFont="1" applyBorder="1" applyAlignment="1" applyProtection="1">
      <alignment horizontal="left"/>
      <protection locked="0"/>
    </xf>
    <xf numFmtId="177" fontId="12" fillId="0" borderId="13" xfId="28" applyNumberFormat="1" applyFont="1" applyBorder="1" applyAlignment="1" applyProtection="1">
      <alignment horizontal="left"/>
      <protection locked="0"/>
    </xf>
    <xf numFmtId="183" fontId="12" fillId="0" borderId="15" xfId="28" applyFont="1" applyBorder="1" applyAlignment="1" applyProtection="1">
      <alignment horizontal="left"/>
      <protection locked="0"/>
    </xf>
    <xf numFmtId="183" fontId="11" fillId="0" borderId="1" xfId="28" applyFont="1" applyBorder="1" applyAlignment="1" applyProtection="1">
      <alignment horizontal="left"/>
      <protection locked="0"/>
    </xf>
    <xf numFmtId="177" fontId="12" fillId="0" borderId="1" xfId="28" applyNumberFormat="1" applyFont="1" applyBorder="1" applyAlignment="1" applyProtection="1">
      <alignment horizontal="left"/>
      <protection locked="0"/>
    </xf>
    <xf numFmtId="177" fontId="12" fillId="0" borderId="2" xfId="28" applyNumberFormat="1" applyFont="1" applyBorder="1" applyAlignment="1" applyProtection="1">
      <alignment horizontal="left"/>
      <protection locked="0"/>
    </xf>
    <xf numFmtId="177" fontId="12" fillId="0" borderId="17" xfId="28" applyNumberFormat="1" applyFont="1" applyBorder="1" applyAlignment="1" applyProtection="1">
      <alignment horizontal="left"/>
      <protection locked="0"/>
    </xf>
    <xf numFmtId="183" fontId="11" fillId="0" borderId="21" xfId="28" applyFont="1" applyBorder="1" applyAlignment="1" applyProtection="1">
      <alignment horizontal="left"/>
      <protection locked="0"/>
    </xf>
    <xf numFmtId="183" fontId="12" fillId="0" borderId="21" xfId="28" applyFont="1" applyBorder="1" applyAlignment="1" applyProtection="1">
      <alignment horizontal="left"/>
      <protection locked="0"/>
    </xf>
    <xf numFmtId="177" fontId="12" fillId="0" borderId="21" xfId="28" applyNumberFormat="1" applyFont="1" applyBorder="1" applyAlignment="1" applyProtection="1">
      <alignment horizontal="left"/>
      <protection locked="0"/>
    </xf>
    <xf numFmtId="177" fontId="12" fillId="0" borderId="20" xfId="28" applyNumberFormat="1" applyFont="1" applyBorder="1" applyAlignment="1" applyProtection="1">
      <alignment horizontal="left"/>
      <protection locked="0"/>
    </xf>
    <xf numFmtId="177" fontId="12" fillId="0" borderId="19" xfId="28" applyNumberFormat="1" applyFont="1" applyBorder="1" applyAlignment="1" applyProtection="1">
      <alignment horizontal="left"/>
      <protection locked="0"/>
    </xf>
    <xf numFmtId="183" fontId="12" fillId="0" borderId="1" xfId="28" applyFont="1" applyBorder="1" applyAlignment="1" applyProtection="1">
      <alignment horizontal="left"/>
      <protection locked="0"/>
    </xf>
    <xf numFmtId="183" fontId="12" fillId="0" borderId="2" xfId="28" applyFont="1" applyBorder="1" applyAlignment="1" applyProtection="1">
      <alignment horizontal="left"/>
      <protection locked="0"/>
    </xf>
    <xf numFmtId="183" fontId="12" fillId="0" borderId="17" xfId="28" applyFont="1" applyBorder="1" applyAlignment="1" applyProtection="1">
      <alignment horizontal="left"/>
      <protection locked="0"/>
    </xf>
    <xf numFmtId="183" fontId="3" fillId="0" borderId="3" xfId="27" applyBorder="1" applyAlignment="1">
      <alignment horizontal="center" vertical="center" wrapText="1"/>
    </xf>
    <xf numFmtId="183" fontId="3" fillId="0" borderId="4" xfId="27" applyBorder="1" applyAlignment="1">
      <alignment horizontal="center" vertical="center" wrapText="1"/>
    </xf>
    <xf numFmtId="183" fontId="3" fillId="0" borderId="6" xfId="27" applyBorder="1" applyAlignment="1">
      <alignment horizontal="center" vertical="center" wrapText="1"/>
    </xf>
    <xf numFmtId="183" fontId="2" fillId="0" borderId="3" xfId="27" applyFont="1" applyBorder="1" applyAlignment="1">
      <alignment horizontal="center" vertical="center" wrapText="1"/>
    </xf>
    <xf numFmtId="183" fontId="14" fillId="0" borderId="15" xfId="28" applyFont="1" applyBorder="1" applyAlignment="1" applyProtection="1">
      <alignment horizontal="left"/>
      <protection locked="0"/>
    </xf>
    <xf numFmtId="183" fontId="3" fillId="15" borderId="3" xfId="21" applyFill="1" applyBorder="1" applyAlignment="1">
      <alignment horizontal="center" vertical="center" wrapText="1"/>
    </xf>
    <xf numFmtId="183" fontId="3" fillId="15" borderId="4" xfId="21" applyFill="1" applyBorder="1" applyAlignment="1">
      <alignment horizontal="center" vertical="center" wrapText="1"/>
    </xf>
    <xf numFmtId="183" fontId="3" fillId="15" borderId="6" xfId="21" applyFill="1" applyBorder="1" applyAlignment="1">
      <alignment horizontal="center" vertical="center" wrapText="1"/>
    </xf>
    <xf numFmtId="183" fontId="31" fillId="16" borderId="1" xfId="11" applyFont="1" applyFill="1" applyBorder="1" applyAlignment="1">
      <alignment horizontal="left" vertical="center"/>
    </xf>
    <xf numFmtId="183" fontId="22" fillId="16" borderId="1" xfId="11" applyFont="1" applyFill="1" applyBorder="1" applyAlignment="1">
      <alignment horizontal="center" vertical="center" wrapText="1"/>
    </xf>
    <xf numFmtId="183" fontId="22" fillId="16" borderId="3" xfId="11" applyFont="1" applyFill="1" applyBorder="1" applyAlignment="1">
      <alignment horizontal="center" vertical="center" wrapText="1"/>
    </xf>
    <xf numFmtId="183" fontId="30" fillId="10" borderId="1" xfId="11" applyFont="1" applyFill="1" applyBorder="1" applyAlignment="1">
      <alignment horizontal="center" vertical="center" wrapText="1"/>
    </xf>
    <xf numFmtId="183" fontId="30" fillId="10" borderId="3" xfId="11" applyFont="1" applyFill="1" applyBorder="1" applyAlignment="1">
      <alignment horizontal="center" vertical="center" wrapText="1"/>
    </xf>
    <xf numFmtId="0" fontId="43" fillId="0" borderId="1" xfId="31" applyFont="1" applyBorder="1" applyAlignment="1">
      <alignment horizontal="center" vertical="center" wrapText="1"/>
    </xf>
    <xf numFmtId="0" fontId="26" fillId="0" borderId="1" xfId="31" applyFont="1" applyBorder="1" applyAlignment="1">
      <alignment horizontal="center" vertical="center" wrapText="1"/>
    </xf>
    <xf numFmtId="0" fontId="44" fillId="0" borderId="1" xfId="31" applyFont="1" applyBorder="1" applyAlignment="1">
      <alignment horizontal="center" wrapText="1"/>
    </xf>
    <xf numFmtId="0" fontId="45" fillId="0" borderId="1" xfId="31" applyFont="1" applyBorder="1" applyAlignment="1">
      <alignment horizontal="center" wrapText="1"/>
    </xf>
    <xf numFmtId="0" fontId="40" fillId="0" borderId="1" xfId="31" applyFont="1" applyBorder="1" applyAlignment="1">
      <alignment horizontal="center" vertical="center" wrapText="1"/>
    </xf>
    <xf numFmtId="0" fontId="44" fillId="0" borderId="26" xfId="31" applyFont="1" applyBorder="1" applyAlignment="1">
      <alignment horizontal="left"/>
    </xf>
    <xf numFmtId="0" fontId="44" fillId="0" borderId="25" xfId="31" applyFont="1" applyBorder="1" applyAlignment="1">
      <alignment horizontal="left"/>
    </xf>
    <xf numFmtId="0" fontId="44" fillId="0" borderId="2" xfId="31" applyFont="1" applyBorder="1" applyAlignment="1">
      <alignment horizontal="center"/>
    </xf>
    <xf numFmtId="0" fontId="44" fillId="0" borderId="9" xfId="31" applyFont="1" applyBorder="1" applyAlignment="1">
      <alignment horizontal="center"/>
    </xf>
    <xf numFmtId="0" fontId="44" fillId="0" borderId="7" xfId="31" applyFont="1" applyBorder="1" applyAlignment="1">
      <alignment horizontal="center"/>
    </xf>
    <xf numFmtId="0" fontId="44" fillId="0" borderId="1" xfId="31" applyFont="1" applyBorder="1" applyAlignment="1">
      <alignment horizontal="center"/>
    </xf>
    <xf numFmtId="0" fontId="42" fillId="0" borderId="1" xfId="31" applyFont="1" applyBorder="1" applyAlignment="1">
      <alignment horizontal="center" vertical="center" wrapText="1"/>
    </xf>
    <xf numFmtId="0" fontId="45" fillId="0" borderId="3" xfId="31" applyFont="1" applyBorder="1" applyAlignment="1">
      <alignment horizontal="center" wrapText="1"/>
    </xf>
    <xf numFmtId="0" fontId="45" fillId="0" borderId="4" xfId="31" applyFont="1" applyBorder="1" applyAlignment="1">
      <alignment horizontal="center" wrapText="1"/>
    </xf>
    <xf numFmtId="0" fontId="45" fillId="0" borderId="6" xfId="31" applyFont="1" applyBorder="1" applyAlignment="1">
      <alignment horizontal="center" wrapText="1"/>
    </xf>
  </cellXfs>
  <cellStyles count="34">
    <cellStyle name="Currency 2" xfId="18" xr:uid="{00000000-0005-0000-0000-000000000000}"/>
    <cellStyle name="Currency 2 2 2" xfId="8" xr:uid="{00000000-0005-0000-0000-000001000000}"/>
    <cellStyle name="Currency_JCP 75 grams MF sheet set 04072011 hellen" xfId="16" xr:uid="{00000000-0005-0000-0000-000002000000}"/>
    <cellStyle name="Currency_JCP soft spun and fleece 092310 2" xfId="17" xr:uid="{00000000-0005-0000-0000-000003000000}"/>
    <cellStyle name="Currency_Sheet1" xfId="32" xr:uid="{00000000-0005-0000-0000-000004000000}"/>
    <cellStyle name="Normal 2" xfId="4" xr:uid="{00000000-0005-0000-0000-000005000000}"/>
    <cellStyle name="Normal 2 18 2" xfId="1" xr:uid="{00000000-0005-0000-0000-000006000000}"/>
    <cellStyle name="Normal 2 2" xfId="27" xr:uid="{00000000-0005-0000-0000-000007000000}"/>
    <cellStyle name="Normal 35" xfId="6" xr:uid="{00000000-0005-0000-0000-000008000000}"/>
    <cellStyle name="Normal_2010 NY-showroom sheet set for JCP 0330" xfId="15" xr:uid="{00000000-0005-0000-0000-000009000000}"/>
    <cellStyle name="Normal_2010 NY-showroom sheet set for JCP 0330 2" xfId="25" xr:uid="{00000000-0005-0000-0000-00000A000000}"/>
    <cellStyle name="Normal_HE micro fiber Sheets 08252010" xfId="19" xr:uid="{00000000-0005-0000-0000-00000B000000}"/>
    <cellStyle name="Normal_HSN-micro fiber comforter set  duvet set and sheet set11-29-2010" xfId="21" xr:uid="{00000000-0005-0000-0000-00000C000000}"/>
    <cellStyle name="Normal_HSN-micro fiber comforter set  duvet set and sheet set11-29-2010 2" xfId="23" xr:uid="{00000000-0005-0000-0000-00000D000000}"/>
    <cellStyle name="Normal_jcp duet sheet and reversible sheet 09-27-2010" xfId="29" xr:uid="{00000000-0005-0000-0000-00000E000000}"/>
    <cellStyle name="Normal_March 2011 Macys market quote" xfId="11" xr:uid="{00000000-0005-0000-0000-00000F000000}"/>
    <cellStyle name="Normal_March 2011 Macys market quote 2" xfId="26" xr:uid="{00000000-0005-0000-0000-000010000000}"/>
    <cellStyle name="Normal_Quote sheet of  E-Commerce   sheet updated 11-30-2010" xfId="14" xr:uid="{00000000-0005-0000-0000-000011000000}"/>
    <cellStyle name="Normal_Quote sheet of  E-Commerce   sheet updated 11-30-2010 2" xfId="24" xr:uid="{00000000-0005-0000-0000-000012000000}"/>
    <cellStyle name="Normal_Sheet1" xfId="20" xr:uid="{00000000-0005-0000-0000-000013000000}"/>
    <cellStyle name="Normal_Sheet1 3" xfId="31" xr:uid="{00000000-0005-0000-0000-000014000000}"/>
    <cellStyle name="Percent 2" xfId="5" xr:uid="{00000000-0005-0000-0000-000015000000}"/>
    <cellStyle name="Percent 2 2 2" xfId="7" xr:uid="{00000000-0005-0000-0000-000016000000}"/>
    <cellStyle name="Style 1" xfId="3" xr:uid="{00000000-0005-0000-0000-000017000000}"/>
    <cellStyle name="百分比" xfId="10" builtinId="5"/>
    <cellStyle name="百分比 2" xfId="13" xr:uid="{00000000-0005-0000-0000-000019000000}"/>
    <cellStyle name="常规" xfId="0" builtinId="0"/>
    <cellStyle name="常规 2" xfId="22" xr:uid="{00000000-0005-0000-0000-00001B000000}"/>
    <cellStyle name="常规 4" xfId="30" xr:uid="{00000000-0005-0000-0000-00001C000000}"/>
    <cellStyle name="常规_Sheet1 3" xfId="33" xr:uid="{00000000-0005-0000-0000-00001D000000}"/>
    <cellStyle name="货币 2" xfId="12" xr:uid="{00000000-0005-0000-0000-00001E000000}"/>
    <cellStyle name="样式 1 2" xfId="2" xr:uid="{00000000-0005-0000-0000-00001F000000}"/>
    <cellStyle name="样式 1 2 2" xfId="28" xr:uid="{00000000-0005-0000-0000-000020000000}"/>
    <cellStyle name="样式 1 5" xfId="9" xr:uid="{00000000-0005-0000-0000-00002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28</xdr:col>
      <xdr:colOff>0</xdr:colOff>
      <xdr:row>9</xdr:row>
      <xdr:rowOff>6350</xdr:rowOff>
    </xdr:from>
    <xdr:to>
      <xdr:col>28</xdr:col>
      <xdr:colOff>0</xdr:colOff>
      <xdr:row>9</xdr:row>
      <xdr:rowOff>6350</xdr:rowOff>
    </xdr:to>
    <xdr:pic>
      <xdr:nvPicPr>
        <xdr:cNvPr id="2" name="Picture 42" descr="Tao_Color Logo">
          <a:extLst>
            <a:ext uri="{FF2B5EF4-FFF2-40B4-BE49-F238E27FC236}">
              <a16:creationId xmlns:a16="http://schemas.microsoft.com/office/drawing/2014/main" id="{83D869DC-BF5F-46E0-8955-501B72416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9</xdr:row>
      <xdr:rowOff>6350</xdr:rowOff>
    </xdr:from>
    <xdr:to>
      <xdr:col>28</xdr:col>
      <xdr:colOff>0</xdr:colOff>
      <xdr:row>9</xdr:row>
      <xdr:rowOff>6350</xdr:rowOff>
    </xdr:to>
    <xdr:pic>
      <xdr:nvPicPr>
        <xdr:cNvPr id="3" name="Picture 42" descr="Tao_Color Logo">
          <a:extLst>
            <a:ext uri="{FF2B5EF4-FFF2-40B4-BE49-F238E27FC236}">
              <a16:creationId xmlns:a16="http://schemas.microsoft.com/office/drawing/2014/main" id="{77066F5C-324D-43CC-8E12-901BF8FEB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16</xdr:row>
      <xdr:rowOff>6350</xdr:rowOff>
    </xdr:from>
    <xdr:to>
      <xdr:col>28</xdr:col>
      <xdr:colOff>0</xdr:colOff>
      <xdr:row>16</xdr:row>
      <xdr:rowOff>6350</xdr:rowOff>
    </xdr:to>
    <xdr:pic>
      <xdr:nvPicPr>
        <xdr:cNvPr id="4" name="Picture 42" descr="Tao_Color Logo">
          <a:extLst>
            <a:ext uri="{FF2B5EF4-FFF2-40B4-BE49-F238E27FC236}">
              <a16:creationId xmlns:a16="http://schemas.microsoft.com/office/drawing/2014/main" id="{8E107738-FC74-4B78-8CC3-83228DBB4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16</xdr:row>
      <xdr:rowOff>6350</xdr:rowOff>
    </xdr:from>
    <xdr:to>
      <xdr:col>28</xdr:col>
      <xdr:colOff>0</xdr:colOff>
      <xdr:row>16</xdr:row>
      <xdr:rowOff>6350</xdr:rowOff>
    </xdr:to>
    <xdr:pic>
      <xdr:nvPicPr>
        <xdr:cNvPr id="5" name="Picture 42" descr="Tao_Color Logo">
          <a:extLst>
            <a:ext uri="{FF2B5EF4-FFF2-40B4-BE49-F238E27FC236}">
              <a16:creationId xmlns:a16="http://schemas.microsoft.com/office/drawing/2014/main" id="{518C34B4-3DD9-4216-B8A5-2B9923A0A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23</xdr:row>
      <xdr:rowOff>6350</xdr:rowOff>
    </xdr:from>
    <xdr:to>
      <xdr:col>28</xdr:col>
      <xdr:colOff>0</xdr:colOff>
      <xdr:row>23</xdr:row>
      <xdr:rowOff>6350</xdr:rowOff>
    </xdr:to>
    <xdr:pic>
      <xdr:nvPicPr>
        <xdr:cNvPr id="6" name="Picture 42" descr="Tao_Color Logo">
          <a:extLst>
            <a:ext uri="{FF2B5EF4-FFF2-40B4-BE49-F238E27FC236}">
              <a16:creationId xmlns:a16="http://schemas.microsoft.com/office/drawing/2014/main" id="{E1AEF693-5E91-440A-AF57-E56F8F85E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23</xdr:row>
      <xdr:rowOff>6350</xdr:rowOff>
    </xdr:from>
    <xdr:to>
      <xdr:col>28</xdr:col>
      <xdr:colOff>0</xdr:colOff>
      <xdr:row>23</xdr:row>
      <xdr:rowOff>6350</xdr:rowOff>
    </xdr:to>
    <xdr:pic>
      <xdr:nvPicPr>
        <xdr:cNvPr id="7" name="Picture 42" descr="Tao_Color Logo">
          <a:extLst>
            <a:ext uri="{FF2B5EF4-FFF2-40B4-BE49-F238E27FC236}">
              <a16:creationId xmlns:a16="http://schemas.microsoft.com/office/drawing/2014/main" id="{17E10A35-C32B-4EBD-AC49-8309B41C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30</xdr:row>
      <xdr:rowOff>6350</xdr:rowOff>
    </xdr:from>
    <xdr:to>
      <xdr:col>28</xdr:col>
      <xdr:colOff>0</xdr:colOff>
      <xdr:row>30</xdr:row>
      <xdr:rowOff>6350</xdr:rowOff>
    </xdr:to>
    <xdr:pic>
      <xdr:nvPicPr>
        <xdr:cNvPr id="8" name="Picture 42" descr="Tao_Color Logo">
          <a:extLst>
            <a:ext uri="{FF2B5EF4-FFF2-40B4-BE49-F238E27FC236}">
              <a16:creationId xmlns:a16="http://schemas.microsoft.com/office/drawing/2014/main" id="{E2602D8D-1170-4A9B-A69E-5165F345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30</xdr:row>
      <xdr:rowOff>6350</xdr:rowOff>
    </xdr:from>
    <xdr:to>
      <xdr:col>28</xdr:col>
      <xdr:colOff>0</xdr:colOff>
      <xdr:row>30</xdr:row>
      <xdr:rowOff>6350</xdr:rowOff>
    </xdr:to>
    <xdr:pic>
      <xdr:nvPicPr>
        <xdr:cNvPr id="9" name="Picture 42" descr="Tao_Color Logo">
          <a:extLst>
            <a:ext uri="{FF2B5EF4-FFF2-40B4-BE49-F238E27FC236}">
              <a16:creationId xmlns:a16="http://schemas.microsoft.com/office/drawing/2014/main" id="{D1DCCE94-9133-454B-A081-356075439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37</xdr:row>
      <xdr:rowOff>6350</xdr:rowOff>
    </xdr:from>
    <xdr:to>
      <xdr:col>28</xdr:col>
      <xdr:colOff>0</xdr:colOff>
      <xdr:row>37</xdr:row>
      <xdr:rowOff>6350</xdr:rowOff>
    </xdr:to>
    <xdr:pic>
      <xdr:nvPicPr>
        <xdr:cNvPr id="10" name="Picture 42" descr="Tao_Color Logo">
          <a:extLst>
            <a:ext uri="{FF2B5EF4-FFF2-40B4-BE49-F238E27FC236}">
              <a16:creationId xmlns:a16="http://schemas.microsoft.com/office/drawing/2014/main" id="{3216F646-C829-475D-967E-3AF0F9A00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37</xdr:row>
      <xdr:rowOff>6350</xdr:rowOff>
    </xdr:from>
    <xdr:to>
      <xdr:col>28</xdr:col>
      <xdr:colOff>0</xdr:colOff>
      <xdr:row>37</xdr:row>
      <xdr:rowOff>6350</xdr:rowOff>
    </xdr:to>
    <xdr:pic>
      <xdr:nvPicPr>
        <xdr:cNvPr id="11" name="Picture 42" descr="Tao_Color Logo">
          <a:extLst>
            <a:ext uri="{FF2B5EF4-FFF2-40B4-BE49-F238E27FC236}">
              <a16:creationId xmlns:a16="http://schemas.microsoft.com/office/drawing/2014/main" id="{4874ADB8-EC35-4524-83DE-7C490AE5C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52</xdr:row>
      <xdr:rowOff>6350</xdr:rowOff>
    </xdr:from>
    <xdr:to>
      <xdr:col>28</xdr:col>
      <xdr:colOff>0</xdr:colOff>
      <xdr:row>52</xdr:row>
      <xdr:rowOff>6350</xdr:rowOff>
    </xdr:to>
    <xdr:pic>
      <xdr:nvPicPr>
        <xdr:cNvPr id="22" name="Picture 42" descr="Tao_Color Logo">
          <a:extLst>
            <a:ext uri="{FF2B5EF4-FFF2-40B4-BE49-F238E27FC236}">
              <a16:creationId xmlns:a16="http://schemas.microsoft.com/office/drawing/2014/main" id="{CB6E1860-D19F-49E9-AB22-A06B9397B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52</xdr:row>
      <xdr:rowOff>6350</xdr:rowOff>
    </xdr:from>
    <xdr:to>
      <xdr:col>28</xdr:col>
      <xdr:colOff>0</xdr:colOff>
      <xdr:row>52</xdr:row>
      <xdr:rowOff>6350</xdr:rowOff>
    </xdr:to>
    <xdr:pic>
      <xdr:nvPicPr>
        <xdr:cNvPr id="23" name="Picture 42" descr="Tao_Color Logo">
          <a:extLst>
            <a:ext uri="{FF2B5EF4-FFF2-40B4-BE49-F238E27FC236}">
              <a16:creationId xmlns:a16="http://schemas.microsoft.com/office/drawing/2014/main" id="{B0DE41B4-7AB6-40B9-985E-6E5A5903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59</xdr:row>
      <xdr:rowOff>6350</xdr:rowOff>
    </xdr:from>
    <xdr:to>
      <xdr:col>28</xdr:col>
      <xdr:colOff>0</xdr:colOff>
      <xdr:row>59</xdr:row>
      <xdr:rowOff>6350</xdr:rowOff>
    </xdr:to>
    <xdr:pic>
      <xdr:nvPicPr>
        <xdr:cNvPr id="26" name="Picture 42" descr="Tao_Color Logo">
          <a:extLst>
            <a:ext uri="{FF2B5EF4-FFF2-40B4-BE49-F238E27FC236}">
              <a16:creationId xmlns:a16="http://schemas.microsoft.com/office/drawing/2014/main" id="{3DDC3B70-FEA2-41F6-A585-5F45D9D77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59</xdr:row>
      <xdr:rowOff>6350</xdr:rowOff>
    </xdr:from>
    <xdr:to>
      <xdr:col>28</xdr:col>
      <xdr:colOff>0</xdr:colOff>
      <xdr:row>59</xdr:row>
      <xdr:rowOff>6350</xdr:rowOff>
    </xdr:to>
    <xdr:pic>
      <xdr:nvPicPr>
        <xdr:cNvPr id="27" name="Picture 42" descr="Tao_Color Logo">
          <a:extLst>
            <a:ext uri="{FF2B5EF4-FFF2-40B4-BE49-F238E27FC236}">
              <a16:creationId xmlns:a16="http://schemas.microsoft.com/office/drawing/2014/main" id="{78C99D25-52EC-48FB-A8FC-6404C1AD2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65</xdr:row>
      <xdr:rowOff>6350</xdr:rowOff>
    </xdr:from>
    <xdr:to>
      <xdr:col>28</xdr:col>
      <xdr:colOff>0</xdr:colOff>
      <xdr:row>65</xdr:row>
      <xdr:rowOff>6350</xdr:rowOff>
    </xdr:to>
    <xdr:pic>
      <xdr:nvPicPr>
        <xdr:cNvPr id="30" name="Picture 42" descr="Tao_Color Logo">
          <a:extLst>
            <a:ext uri="{FF2B5EF4-FFF2-40B4-BE49-F238E27FC236}">
              <a16:creationId xmlns:a16="http://schemas.microsoft.com/office/drawing/2014/main" id="{506A7A12-2033-48D4-A55A-D51A8E32F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65</xdr:row>
      <xdr:rowOff>6350</xdr:rowOff>
    </xdr:from>
    <xdr:to>
      <xdr:col>28</xdr:col>
      <xdr:colOff>0</xdr:colOff>
      <xdr:row>65</xdr:row>
      <xdr:rowOff>6350</xdr:rowOff>
    </xdr:to>
    <xdr:pic>
      <xdr:nvPicPr>
        <xdr:cNvPr id="31" name="Picture 42" descr="Tao_Color Logo">
          <a:extLst>
            <a:ext uri="{FF2B5EF4-FFF2-40B4-BE49-F238E27FC236}">
              <a16:creationId xmlns:a16="http://schemas.microsoft.com/office/drawing/2014/main" id="{FE43370B-5B8D-40AE-B88D-9238E8DAB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71</xdr:row>
      <xdr:rowOff>6350</xdr:rowOff>
    </xdr:from>
    <xdr:to>
      <xdr:col>28</xdr:col>
      <xdr:colOff>0</xdr:colOff>
      <xdr:row>71</xdr:row>
      <xdr:rowOff>6350</xdr:rowOff>
    </xdr:to>
    <xdr:pic>
      <xdr:nvPicPr>
        <xdr:cNvPr id="34" name="Picture 42" descr="Tao_Color Logo">
          <a:extLst>
            <a:ext uri="{FF2B5EF4-FFF2-40B4-BE49-F238E27FC236}">
              <a16:creationId xmlns:a16="http://schemas.microsoft.com/office/drawing/2014/main" id="{2633EDDA-72DA-4BF6-88E1-0C3BD33A7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71</xdr:row>
      <xdr:rowOff>6350</xdr:rowOff>
    </xdr:from>
    <xdr:to>
      <xdr:col>28</xdr:col>
      <xdr:colOff>0</xdr:colOff>
      <xdr:row>71</xdr:row>
      <xdr:rowOff>6350</xdr:rowOff>
    </xdr:to>
    <xdr:pic>
      <xdr:nvPicPr>
        <xdr:cNvPr id="35" name="Picture 42" descr="Tao_Color Logo">
          <a:extLst>
            <a:ext uri="{FF2B5EF4-FFF2-40B4-BE49-F238E27FC236}">
              <a16:creationId xmlns:a16="http://schemas.microsoft.com/office/drawing/2014/main" id="{AF57891D-5371-42DB-B3B9-9DC6D3076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77</xdr:row>
      <xdr:rowOff>6350</xdr:rowOff>
    </xdr:from>
    <xdr:to>
      <xdr:col>28</xdr:col>
      <xdr:colOff>0</xdr:colOff>
      <xdr:row>77</xdr:row>
      <xdr:rowOff>6350</xdr:rowOff>
    </xdr:to>
    <xdr:pic>
      <xdr:nvPicPr>
        <xdr:cNvPr id="38" name="Picture 42" descr="Tao_Color Logo">
          <a:extLst>
            <a:ext uri="{FF2B5EF4-FFF2-40B4-BE49-F238E27FC236}">
              <a16:creationId xmlns:a16="http://schemas.microsoft.com/office/drawing/2014/main" id="{26DE1DDD-1BC9-4205-B932-956188964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77</xdr:row>
      <xdr:rowOff>6350</xdr:rowOff>
    </xdr:from>
    <xdr:to>
      <xdr:col>28</xdr:col>
      <xdr:colOff>0</xdr:colOff>
      <xdr:row>77</xdr:row>
      <xdr:rowOff>6350</xdr:rowOff>
    </xdr:to>
    <xdr:pic>
      <xdr:nvPicPr>
        <xdr:cNvPr id="39" name="Picture 42" descr="Tao_Color Logo">
          <a:extLst>
            <a:ext uri="{FF2B5EF4-FFF2-40B4-BE49-F238E27FC236}">
              <a16:creationId xmlns:a16="http://schemas.microsoft.com/office/drawing/2014/main" id="{CE5A7D8D-F82D-47E1-8F89-488358ABE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42" name="Picture 42" descr="Tao_Color Logo">
          <a:extLst>
            <a:ext uri="{FF2B5EF4-FFF2-40B4-BE49-F238E27FC236}">
              <a16:creationId xmlns:a16="http://schemas.microsoft.com/office/drawing/2014/main" id="{58901D73-D8A1-428E-9951-648056D87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43" name="Picture 42" descr="Tao_Color Logo">
          <a:extLst>
            <a:ext uri="{FF2B5EF4-FFF2-40B4-BE49-F238E27FC236}">
              <a16:creationId xmlns:a16="http://schemas.microsoft.com/office/drawing/2014/main" id="{E730D3E9-B3C3-4883-AB19-7AD5FD738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16</xdr:row>
      <xdr:rowOff>6350</xdr:rowOff>
    </xdr:from>
    <xdr:to>
      <xdr:col>30</xdr:col>
      <xdr:colOff>412750</xdr:colOff>
      <xdr:row>16</xdr:row>
      <xdr:rowOff>6350</xdr:rowOff>
    </xdr:to>
    <xdr:pic>
      <xdr:nvPicPr>
        <xdr:cNvPr id="44" name="Picture 42" descr="Tao_Color Logo">
          <a:extLst>
            <a:ext uri="{FF2B5EF4-FFF2-40B4-BE49-F238E27FC236}">
              <a16:creationId xmlns:a16="http://schemas.microsoft.com/office/drawing/2014/main" id="{22EDE279-3727-4FA4-9CE8-1F10D51B1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16</xdr:row>
      <xdr:rowOff>6350</xdr:rowOff>
    </xdr:from>
    <xdr:to>
      <xdr:col>30</xdr:col>
      <xdr:colOff>412750</xdr:colOff>
      <xdr:row>16</xdr:row>
      <xdr:rowOff>6350</xdr:rowOff>
    </xdr:to>
    <xdr:pic>
      <xdr:nvPicPr>
        <xdr:cNvPr id="45" name="Picture 42" descr="Tao_Color Logo">
          <a:extLst>
            <a:ext uri="{FF2B5EF4-FFF2-40B4-BE49-F238E27FC236}">
              <a16:creationId xmlns:a16="http://schemas.microsoft.com/office/drawing/2014/main" id="{982A9470-F422-44A4-9858-3D5509D1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23</xdr:row>
      <xdr:rowOff>6350</xdr:rowOff>
    </xdr:from>
    <xdr:to>
      <xdr:col>30</xdr:col>
      <xdr:colOff>412750</xdr:colOff>
      <xdr:row>23</xdr:row>
      <xdr:rowOff>6350</xdr:rowOff>
    </xdr:to>
    <xdr:pic>
      <xdr:nvPicPr>
        <xdr:cNvPr id="46" name="Picture 42" descr="Tao_Color Logo">
          <a:extLst>
            <a:ext uri="{FF2B5EF4-FFF2-40B4-BE49-F238E27FC236}">
              <a16:creationId xmlns:a16="http://schemas.microsoft.com/office/drawing/2014/main" id="{B161E296-3BAB-4EEB-8BC5-C8417F42B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23</xdr:row>
      <xdr:rowOff>6350</xdr:rowOff>
    </xdr:from>
    <xdr:to>
      <xdr:col>30</xdr:col>
      <xdr:colOff>412750</xdr:colOff>
      <xdr:row>23</xdr:row>
      <xdr:rowOff>6350</xdr:rowOff>
    </xdr:to>
    <xdr:pic>
      <xdr:nvPicPr>
        <xdr:cNvPr id="47" name="Picture 42" descr="Tao_Color Logo">
          <a:extLst>
            <a:ext uri="{FF2B5EF4-FFF2-40B4-BE49-F238E27FC236}">
              <a16:creationId xmlns:a16="http://schemas.microsoft.com/office/drawing/2014/main" id="{263C420F-AB26-40DC-9D1B-D27AE406B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30</xdr:row>
      <xdr:rowOff>6350</xdr:rowOff>
    </xdr:from>
    <xdr:to>
      <xdr:col>30</xdr:col>
      <xdr:colOff>412750</xdr:colOff>
      <xdr:row>30</xdr:row>
      <xdr:rowOff>6350</xdr:rowOff>
    </xdr:to>
    <xdr:pic>
      <xdr:nvPicPr>
        <xdr:cNvPr id="48" name="Picture 42" descr="Tao_Color Logo">
          <a:extLst>
            <a:ext uri="{FF2B5EF4-FFF2-40B4-BE49-F238E27FC236}">
              <a16:creationId xmlns:a16="http://schemas.microsoft.com/office/drawing/2014/main" id="{FA4EDDC1-ADBA-4708-88D8-4034BF415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30</xdr:row>
      <xdr:rowOff>6350</xdr:rowOff>
    </xdr:from>
    <xdr:to>
      <xdr:col>30</xdr:col>
      <xdr:colOff>412750</xdr:colOff>
      <xdr:row>30</xdr:row>
      <xdr:rowOff>6350</xdr:rowOff>
    </xdr:to>
    <xdr:pic>
      <xdr:nvPicPr>
        <xdr:cNvPr id="49" name="Picture 42" descr="Tao_Color Logo">
          <a:extLst>
            <a:ext uri="{FF2B5EF4-FFF2-40B4-BE49-F238E27FC236}">
              <a16:creationId xmlns:a16="http://schemas.microsoft.com/office/drawing/2014/main" id="{14097C37-38F4-479B-98DF-685B0633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37</xdr:row>
      <xdr:rowOff>6350</xdr:rowOff>
    </xdr:from>
    <xdr:to>
      <xdr:col>30</xdr:col>
      <xdr:colOff>412750</xdr:colOff>
      <xdr:row>37</xdr:row>
      <xdr:rowOff>6350</xdr:rowOff>
    </xdr:to>
    <xdr:pic>
      <xdr:nvPicPr>
        <xdr:cNvPr id="50" name="Picture 42" descr="Tao_Color Logo">
          <a:extLst>
            <a:ext uri="{FF2B5EF4-FFF2-40B4-BE49-F238E27FC236}">
              <a16:creationId xmlns:a16="http://schemas.microsoft.com/office/drawing/2014/main" id="{900470D1-13F3-41D5-9645-8B3B990CB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37</xdr:row>
      <xdr:rowOff>6350</xdr:rowOff>
    </xdr:from>
    <xdr:to>
      <xdr:col>30</xdr:col>
      <xdr:colOff>412750</xdr:colOff>
      <xdr:row>37</xdr:row>
      <xdr:rowOff>6350</xdr:rowOff>
    </xdr:to>
    <xdr:pic>
      <xdr:nvPicPr>
        <xdr:cNvPr id="51" name="Picture 42" descr="Tao_Color Logo">
          <a:extLst>
            <a:ext uri="{FF2B5EF4-FFF2-40B4-BE49-F238E27FC236}">
              <a16:creationId xmlns:a16="http://schemas.microsoft.com/office/drawing/2014/main" id="{E6D41B53-15D8-4F81-B33B-75B5314DC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52" name="Picture 42" descr="Tao_Color Logo">
          <a:extLst>
            <a:ext uri="{FF2B5EF4-FFF2-40B4-BE49-F238E27FC236}">
              <a16:creationId xmlns:a16="http://schemas.microsoft.com/office/drawing/2014/main" id="{8E71D7AE-4FD0-4C86-84C7-2B6D475A3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53" name="Picture 42" descr="Tao_Color Logo">
          <a:extLst>
            <a:ext uri="{FF2B5EF4-FFF2-40B4-BE49-F238E27FC236}">
              <a16:creationId xmlns:a16="http://schemas.microsoft.com/office/drawing/2014/main" id="{DB0802DC-D0C5-490C-BA1C-37A66A9F1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59</xdr:row>
      <xdr:rowOff>6350</xdr:rowOff>
    </xdr:from>
    <xdr:to>
      <xdr:col>30</xdr:col>
      <xdr:colOff>412750</xdr:colOff>
      <xdr:row>59</xdr:row>
      <xdr:rowOff>6350</xdr:rowOff>
    </xdr:to>
    <xdr:pic>
      <xdr:nvPicPr>
        <xdr:cNvPr id="54" name="Picture 42" descr="Tao_Color Logo">
          <a:extLst>
            <a:ext uri="{FF2B5EF4-FFF2-40B4-BE49-F238E27FC236}">
              <a16:creationId xmlns:a16="http://schemas.microsoft.com/office/drawing/2014/main" id="{74D371B1-187C-4412-AFCC-D34B78126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59</xdr:row>
      <xdr:rowOff>6350</xdr:rowOff>
    </xdr:from>
    <xdr:to>
      <xdr:col>30</xdr:col>
      <xdr:colOff>412750</xdr:colOff>
      <xdr:row>59</xdr:row>
      <xdr:rowOff>6350</xdr:rowOff>
    </xdr:to>
    <xdr:pic>
      <xdr:nvPicPr>
        <xdr:cNvPr id="55" name="Picture 42" descr="Tao_Color Logo">
          <a:extLst>
            <a:ext uri="{FF2B5EF4-FFF2-40B4-BE49-F238E27FC236}">
              <a16:creationId xmlns:a16="http://schemas.microsoft.com/office/drawing/2014/main" id="{A71E68BA-A84C-41FE-9484-E09B457EE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65</xdr:row>
      <xdr:rowOff>6350</xdr:rowOff>
    </xdr:from>
    <xdr:to>
      <xdr:col>30</xdr:col>
      <xdr:colOff>412750</xdr:colOff>
      <xdr:row>65</xdr:row>
      <xdr:rowOff>6350</xdr:rowOff>
    </xdr:to>
    <xdr:pic>
      <xdr:nvPicPr>
        <xdr:cNvPr id="56" name="Picture 42" descr="Tao_Color Logo">
          <a:extLst>
            <a:ext uri="{FF2B5EF4-FFF2-40B4-BE49-F238E27FC236}">
              <a16:creationId xmlns:a16="http://schemas.microsoft.com/office/drawing/2014/main" id="{F300D581-6E81-427A-961C-7DB04EFD4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65</xdr:row>
      <xdr:rowOff>6350</xdr:rowOff>
    </xdr:from>
    <xdr:to>
      <xdr:col>30</xdr:col>
      <xdr:colOff>412750</xdr:colOff>
      <xdr:row>65</xdr:row>
      <xdr:rowOff>6350</xdr:rowOff>
    </xdr:to>
    <xdr:pic>
      <xdr:nvPicPr>
        <xdr:cNvPr id="57" name="Picture 42" descr="Tao_Color Logo">
          <a:extLst>
            <a:ext uri="{FF2B5EF4-FFF2-40B4-BE49-F238E27FC236}">
              <a16:creationId xmlns:a16="http://schemas.microsoft.com/office/drawing/2014/main" id="{F70FDE69-1FF7-4882-8E55-26298ED78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71</xdr:row>
      <xdr:rowOff>6350</xdr:rowOff>
    </xdr:from>
    <xdr:to>
      <xdr:col>30</xdr:col>
      <xdr:colOff>412750</xdr:colOff>
      <xdr:row>71</xdr:row>
      <xdr:rowOff>6350</xdr:rowOff>
    </xdr:to>
    <xdr:pic>
      <xdr:nvPicPr>
        <xdr:cNvPr id="58" name="Picture 42" descr="Tao_Color Logo">
          <a:extLst>
            <a:ext uri="{FF2B5EF4-FFF2-40B4-BE49-F238E27FC236}">
              <a16:creationId xmlns:a16="http://schemas.microsoft.com/office/drawing/2014/main" id="{B6627D54-48C2-4A54-AB12-70EE00482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71</xdr:row>
      <xdr:rowOff>6350</xdr:rowOff>
    </xdr:from>
    <xdr:to>
      <xdr:col>30</xdr:col>
      <xdr:colOff>412750</xdr:colOff>
      <xdr:row>71</xdr:row>
      <xdr:rowOff>6350</xdr:rowOff>
    </xdr:to>
    <xdr:pic>
      <xdr:nvPicPr>
        <xdr:cNvPr id="59" name="Picture 42" descr="Tao_Color Logo">
          <a:extLst>
            <a:ext uri="{FF2B5EF4-FFF2-40B4-BE49-F238E27FC236}">
              <a16:creationId xmlns:a16="http://schemas.microsoft.com/office/drawing/2014/main" id="{AD73EC0D-8F97-426E-87EB-950C98AA9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77</xdr:row>
      <xdr:rowOff>6350</xdr:rowOff>
    </xdr:from>
    <xdr:to>
      <xdr:col>30</xdr:col>
      <xdr:colOff>412750</xdr:colOff>
      <xdr:row>77</xdr:row>
      <xdr:rowOff>6350</xdr:rowOff>
    </xdr:to>
    <xdr:pic>
      <xdr:nvPicPr>
        <xdr:cNvPr id="60" name="Picture 42" descr="Tao_Color Logo">
          <a:extLst>
            <a:ext uri="{FF2B5EF4-FFF2-40B4-BE49-F238E27FC236}">
              <a16:creationId xmlns:a16="http://schemas.microsoft.com/office/drawing/2014/main" id="{EA844C49-2CDC-4EFD-8052-D7C200A88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77</xdr:row>
      <xdr:rowOff>6350</xdr:rowOff>
    </xdr:from>
    <xdr:to>
      <xdr:col>30</xdr:col>
      <xdr:colOff>412750</xdr:colOff>
      <xdr:row>77</xdr:row>
      <xdr:rowOff>6350</xdr:rowOff>
    </xdr:to>
    <xdr:pic>
      <xdr:nvPicPr>
        <xdr:cNvPr id="61" name="Picture 42" descr="Tao_Color Logo">
          <a:extLst>
            <a:ext uri="{FF2B5EF4-FFF2-40B4-BE49-F238E27FC236}">
              <a16:creationId xmlns:a16="http://schemas.microsoft.com/office/drawing/2014/main" id="{C0AD4408-98E2-46B7-932C-86624D02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44</xdr:row>
      <xdr:rowOff>6350</xdr:rowOff>
    </xdr:from>
    <xdr:to>
      <xdr:col>28</xdr:col>
      <xdr:colOff>0</xdr:colOff>
      <xdr:row>44</xdr:row>
      <xdr:rowOff>6350</xdr:rowOff>
    </xdr:to>
    <xdr:pic>
      <xdr:nvPicPr>
        <xdr:cNvPr id="62" name="Picture 42" descr="Tao_Color Logo">
          <a:extLst>
            <a:ext uri="{FF2B5EF4-FFF2-40B4-BE49-F238E27FC236}">
              <a16:creationId xmlns:a16="http://schemas.microsoft.com/office/drawing/2014/main" id="{5F8D89F2-8369-4878-925B-8C2D8055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44</xdr:row>
      <xdr:rowOff>6350</xdr:rowOff>
    </xdr:from>
    <xdr:to>
      <xdr:col>28</xdr:col>
      <xdr:colOff>0</xdr:colOff>
      <xdr:row>44</xdr:row>
      <xdr:rowOff>6350</xdr:rowOff>
    </xdr:to>
    <xdr:pic>
      <xdr:nvPicPr>
        <xdr:cNvPr id="63" name="Picture 42" descr="Tao_Color Logo">
          <a:extLst>
            <a:ext uri="{FF2B5EF4-FFF2-40B4-BE49-F238E27FC236}">
              <a16:creationId xmlns:a16="http://schemas.microsoft.com/office/drawing/2014/main" id="{BE364912-EB02-45DD-B6AE-0587C0FB6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44</xdr:row>
      <xdr:rowOff>6350</xdr:rowOff>
    </xdr:from>
    <xdr:to>
      <xdr:col>30</xdr:col>
      <xdr:colOff>412750</xdr:colOff>
      <xdr:row>44</xdr:row>
      <xdr:rowOff>6350</xdr:rowOff>
    </xdr:to>
    <xdr:pic>
      <xdr:nvPicPr>
        <xdr:cNvPr id="66" name="Picture 42" descr="Tao_Color Logo">
          <a:extLst>
            <a:ext uri="{FF2B5EF4-FFF2-40B4-BE49-F238E27FC236}">
              <a16:creationId xmlns:a16="http://schemas.microsoft.com/office/drawing/2014/main" id="{5729E26B-D662-47DE-83BE-49B85015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44</xdr:row>
      <xdr:rowOff>6350</xdr:rowOff>
    </xdr:from>
    <xdr:to>
      <xdr:col>30</xdr:col>
      <xdr:colOff>412750</xdr:colOff>
      <xdr:row>44</xdr:row>
      <xdr:rowOff>6350</xdr:rowOff>
    </xdr:to>
    <xdr:pic>
      <xdr:nvPicPr>
        <xdr:cNvPr id="67" name="Picture 42" descr="Tao_Color Logo">
          <a:extLst>
            <a:ext uri="{FF2B5EF4-FFF2-40B4-BE49-F238E27FC236}">
              <a16:creationId xmlns:a16="http://schemas.microsoft.com/office/drawing/2014/main" id="{F63F1641-A506-42AF-9B47-307D151D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31</xdr:col>
      <xdr:colOff>908050</xdr:colOff>
      <xdr:row>52</xdr:row>
      <xdr:rowOff>6350</xdr:rowOff>
    </xdr:from>
    <xdr:to>
      <xdr:col>31</xdr:col>
      <xdr:colOff>412750</xdr:colOff>
      <xdr:row>52</xdr:row>
      <xdr:rowOff>6350</xdr:rowOff>
    </xdr:to>
    <xdr:pic>
      <xdr:nvPicPr>
        <xdr:cNvPr id="68" name="Picture 42" descr="Tao_Color Logo">
          <a:extLst>
            <a:ext uri="{FF2B5EF4-FFF2-40B4-BE49-F238E27FC236}">
              <a16:creationId xmlns:a16="http://schemas.microsoft.com/office/drawing/2014/main" id="{BD3E8D73-8638-4902-B87E-3C892BEEB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3644" y="159369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31</xdr:col>
      <xdr:colOff>908050</xdr:colOff>
      <xdr:row>52</xdr:row>
      <xdr:rowOff>6350</xdr:rowOff>
    </xdr:from>
    <xdr:to>
      <xdr:col>31</xdr:col>
      <xdr:colOff>412750</xdr:colOff>
      <xdr:row>52</xdr:row>
      <xdr:rowOff>6350</xdr:rowOff>
    </xdr:to>
    <xdr:pic>
      <xdr:nvPicPr>
        <xdr:cNvPr id="69" name="Picture 42" descr="Tao_Color Logo">
          <a:extLst>
            <a:ext uri="{FF2B5EF4-FFF2-40B4-BE49-F238E27FC236}">
              <a16:creationId xmlns:a16="http://schemas.microsoft.com/office/drawing/2014/main" id="{9E95FC1C-E636-48D4-A418-7810E20AF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3644" y="159369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123825</xdr:colOff>
      <xdr:row>24</xdr:row>
      <xdr:rowOff>85725</xdr:rowOff>
    </xdr:from>
    <xdr:ext cx="2828583" cy="2165076"/>
    <xdr:pic>
      <xdr:nvPicPr>
        <xdr:cNvPr id="2" name="图片 1">
          <a:extLst>
            <a:ext uri="{FF2B5EF4-FFF2-40B4-BE49-F238E27FC236}">
              <a16:creationId xmlns:a16="http://schemas.microsoft.com/office/drawing/2014/main" id="{FA835C2F-A4F1-4E0C-A53B-998B5E68E360}"/>
            </a:ext>
          </a:extLst>
        </xdr:cNvPr>
        <xdr:cNvPicPr>
          <a:picLocks noChangeAspect="1"/>
        </xdr:cNvPicPr>
      </xdr:nvPicPr>
      <xdr:blipFill>
        <a:blip xmlns:r="http://schemas.openxmlformats.org/officeDocument/2006/relationships" r:embed="rId1"/>
        <a:stretch>
          <a:fillRect/>
        </a:stretch>
      </xdr:blipFill>
      <xdr:spPr>
        <a:xfrm>
          <a:off x="752475" y="3895725"/>
          <a:ext cx="2828583" cy="2165076"/>
        </a:xfrm>
        <a:prstGeom prst="rect">
          <a:avLst/>
        </a:prstGeom>
      </xdr:spPr>
    </xdr:pic>
    <xdr:clientData/>
  </xdr:oneCellAnchor>
  <xdr:oneCellAnchor>
    <xdr:from>
      <xdr:col>4</xdr:col>
      <xdr:colOff>85725</xdr:colOff>
      <xdr:row>24</xdr:row>
      <xdr:rowOff>85725</xdr:rowOff>
    </xdr:from>
    <xdr:ext cx="1580952" cy="2323806"/>
    <xdr:pic>
      <xdr:nvPicPr>
        <xdr:cNvPr id="3" name="图片 2">
          <a:extLst>
            <a:ext uri="{FF2B5EF4-FFF2-40B4-BE49-F238E27FC236}">
              <a16:creationId xmlns:a16="http://schemas.microsoft.com/office/drawing/2014/main" id="{0E028AAF-C0E1-4553-9305-8947A2EA1B7D}"/>
            </a:ext>
          </a:extLst>
        </xdr:cNvPr>
        <xdr:cNvPicPr>
          <a:picLocks noChangeAspect="1"/>
        </xdr:cNvPicPr>
      </xdr:nvPicPr>
      <xdr:blipFill>
        <a:blip xmlns:r="http://schemas.openxmlformats.org/officeDocument/2006/relationships" r:embed="rId2"/>
        <a:stretch>
          <a:fillRect/>
        </a:stretch>
      </xdr:blipFill>
      <xdr:spPr>
        <a:xfrm>
          <a:off x="2600325" y="3895725"/>
          <a:ext cx="1580952" cy="2323806"/>
        </a:xfrm>
        <a:prstGeom prst="rect">
          <a:avLst/>
        </a:prstGeom>
      </xdr:spPr>
    </xdr:pic>
    <xdr:clientData/>
  </xdr:oneCellAnchor>
  <xdr:oneCellAnchor>
    <xdr:from>
      <xdr:col>1</xdr:col>
      <xdr:colOff>438150</xdr:colOff>
      <xdr:row>39</xdr:row>
      <xdr:rowOff>30480</xdr:rowOff>
    </xdr:from>
    <xdr:ext cx="2000250" cy="2049145"/>
    <xdr:pic>
      <xdr:nvPicPr>
        <xdr:cNvPr id="4" name="图片 3">
          <a:extLst>
            <a:ext uri="{FF2B5EF4-FFF2-40B4-BE49-F238E27FC236}">
              <a16:creationId xmlns:a16="http://schemas.microsoft.com/office/drawing/2014/main" id="{7A323191-F6CD-4515-98E9-A0D0D6A7DF4F}"/>
            </a:ext>
          </a:extLst>
        </xdr:cNvPr>
        <xdr:cNvPicPr>
          <a:picLocks noChangeAspect="1"/>
        </xdr:cNvPicPr>
      </xdr:nvPicPr>
      <xdr:blipFill>
        <a:blip xmlns:r="http://schemas.openxmlformats.org/officeDocument/2006/relationships" r:embed="rId3"/>
        <a:stretch>
          <a:fillRect/>
        </a:stretch>
      </xdr:blipFill>
      <xdr:spPr>
        <a:xfrm>
          <a:off x="1066800" y="6221730"/>
          <a:ext cx="2000250" cy="2049145"/>
        </a:xfrm>
        <a:prstGeom prst="rect">
          <a:avLst/>
        </a:prstGeom>
        <a:noFill/>
        <a:ln w="9525">
          <a:noFill/>
        </a:ln>
      </xdr:spPr>
    </xdr:pic>
    <xdr:clientData/>
  </xdr:oneCellAnchor>
  <xdr:oneCellAnchor>
    <xdr:from>
      <xdr:col>3</xdr:col>
      <xdr:colOff>699135</xdr:colOff>
      <xdr:row>39</xdr:row>
      <xdr:rowOff>104775</xdr:rowOff>
    </xdr:from>
    <xdr:ext cx="1775460" cy="2002790"/>
    <xdr:pic>
      <xdr:nvPicPr>
        <xdr:cNvPr id="5" name="图片 4">
          <a:extLst>
            <a:ext uri="{FF2B5EF4-FFF2-40B4-BE49-F238E27FC236}">
              <a16:creationId xmlns:a16="http://schemas.microsoft.com/office/drawing/2014/main" id="{3A33CE64-5EAE-4AE6-8846-B592E6320AF2}"/>
            </a:ext>
          </a:extLst>
        </xdr:cNvPr>
        <xdr:cNvPicPr>
          <a:picLocks noChangeAspect="1"/>
        </xdr:cNvPicPr>
      </xdr:nvPicPr>
      <xdr:blipFill>
        <a:blip xmlns:r="http://schemas.openxmlformats.org/officeDocument/2006/relationships" r:embed="rId4"/>
        <a:stretch>
          <a:fillRect/>
        </a:stretch>
      </xdr:blipFill>
      <xdr:spPr>
        <a:xfrm>
          <a:off x="2515235" y="6296025"/>
          <a:ext cx="1775460" cy="2002790"/>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G15" sqref="G15"/>
    </sheetView>
  </sheetViews>
  <sheetFormatPr defaultRowHeight="15"/>
  <cols>
    <col min="1" max="1" width="18.7109375" customWidth="1"/>
    <col min="2" max="2" width="15.8554687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c r="A2" s="4" t="s">
        <v>683</v>
      </c>
      <c r="B2" s="5"/>
      <c r="C2" s="4"/>
      <c r="D2" s="5"/>
      <c r="E2" s="4"/>
      <c r="F2" s="5"/>
      <c r="G2" s="4"/>
      <c r="H2" s="5"/>
      <c r="O2" s="7"/>
      <c r="R2" s="6" t="s">
        <v>21</v>
      </c>
      <c r="W2" s="8"/>
      <c r="Y2" s="9"/>
      <c r="Z2" s="9"/>
      <c r="AA2" s="9"/>
      <c r="HF2" s="10"/>
    </row>
    <row r="3" spans="1:224" s="51" customFormat="1" ht="43.5" customHeight="1">
      <c r="A3" s="64" t="s">
        <v>19</v>
      </c>
      <c r="B3" s="48" t="s">
        <v>510</v>
      </c>
      <c r="C3" s="49" t="s">
        <v>22</v>
      </c>
      <c r="D3" s="127" t="str">
        <f>_xlfn.TEXTJOIN(" ",TRUE,B5,D5,D6,B6,D4,D7)</f>
        <v>dd's Discounts BeautySleep  90gsm satin 85gsm microfiber cooling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c r="A4" s="65" t="s">
        <v>18</v>
      </c>
      <c r="B4" s="48" t="s">
        <v>525</v>
      </c>
      <c r="C4" s="58" t="s">
        <v>33</v>
      </c>
      <c r="D4" s="48" t="s">
        <v>983</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526</v>
      </c>
      <c r="C5" s="17" t="s">
        <v>42</v>
      </c>
      <c r="D5" s="11"/>
      <c r="E5" s="43" t="s">
        <v>43</v>
      </c>
      <c r="F5" s="12" t="s">
        <v>689</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347</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156</v>
      </c>
      <c r="C7" s="30" t="s">
        <v>51</v>
      </c>
      <c r="D7" s="12" t="s">
        <v>666</v>
      </c>
      <c r="E7" s="67" t="s">
        <v>52</v>
      </c>
      <c r="F7" s="12" t="s">
        <v>564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6">
        <f>'Internal Commitment'!AH89</f>
        <v>175573.12</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468</v>
      </c>
      <c r="B9" s="37"/>
      <c r="C9" s="93" t="s">
        <v>660</v>
      </c>
      <c r="D9" s="126">
        <f>'Internal Commitment'!AH90</f>
        <v>132343.72</v>
      </c>
      <c r="E9" s="42" t="s">
        <v>466</v>
      </c>
      <c r="F9" s="37"/>
    </row>
    <row r="10" spans="1:224">
      <c r="C10" s="42" t="s">
        <v>64</v>
      </c>
      <c r="D10" s="36" t="s">
        <v>608</v>
      </c>
      <c r="E10" s="42" t="s">
        <v>467</v>
      </c>
      <c r="F10" s="37" t="s">
        <v>680</v>
      </c>
    </row>
    <row r="11" spans="1:224">
      <c r="C11" s="42" t="s">
        <v>65</v>
      </c>
      <c r="D11" s="11" t="s">
        <v>984</v>
      </c>
    </row>
    <row r="12" spans="1:224">
      <c r="C12" s="42" t="s">
        <v>66</v>
      </c>
      <c r="D12" s="37" t="s">
        <v>0</v>
      </c>
    </row>
    <row r="13" spans="1:224">
      <c r="C13" s="42" t="s">
        <v>985</v>
      </c>
      <c r="D13" s="325">
        <f>'Internal Commitment'!AH91</f>
        <v>0.246</v>
      </c>
    </row>
    <row r="15" spans="1:224">
      <c r="A15" t="s">
        <v>468</v>
      </c>
      <c r="D15" s="47"/>
    </row>
    <row r="16" spans="1:224">
      <c r="A16" s="3" t="s">
        <v>661</v>
      </c>
    </row>
    <row r="17" spans="1:1">
      <c r="A17" s="3" t="s">
        <v>662</v>
      </c>
    </row>
    <row r="18" spans="1:1">
      <c r="A18" t="s">
        <v>663</v>
      </c>
    </row>
    <row r="19" spans="1:1">
      <c r="A19" s="3" t="s">
        <v>664</v>
      </c>
    </row>
    <row r="20" spans="1:1">
      <c r="A20" s="3" t="s">
        <v>665</v>
      </c>
    </row>
  </sheetData>
  <protectedRanges>
    <protectedRange password="F78C" sqref="HB4:HC8 HH4:HH8 HD6:HG8 GT6:GZ8" name="区域1_1"/>
  </protectedRanges>
  <phoneticPr fontId="2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Data!$M$2:$M$7</xm:f>
          </x14:formula1>
          <xm:sqref>F10</xm:sqref>
        </x14:dataValidation>
        <x14:dataValidation type="list" allowBlank="1" showInputMessage="1" showErrorMessage="1" xr:uid="{00000000-0002-0000-0000-00000D000000}">
          <x14:formula1>
            <xm:f>Data!$J$2:$J$4</xm:f>
          </x14:formula1>
          <xm:sqref>B8</xm:sqref>
        </x14:dataValidation>
        <x14:dataValidation type="list" allowBlank="1" showInputMessage="1" showErrorMessage="1" xr:uid="{00000000-0002-0000-0000-00000E000000}">
          <x14:formula1>
            <xm:f>ValueSelect!$D$2:$D$296</xm:f>
          </x14:formula1>
          <xm:sqref>B6</xm:sqref>
        </x14:dataValidation>
        <x14:dataValidation type="list" allowBlank="1" showInputMessage="1" showErrorMessage="1" xr:uid="{00000000-0002-0000-0000-00000F000000}">
          <x14:formula1>
            <xm:f>ValueSelect!$C$2:$C$44</xm:f>
          </x14:formula1>
          <xm:sqref>B5</xm:sqref>
        </x14:dataValidation>
        <x14:dataValidation type="list" allowBlank="1" showInputMessage="1" showErrorMessage="1" xr:uid="{00000000-0002-0000-0000-000010000000}">
          <x14:formula1>
            <xm:f>ValueSelect!$H$2:$H$12</xm:f>
          </x14:formula1>
          <xm:sqref>F7</xm:sqref>
        </x14:dataValidation>
        <x14:dataValidation type="list" allowBlank="1" showInputMessage="1" showErrorMessage="1" xr:uid="{00000000-0002-0000-0000-000011000000}">
          <x14:formula1>
            <xm:f>Data!$G$2:$G$10</xm:f>
          </x14:formula1>
          <xm:sqref>F4</xm:sqref>
        </x14:dataValidation>
        <x14:dataValidation type="list" allowBlank="1" showInputMessage="1" showErrorMessage="1" xr:uid="{00000000-0002-0000-0000-000012000000}">
          <x14:formula1>
            <xm:f>ValueSelect!$J$2:$J$18</xm:f>
          </x14:formula1>
          <xm:sqref>F9</xm:sqref>
        </x14:dataValidation>
        <x14:dataValidation type="list" allowBlank="1" showInputMessage="1" showErrorMessage="1" xr:uid="{00000000-0002-0000-0000-000013000000}">
          <x14:formula1>
            <xm:f>Data!$I$2:$I$5</xm:f>
          </x14:formula1>
          <xm:sqref>F6</xm:sqref>
        </x14:dataValidation>
        <x14:dataValidation type="list" allowBlank="1" showInputMessage="1" showErrorMessage="1" xr:uid="{00000000-0002-0000-0000-000014000000}">
          <x14:formula1>
            <xm:f>ValueSelect!$I$2:$I$10</xm:f>
          </x14:formula1>
          <xm:sqref>F8</xm:sqref>
        </x14:dataValidation>
        <x14:dataValidation type="list" allowBlank="1" showInputMessage="1" showErrorMessage="1" xr:uid="{00000000-0002-0000-0000-000015000000}">
          <x14:formula1>
            <xm:f>Data!$E$2:$E$6</xm:f>
          </x14:formula1>
          <xm:sqref>D10</xm:sqref>
        </x14:dataValidation>
        <x14:dataValidation type="list" allowBlank="1" showInputMessage="1" showErrorMessage="1" xr:uid="{00000000-0002-0000-0000-000016000000}">
          <x14:formula1>
            <xm:f>ValueSelect!$B$2:$B$44</xm:f>
          </x14:formula1>
          <xm:sqref>B4</xm:sqref>
        </x14:dataValidation>
        <x14:dataValidation type="list" allowBlank="1" showInputMessage="1" showErrorMessage="1" xr:uid="{00000000-0002-0000-0000-000017000000}">
          <x14:formula1>
            <xm:f>ValueSelect!$E$2:$E$27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6"/>
  <sheetViews>
    <sheetView topLeftCell="F1" zoomScale="85" zoomScaleNormal="85" workbookViewId="0">
      <selection activeCell="I19" sqref="I19"/>
    </sheetView>
  </sheetViews>
  <sheetFormatPr defaultColWidth="9.28515625" defaultRowHeight="15"/>
  <cols>
    <col min="1" max="1" width="10.28515625" style="72" customWidth="1"/>
    <col min="2" max="2" width="7.28515625" style="73" customWidth="1"/>
    <col min="3" max="4" width="8.42578125" style="73" customWidth="1"/>
    <col min="5" max="5" width="19.7109375" style="73" customWidth="1"/>
    <col min="6" max="6" width="18.85546875" style="73" customWidth="1"/>
    <col min="7" max="7" width="17.5703125" style="73" customWidth="1"/>
    <col min="8" max="8" width="18.7109375" style="73" customWidth="1"/>
    <col min="9" max="9" width="47.85546875" style="73" customWidth="1"/>
    <col min="10" max="10" width="21.140625" style="73" customWidth="1"/>
    <col min="11" max="11" width="76.85546875" style="73" bestFit="1" customWidth="1"/>
    <col min="12" max="12" width="21.5703125" style="73" customWidth="1"/>
    <col min="13" max="13" width="36.28515625" style="73" customWidth="1"/>
    <col min="14" max="14" width="15.28515625" style="73" customWidth="1"/>
    <col min="15" max="15" width="6.28515625" style="73" customWidth="1"/>
    <col min="16" max="16" width="12.140625" style="73" customWidth="1"/>
    <col min="17" max="17" width="15.5703125" style="73" customWidth="1"/>
    <col min="18" max="19" width="8.7109375" style="73" customWidth="1"/>
    <col min="20" max="20" width="8.7109375" style="79" customWidth="1"/>
    <col min="21" max="21" width="8.5703125" style="79" customWidth="1"/>
    <col min="22" max="22" width="9.28515625" style="73" customWidth="1"/>
    <col min="23" max="23" width="8.28515625" style="132" customWidth="1"/>
    <col min="24" max="24" width="8.7109375" style="132" customWidth="1"/>
    <col min="25" max="25" width="7.28515625" style="132" customWidth="1"/>
    <col min="26" max="26" width="9" style="120" customWidth="1"/>
    <col min="27" max="27" width="6.28515625" style="121" customWidth="1"/>
    <col min="28" max="28" width="10" style="141" customWidth="1"/>
    <col min="29" max="29" width="10" style="120" customWidth="1"/>
    <col min="30" max="30" width="9.7109375" style="121" customWidth="1"/>
    <col min="31" max="31" width="7.7109375" style="73" customWidth="1"/>
    <col min="32" max="32" width="8.85546875" style="79" customWidth="1"/>
    <col min="33" max="33" width="16.28515625" style="73" customWidth="1"/>
    <col min="34" max="34" width="8.42578125" style="78" customWidth="1"/>
    <col min="35" max="35" width="9" style="79" customWidth="1"/>
    <col min="36" max="36" width="8.28515625" style="79" customWidth="1"/>
    <col min="37" max="37" width="7.85546875" style="78" customWidth="1"/>
    <col min="38" max="38" width="8.28515625" style="79" customWidth="1"/>
    <col min="39" max="39" width="11.710937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7109375" style="79" customWidth="1"/>
    <col min="49" max="49" width="9.7109375" style="79" customWidth="1"/>
    <col min="50" max="50" width="7.7109375" style="79" customWidth="1"/>
    <col min="51" max="51" width="12.28515625" style="79" customWidth="1"/>
    <col min="52" max="52" width="9.28515625" style="73"/>
    <col min="53" max="53" width="11.5703125" style="79" customWidth="1"/>
    <col min="54" max="54" width="15" style="79" customWidth="1"/>
    <col min="55" max="16384" width="9.28515625" style="73"/>
  </cols>
  <sheetData>
    <row r="1" spans="1:54">
      <c r="E1" s="74"/>
      <c r="F1" s="74"/>
      <c r="G1" s="75"/>
      <c r="U1" s="76"/>
      <c r="V1" s="77"/>
      <c r="W1" s="128"/>
      <c r="X1" s="128"/>
      <c r="Y1" s="128"/>
      <c r="Z1" s="133"/>
      <c r="AA1" s="77"/>
      <c r="AB1" s="137"/>
      <c r="AC1" s="77"/>
      <c r="AD1" s="77"/>
      <c r="AE1" s="77"/>
      <c r="AF1" s="77"/>
      <c r="AS1" s="79" t="s">
        <v>685</v>
      </c>
      <c r="AY1" s="76"/>
    </row>
    <row r="2" spans="1:54">
      <c r="G2" s="74" t="s">
        <v>610</v>
      </c>
      <c r="I2" s="74" t="s">
        <v>610</v>
      </c>
      <c r="J2" s="74" t="s">
        <v>610</v>
      </c>
      <c r="K2" s="74" t="s">
        <v>610</v>
      </c>
      <c r="L2" s="74" t="s">
        <v>610</v>
      </c>
      <c r="M2" s="74" t="s">
        <v>610</v>
      </c>
      <c r="N2" s="74" t="s">
        <v>610</v>
      </c>
      <c r="O2" s="74"/>
      <c r="S2" s="74" t="s">
        <v>610</v>
      </c>
      <c r="T2" s="352" t="s">
        <v>675</v>
      </c>
      <c r="U2" s="353"/>
      <c r="V2" s="343" t="s">
        <v>611</v>
      </c>
      <c r="W2" s="344"/>
      <c r="X2" s="344"/>
      <c r="Y2" s="344"/>
      <c r="Z2" s="344"/>
      <c r="AA2" s="344"/>
      <c r="AB2" s="344"/>
      <c r="AC2" s="344"/>
      <c r="AD2" s="344"/>
      <c r="AE2" s="344"/>
      <c r="AF2" s="345"/>
      <c r="AG2" s="346" t="s">
        <v>612</v>
      </c>
      <c r="AH2" s="346"/>
      <c r="AI2" s="346"/>
      <c r="AK2" s="347" t="s">
        <v>613</v>
      </c>
      <c r="AL2" s="348"/>
      <c r="AM2" s="348"/>
      <c r="AN2" s="348"/>
      <c r="AO2" s="348"/>
      <c r="AP2" s="348"/>
      <c r="AQ2" s="348"/>
      <c r="AR2" s="348"/>
      <c r="AS2" s="348"/>
      <c r="AT2" s="348"/>
      <c r="AU2" s="348"/>
      <c r="AV2" s="349"/>
      <c r="AW2" s="350" t="s">
        <v>614</v>
      </c>
      <c r="AX2" s="351"/>
      <c r="AY2" s="351"/>
      <c r="AZ2" s="80"/>
      <c r="BA2" s="81"/>
      <c r="BB2" s="81"/>
    </row>
    <row r="3" spans="1:54" ht="67.900000000000006" customHeight="1">
      <c r="A3" s="82" t="s">
        <v>615</v>
      </c>
      <c r="B3" s="82" t="s">
        <v>616</v>
      </c>
      <c r="C3" s="83" t="s">
        <v>617</v>
      </c>
      <c r="D3" s="83" t="s">
        <v>687</v>
      </c>
      <c r="E3" s="84" t="s">
        <v>3</v>
      </c>
      <c r="F3" s="84" t="s">
        <v>20</v>
      </c>
      <c r="G3" s="85" t="s">
        <v>618</v>
      </c>
      <c r="H3" s="83" t="s">
        <v>619</v>
      </c>
      <c r="I3" s="86" t="s">
        <v>620</v>
      </c>
      <c r="J3" s="86" t="s">
        <v>621</v>
      </c>
      <c r="K3" s="86" t="s">
        <v>622</v>
      </c>
      <c r="L3" s="86" t="s">
        <v>690</v>
      </c>
      <c r="M3" s="86" t="s">
        <v>623</v>
      </c>
      <c r="N3" s="86" t="s">
        <v>624</v>
      </c>
      <c r="O3" s="83" t="s">
        <v>688</v>
      </c>
      <c r="P3" s="83" t="s">
        <v>625</v>
      </c>
      <c r="Q3" s="83" t="s">
        <v>626</v>
      </c>
      <c r="R3" s="83" t="s">
        <v>686</v>
      </c>
      <c r="S3" s="86" t="s">
        <v>627</v>
      </c>
      <c r="T3" s="135" t="s">
        <v>676</v>
      </c>
      <c r="U3" s="87" t="s">
        <v>628</v>
      </c>
      <c r="V3" s="88" t="s">
        <v>4</v>
      </c>
      <c r="W3" s="129" t="s">
        <v>629</v>
      </c>
      <c r="X3" s="129" t="s">
        <v>630</v>
      </c>
      <c r="Y3" s="129" t="s">
        <v>631</v>
      </c>
      <c r="Z3" s="89" t="s">
        <v>632</v>
      </c>
      <c r="AA3" s="90" t="s">
        <v>633</v>
      </c>
      <c r="AB3" s="138"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6" t="s">
        <v>684</v>
      </c>
      <c r="AT3" s="94" t="s">
        <v>677</v>
      </c>
      <c r="AU3" s="93" t="s">
        <v>678</v>
      </c>
      <c r="AV3" s="93" t="s">
        <v>651</v>
      </c>
      <c r="AW3" s="96" t="s">
        <v>652</v>
      </c>
      <c r="AX3" s="97" t="s">
        <v>656</v>
      </c>
      <c r="AY3" s="98" t="s">
        <v>657</v>
      </c>
      <c r="AZ3" s="82" t="s">
        <v>653</v>
      </c>
      <c r="BA3" s="93" t="s">
        <v>654</v>
      </c>
      <c r="BB3" s="93" t="s">
        <v>655</v>
      </c>
    </row>
    <row r="4" spans="1:54" s="113" customFormat="1">
      <c r="A4" s="99">
        <v>1</v>
      </c>
      <c r="B4" s="100"/>
      <c r="C4" s="100"/>
      <c r="D4" s="100"/>
      <c r="E4" s="100" t="s">
        <v>347</v>
      </c>
      <c r="F4" s="100" t="s">
        <v>156</v>
      </c>
      <c r="G4" s="100" t="s">
        <v>666</v>
      </c>
      <c r="H4" s="101"/>
      <c r="I4" s="100" t="s">
        <v>990</v>
      </c>
      <c r="J4" s="100" t="s">
        <v>993</v>
      </c>
      <c r="K4" s="99" t="s">
        <v>996</v>
      </c>
      <c r="L4" s="99" t="s">
        <v>988</v>
      </c>
      <c r="M4" s="100" t="s">
        <v>692</v>
      </c>
      <c r="N4" s="100" t="s">
        <v>695</v>
      </c>
      <c r="O4" s="100"/>
      <c r="P4" s="327" t="s">
        <v>1011</v>
      </c>
      <c r="Q4" s="328" t="s">
        <v>1012</v>
      </c>
      <c r="R4" s="100"/>
      <c r="S4" s="100" t="s">
        <v>505</v>
      </c>
      <c r="T4" s="134">
        <v>3.92</v>
      </c>
      <c r="U4" s="125">
        <v>4.04</v>
      </c>
      <c r="V4" s="100" t="s">
        <v>101</v>
      </c>
      <c r="W4" s="130">
        <v>48</v>
      </c>
      <c r="X4" s="130">
        <v>30</v>
      </c>
      <c r="Y4" s="130">
        <v>39</v>
      </c>
      <c r="Z4" s="104">
        <v>12.5</v>
      </c>
      <c r="AA4" s="103">
        <v>12</v>
      </c>
      <c r="AB4" s="139">
        <f>IF(W4="","",W4*X4*Y4/1000000)</f>
        <v>5.62E-2</v>
      </c>
      <c r="AC4" s="104">
        <v>56</v>
      </c>
      <c r="AD4" s="105">
        <f>IF(AA4="","",AC4/AB4*AA4)</f>
        <v>11957</v>
      </c>
      <c r="AE4" s="106">
        <v>3500</v>
      </c>
      <c r="AF4" s="107">
        <f>IF(ISERROR(AE4/AD4),"",AE4/AD4)</f>
        <v>0.28999999999999998</v>
      </c>
      <c r="AG4" s="100" t="s">
        <v>703</v>
      </c>
      <c r="AH4" s="108">
        <v>0.314</v>
      </c>
      <c r="AI4" s="107">
        <f>IF(ISERROR(U4*AH4),"",U4*AH4)</f>
        <v>1.27</v>
      </c>
      <c r="AJ4" s="107">
        <f>IF(ISERROR(U4+AF4+AI4),"",U4+AF4+AI4)</f>
        <v>5.6</v>
      </c>
      <c r="AK4" s="109">
        <v>0</v>
      </c>
      <c r="AL4" s="107">
        <f t="shared" ref="AL4:AL47" si="0">IF(ISERROR(AY4*AK4),"",AY4*AK4)</f>
        <v>0</v>
      </c>
      <c r="AM4" s="109">
        <v>0</v>
      </c>
      <c r="AN4" s="107">
        <f t="shared" ref="AN4:AN47" si="1">IF(ISERROR(AY4*AM4),"",AY4*AM4)</f>
        <v>0</v>
      </c>
      <c r="AO4" s="109">
        <v>5.5E-2</v>
      </c>
      <c r="AP4" s="107">
        <f>IF(ISERROR(AY4*AO4),"",AY4*AO4)</f>
        <v>0.4</v>
      </c>
      <c r="AQ4" s="109">
        <v>0</v>
      </c>
      <c r="AR4" s="107">
        <f>IF(ISERROR(U4*AQ4),"",U4*AQ4)</f>
        <v>0</v>
      </c>
      <c r="AS4" s="112">
        <v>0</v>
      </c>
      <c r="AT4" s="109">
        <v>0</v>
      </c>
      <c r="AU4" s="107">
        <f>IF(ISERROR(AY4*AT4),"",AY4*AT4)</f>
        <v>0</v>
      </c>
      <c r="AV4" s="107">
        <f>IF(ISERROR(AL4+AN4+AP4+AR4+AU4),"",AL4+AN4+AP4+AR4+AU4)</f>
        <v>0.4</v>
      </c>
      <c r="AW4" s="107">
        <f t="shared" ref="AW4:AW47" si="2">IF(ISERROR(AJ4+AV4),"",AJ4+AV4)</f>
        <v>6</v>
      </c>
      <c r="AX4" s="111">
        <f t="shared" ref="AX4:AX65" si="3">IF(ISERROR((AY4-AW4)/AY4),"",(AY4-AW4)/AY4)</f>
        <v>0.1678</v>
      </c>
      <c r="AY4" s="112">
        <v>7.21</v>
      </c>
      <c r="AZ4" s="103"/>
      <c r="BA4" s="107">
        <f>IF(ISERROR(AW4*AZ4),"",AW4*AZ4)</f>
        <v>0</v>
      </c>
      <c r="BB4" s="107">
        <f>IF(ISERROR(AY4*AZ4),"",AY4*AZ4)</f>
        <v>0</v>
      </c>
    </row>
    <row r="5" spans="1:54" s="113" customFormat="1">
      <c r="A5" s="99">
        <v>2</v>
      </c>
      <c r="B5" s="100"/>
      <c r="C5" s="100"/>
      <c r="D5" s="100"/>
      <c r="E5" s="100" t="s">
        <v>347</v>
      </c>
      <c r="F5" s="100" t="s">
        <v>156</v>
      </c>
      <c r="G5" s="100" t="s">
        <v>667</v>
      </c>
      <c r="H5" s="101"/>
      <c r="I5" s="100" t="s">
        <v>994</v>
      </c>
      <c r="J5" s="100" t="s">
        <v>995</v>
      </c>
      <c r="K5" s="99" t="s">
        <v>996</v>
      </c>
      <c r="L5" s="99" t="s">
        <v>988</v>
      </c>
      <c r="M5" s="100" t="s">
        <v>659</v>
      </c>
      <c r="N5" s="100" t="s">
        <v>695</v>
      </c>
      <c r="O5" s="100"/>
      <c r="P5" s="327" t="s">
        <v>999</v>
      </c>
      <c r="Q5" s="328" t="s">
        <v>1013</v>
      </c>
      <c r="R5" s="100"/>
      <c r="S5" s="100" t="s">
        <v>506</v>
      </c>
      <c r="T5" s="134">
        <v>1.3</v>
      </c>
      <c r="U5" s="125">
        <v>1.34</v>
      </c>
      <c r="V5" s="100" t="s">
        <v>101</v>
      </c>
      <c r="W5" s="130">
        <v>32</v>
      </c>
      <c r="X5" s="130">
        <v>25</v>
      </c>
      <c r="Y5" s="130">
        <v>27</v>
      </c>
      <c r="Z5" s="104">
        <v>4.8</v>
      </c>
      <c r="AA5" s="103">
        <v>16</v>
      </c>
      <c r="AB5" s="139">
        <f t="shared" ref="AB5:AB65" si="4">IF(W5="","",W5*X5*Y5/1000000)</f>
        <v>2.1600000000000001E-2</v>
      </c>
      <c r="AC5" s="104">
        <v>56</v>
      </c>
      <c r="AD5" s="105">
        <f t="shared" ref="AD5:AD65" si="5">IF(AA5="","",AC5/AB5*AA5)</f>
        <v>41481</v>
      </c>
      <c r="AE5" s="106">
        <v>3500</v>
      </c>
      <c r="AF5" s="107">
        <f t="shared" ref="AF5:AF65" si="6">IF(ISERROR(AE5/AD5),"",AE5/AD5)</f>
        <v>0.08</v>
      </c>
      <c r="AG5" s="100" t="s">
        <v>704</v>
      </c>
      <c r="AH5" s="108">
        <v>0.314</v>
      </c>
      <c r="AI5" s="107">
        <f t="shared" ref="AI5:AI23" si="7">IF(ISERROR(U5*AH5),"",U5*AH5)</f>
        <v>0.42</v>
      </c>
      <c r="AJ5" s="107">
        <f t="shared" ref="AJ5:AJ65" si="8">IF(ISERROR(U5+AF5+AI5),"",U5+AF5+AI5)</f>
        <v>1.84</v>
      </c>
      <c r="AK5" s="109">
        <v>0</v>
      </c>
      <c r="AL5" s="107">
        <f t="shared" si="0"/>
        <v>0</v>
      </c>
      <c r="AM5" s="109">
        <v>0</v>
      </c>
      <c r="AN5" s="107">
        <f t="shared" si="1"/>
        <v>0</v>
      </c>
      <c r="AO5" s="109">
        <v>5.5E-2</v>
      </c>
      <c r="AP5" s="107">
        <f t="shared" ref="AP5:AP65" si="9">IF(ISERROR(AY5*AO5),"",AY5*AO5)</f>
        <v>0.18</v>
      </c>
      <c r="AQ5" s="109">
        <v>0</v>
      </c>
      <c r="AR5" s="107">
        <f t="shared" ref="AR5:AR65" si="10">IF(ISERROR(U5*AQ5),"",U5*AQ5)</f>
        <v>0</v>
      </c>
      <c r="AS5" s="112">
        <v>0</v>
      </c>
      <c r="AT5" s="109">
        <v>0</v>
      </c>
      <c r="AU5" s="107">
        <f t="shared" ref="AU5:AU65" si="11">IF(ISERROR(AY5*AT5),"",AY5*AT5)</f>
        <v>0</v>
      </c>
      <c r="AV5" s="107">
        <f t="shared" ref="AV5:AV65" si="12">IF(ISERROR(AL5+AN5+AP5+AR5+AU5),"",AL5+AN5+AP5+AR5+AU5)</f>
        <v>0.18</v>
      </c>
      <c r="AW5" s="107">
        <f t="shared" si="2"/>
        <v>2.02</v>
      </c>
      <c r="AX5" s="111">
        <f t="shared" si="3"/>
        <v>0.36880000000000002</v>
      </c>
      <c r="AY5" s="112">
        <v>3.2</v>
      </c>
      <c r="AZ5" s="103"/>
      <c r="BA5" s="107">
        <f t="shared" ref="BA5:BA65" si="13">IF(ISERROR(AW5*AZ5),"",AW5*AZ5)</f>
        <v>0</v>
      </c>
      <c r="BB5" s="107">
        <f>IF(ISERROR(AY5*AZ5),"",AY5*AZ5)</f>
        <v>0</v>
      </c>
    </row>
    <row r="6" spans="1:54" s="113" customFormat="1">
      <c r="A6" s="99">
        <v>3</v>
      </c>
      <c r="B6" s="100"/>
      <c r="C6" s="100"/>
      <c r="D6" s="100"/>
      <c r="E6" s="100" t="s">
        <v>347</v>
      </c>
      <c r="F6" s="100" t="s">
        <v>156</v>
      </c>
      <c r="G6" s="100" t="s">
        <v>667</v>
      </c>
      <c r="H6" s="101"/>
      <c r="I6" s="100" t="s">
        <v>991</v>
      </c>
      <c r="J6" s="100" t="s">
        <v>995</v>
      </c>
      <c r="K6" s="99" t="s">
        <v>996</v>
      </c>
      <c r="L6" s="99" t="s">
        <v>988</v>
      </c>
      <c r="M6" s="100" t="s">
        <v>659</v>
      </c>
      <c r="N6" s="100" t="s">
        <v>696</v>
      </c>
      <c r="O6" s="100"/>
      <c r="P6" s="327" t="s">
        <v>1000</v>
      </c>
      <c r="Q6" s="328" t="s">
        <v>1014</v>
      </c>
      <c r="R6" s="100"/>
      <c r="S6" s="100" t="s">
        <v>506</v>
      </c>
      <c r="T6" s="134">
        <v>1.3</v>
      </c>
      <c r="U6" s="125">
        <v>1.34</v>
      </c>
      <c r="V6" s="100" t="s">
        <v>101</v>
      </c>
      <c r="W6" s="130">
        <v>32</v>
      </c>
      <c r="X6" s="130">
        <v>25</v>
      </c>
      <c r="Y6" s="130">
        <v>27</v>
      </c>
      <c r="Z6" s="104">
        <v>4.8</v>
      </c>
      <c r="AA6" s="103">
        <v>16</v>
      </c>
      <c r="AB6" s="139">
        <f t="shared" si="4"/>
        <v>2.1600000000000001E-2</v>
      </c>
      <c r="AC6" s="104">
        <v>56</v>
      </c>
      <c r="AD6" s="105">
        <f t="shared" si="5"/>
        <v>41481</v>
      </c>
      <c r="AE6" s="106">
        <v>3500</v>
      </c>
      <c r="AF6" s="107">
        <f t="shared" si="6"/>
        <v>0.08</v>
      </c>
      <c r="AG6" s="100" t="s">
        <v>704</v>
      </c>
      <c r="AH6" s="108">
        <v>0.314</v>
      </c>
      <c r="AI6" s="107">
        <f t="shared" si="7"/>
        <v>0.42</v>
      </c>
      <c r="AJ6" s="107">
        <f t="shared" si="8"/>
        <v>1.84</v>
      </c>
      <c r="AK6" s="109">
        <v>0</v>
      </c>
      <c r="AL6" s="107">
        <f t="shared" si="0"/>
        <v>0</v>
      </c>
      <c r="AM6" s="109">
        <v>0</v>
      </c>
      <c r="AN6" s="107">
        <f t="shared" si="1"/>
        <v>0</v>
      </c>
      <c r="AO6" s="109">
        <v>5.5E-2</v>
      </c>
      <c r="AP6" s="107">
        <f t="shared" si="9"/>
        <v>0.18</v>
      </c>
      <c r="AQ6" s="109">
        <v>0</v>
      </c>
      <c r="AR6" s="107">
        <f t="shared" si="10"/>
        <v>0</v>
      </c>
      <c r="AS6" s="112">
        <v>0</v>
      </c>
      <c r="AT6" s="109">
        <v>0</v>
      </c>
      <c r="AU6" s="107">
        <f t="shared" si="11"/>
        <v>0</v>
      </c>
      <c r="AV6" s="107">
        <f t="shared" si="12"/>
        <v>0.18</v>
      </c>
      <c r="AW6" s="107">
        <f t="shared" si="2"/>
        <v>2.02</v>
      </c>
      <c r="AX6" s="111">
        <f t="shared" si="3"/>
        <v>0.36880000000000002</v>
      </c>
      <c r="AY6" s="112">
        <v>3.2</v>
      </c>
      <c r="AZ6" s="103"/>
      <c r="BA6" s="107">
        <f t="shared" si="13"/>
        <v>0</v>
      </c>
      <c r="BB6" s="107">
        <f t="shared" ref="BB6:BB29" si="14">IF(ISERROR(AY6*AZ6),"",AY6*AZ6)</f>
        <v>0</v>
      </c>
    </row>
    <row r="7" spans="1:54" s="113" customFormat="1">
      <c r="A7" s="99">
        <v>4</v>
      </c>
      <c r="B7" s="100"/>
      <c r="C7" s="100"/>
      <c r="D7" s="100"/>
      <c r="E7" s="100" t="s">
        <v>347</v>
      </c>
      <c r="F7" s="100" t="s">
        <v>156</v>
      </c>
      <c r="G7" s="100" t="s">
        <v>666</v>
      </c>
      <c r="H7" s="101"/>
      <c r="I7" s="100" t="s">
        <v>990</v>
      </c>
      <c r="J7" s="100" t="s">
        <v>993</v>
      </c>
      <c r="K7" s="99" t="s">
        <v>996</v>
      </c>
      <c r="L7" s="99" t="s">
        <v>988</v>
      </c>
      <c r="M7" s="100" t="s">
        <v>692</v>
      </c>
      <c r="N7" s="100" t="s">
        <v>697</v>
      </c>
      <c r="O7" s="100"/>
      <c r="P7" s="327" t="s">
        <v>1001</v>
      </c>
      <c r="Q7" s="328" t="s">
        <v>1015</v>
      </c>
      <c r="R7" s="100"/>
      <c r="S7" s="100" t="s">
        <v>505</v>
      </c>
      <c r="T7" s="134">
        <v>3.92</v>
      </c>
      <c r="U7" s="125">
        <v>4.04</v>
      </c>
      <c r="V7" s="100" t="s">
        <v>101</v>
      </c>
      <c r="W7" s="130">
        <v>48</v>
      </c>
      <c r="X7" s="130">
        <v>30</v>
      </c>
      <c r="Y7" s="130">
        <v>39</v>
      </c>
      <c r="Z7" s="104">
        <v>12.5</v>
      </c>
      <c r="AA7" s="103">
        <v>12</v>
      </c>
      <c r="AB7" s="139">
        <f t="shared" si="4"/>
        <v>5.62E-2</v>
      </c>
      <c r="AC7" s="104">
        <v>56</v>
      </c>
      <c r="AD7" s="105">
        <f t="shared" si="5"/>
        <v>11957</v>
      </c>
      <c r="AE7" s="106">
        <v>3500</v>
      </c>
      <c r="AF7" s="107">
        <f t="shared" si="6"/>
        <v>0.28999999999999998</v>
      </c>
      <c r="AG7" s="100" t="s">
        <v>703</v>
      </c>
      <c r="AH7" s="108">
        <v>0.314</v>
      </c>
      <c r="AI7" s="107">
        <f t="shared" si="7"/>
        <v>1.27</v>
      </c>
      <c r="AJ7" s="107">
        <f t="shared" si="8"/>
        <v>5.6</v>
      </c>
      <c r="AK7" s="109">
        <v>0</v>
      </c>
      <c r="AL7" s="107">
        <f t="shared" si="0"/>
        <v>0</v>
      </c>
      <c r="AM7" s="109">
        <v>0</v>
      </c>
      <c r="AN7" s="107">
        <f t="shared" si="1"/>
        <v>0</v>
      </c>
      <c r="AO7" s="109">
        <v>5.5E-2</v>
      </c>
      <c r="AP7" s="107">
        <f t="shared" si="9"/>
        <v>0.4</v>
      </c>
      <c r="AQ7" s="109">
        <v>0</v>
      </c>
      <c r="AR7" s="107">
        <f t="shared" si="10"/>
        <v>0</v>
      </c>
      <c r="AS7" s="112">
        <v>0</v>
      </c>
      <c r="AT7" s="109">
        <v>0</v>
      </c>
      <c r="AU7" s="107">
        <f t="shared" si="11"/>
        <v>0</v>
      </c>
      <c r="AV7" s="107">
        <f t="shared" si="12"/>
        <v>0.4</v>
      </c>
      <c r="AW7" s="107">
        <f t="shared" si="2"/>
        <v>6</v>
      </c>
      <c r="AX7" s="111">
        <f t="shared" si="3"/>
        <v>0.1678</v>
      </c>
      <c r="AY7" s="112">
        <v>7.21</v>
      </c>
      <c r="AZ7" s="103"/>
      <c r="BA7" s="107">
        <f t="shared" si="13"/>
        <v>0</v>
      </c>
      <c r="BB7" s="107">
        <f t="shared" si="14"/>
        <v>0</v>
      </c>
    </row>
    <row r="8" spans="1:54" s="113" customFormat="1">
      <c r="A8" s="99">
        <v>5</v>
      </c>
      <c r="B8" s="100"/>
      <c r="C8" s="100"/>
      <c r="D8" s="100"/>
      <c r="E8" s="100" t="s">
        <v>997</v>
      </c>
      <c r="F8" s="100" t="s">
        <v>156</v>
      </c>
      <c r="G8" s="100" t="s">
        <v>666</v>
      </c>
      <c r="H8" s="101"/>
      <c r="I8" s="100" t="s">
        <v>990</v>
      </c>
      <c r="J8" s="100" t="s">
        <v>993</v>
      </c>
      <c r="K8" s="99" t="s">
        <v>996</v>
      </c>
      <c r="L8" s="99" t="s">
        <v>988</v>
      </c>
      <c r="M8" s="100" t="s">
        <v>693</v>
      </c>
      <c r="N8" s="100" t="s">
        <v>697</v>
      </c>
      <c r="O8" s="100"/>
      <c r="P8" s="327" t="s">
        <v>1002</v>
      </c>
      <c r="Q8" s="328" t="s">
        <v>1016</v>
      </c>
      <c r="R8" s="100"/>
      <c r="S8" s="100" t="s">
        <v>505</v>
      </c>
      <c r="T8" s="134">
        <v>4.74</v>
      </c>
      <c r="U8" s="125">
        <v>4.8899999999999997</v>
      </c>
      <c r="V8" s="100" t="s">
        <v>101</v>
      </c>
      <c r="W8" s="130">
        <v>48</v>
      </c>
      <c r="X8" s="130">
        <v>30</v>
      </c>
      <c r="Y8" s="130">
        <v>46</v>
      </c>
      <c r="Z8" s="104">
        <v>15.5</v>
      </c>
      <c r="AA8" s="103">
        <v>12</v>
      </c>
      <c r="AB8" s="139">
        <f t="shared" si="4"/>
        <v>6.6199999999999995E-2</v>
      </c>
      <c r="AC8" s="104">
        <v>56</v>
      </c>
      <c r="AD8" s="105">
        <f t="shared" si="5"/>
        <v>10151</v>
      </c>
      <c r="AE8" s="106">
        <v>3500</v>
      </c>
      <c r="AF8" s="107">
        <f t="shared" si="6"/>
        <v>0.34</v>
      </c>
      <c r="AG8" s="100" t="s">
        <v>703</v>
      </c>
      <c r="AH8" s="108">
        <v>0.314</v>
      </c>
      <c r="AI8" s="107">
        <f t="shared" si="7"/>
        <v>1.54</v>
      </c>
      <c r="AJ8" s="107">
        <f t="shared" si="8"/>
        <v>6.77</v>
      </c>
      <c r="AK8" s="109">
        <v>0</v>
      </c>
      <c r="AL8" s="107">
        <f t="shared" si="0"/>
        <v>0</v>
      </c>
      <c r="AM8" s="109">
        <v>0</v>
      </c>
      <c r="AN8" s="107">
        <f t="shared" si="1"/>
        <v>0</v>
      </c>
      <c r="AO8" s="109">
        <v>5.5E-2</v>
      </c>
      <c r="AP8" s="107">
        <f t="shared" si="9"/>
        <v>0.51</v>
      </c>
      <c r="AQ8" s="109">
        <v>0</v>
      </c>
      <c r="AR8" s="107">
        <f t="shared" si="10"/>
        <v>0</v>
      </c>
      <c r="AS8" s="112">
        <v>0</v>
      </c>
      <c r="AT8" s="109">
        <v>0</v>
      </c>
      <c r="AU8" s="107">
        <f t="shared" si="11"/>
        <v>0</v>
      </c>
      <c r="AV8" s="107">
        <f t="shared" si="12"/>
        <v>0.51</v>
      </c>
      <c r="AW8" s="107">
        <f t="shared" si="2"/>
        <v>7.28</v>
      </c>
      <c r="AX8" s="111">
        <f t="shared" si="3"/>
        <v>0.22140000000000001</v>
      </c>
      <c r="AY8" s="112">
        <v>9.35</v>
      </c>
      <c r="AZ8" s="103"/>
      <c r="BA8" s="107">
        <f t="shared" si="13"/>
        <v>0</v>
      </c>
      <c r="BB8" s="107">
        <f t="shared" si="14"/>
        <v>0</v>
      </c>
    </row>
    <row r="9" spans="1:54" s="113" customFormat="1">
      <c r="A9" s="99">
        <v>6</v>
      </c>
      <c r="B9" s="100"/>
      <c r="C9" s="100"/>
      <c r="D9" s="100"/>
      <c r="E9" s="100" t="s">
        <v>347</v>
      </c>
      <c r="F9" s="100" t="s">
        <v>156</v>
      </c>
      <c r="G9" s="100" t="s">
        <v>667</v>
      </c>
      <c r="H9" s="101"/>
      <c r="I9" s="100" t="s">
        <v>991</v>
      </c>
      <c r="J9" s="100" t="s">
        <v>995</v>
      </c>
      <c r="K9" s="99" t="s">
        <v>996</v>
      </c>
      <c r="L9" s="99" t="s">
        <v>988</v>
      </c>
      <c r="M9" s="100" t="s">
        <v>659</v>
      </c>
      <c r="N9" s="100" t="s">
        <v>697</v>
      </c>
      <c r="O9" s="100"/>
      <c r="P9" s="327" t="s">
        <v>1003</v>
      </c>
      <c r="Q9" s="328" t="s">
        <v>1017</v>
      </c>
      <c r="R9" s="100"/>
      <c r="S9" s="100" t="s">
        <v>506</v>
      </c>
      <c r="T9" s="134">
        <v>1.3</v>
      </c>
      <c r="U9" s="125">
        <v>1.34</v>
      </c>
      <c r="V9" s="100" t="s">
        <v>101</v>
      </c>
      <c r="W9" s="130">
        <v>32</v>
      </c>
      <c r="X9" s="130">
        <v>25</v>
      </c>
      <c r="Y9" s="130">
        <v>27</v>
      </c>
      <c r="Z9" s="104">
        <v>4.8</v>
      </c>
      <c r="AA9" s="103">
        <v>16</v>
      </c>
      <c r="AB9" s="139">
        <f t="shared" si="4"/>
        <v>2.1600000000000001E-2</v>
      </c>
      <c r="AC9" s="104">
        <v>56</v>
      </c>
      <c r="AD9" s="105">
        <f t="shared" si="5"/>
        <v>41481</v>
      </c>
      <c r="AE9" s="106">
        <v>3500</v>
      </c>
      <c r="AF9" s="107">
        <f t="shared" si="6"/>
        <v>0.08</v>
      </c>
      <c r="AG9" s="100" t="s">
        <v>704</v>
      </c>
      <c r="AH9" s="108">
        <v>0.314</v>
      </c>
      <c r="AI9" s="107">
        <f t="shared" si="7"/>
        <v>0.42</v>
      </c>
      <c r="AJ9" s="107">
        <f t="shared" si="8"/>
        <v>1.84</v>
      </c>
      <c r="AK9" s="109">
        <v>0</v>
      </c>
      <c r="AL9" s="107">
        <f t="shared" si="0"/>
        <v>0</v>
      </c>
      <c r="AM9" s="109">
        <v>0</v>
      </c>
      <c r="AN9" s="107">
        <f t="shared" si="1"/>
        <v>0</v>
      </c>
      <c r="AO9" s="109">
        <v>5.5E-2</v>
      </c>
      <c r="AP9" s="107">
        <f t="shared" si="9"/>
        <v>0.18</v>
      </c>
      <c r="AQ9" s="109">
        <v>0</v>
      </c>
      <c r="AR9" s="107">
        <f t="shared" si="10"/>
        <v>0</v>
      </c>
      <c r="AS9" s="112">
        <v>0</v>
      </c>
      <c r="AT9" s="109">
        <v>0</v>
      </c>
      <c r="AU9" s="107">
        <f t="shared" si="11"/>
        <v>0</v>
      </c>
      <c r="AV9" s="107">
        <f t="shared" si="12"/>
        <v>0.18</v>
      </c>
      <c r="AW9" s="107">
        <f t="shared" si="2"/>
        <v>2.02</v>
      </c>
      <c r="AX9" s="111">
        <f t="shared" si="3"/>
        <v>0.36880000000000002</v>
      </c>
      <c r="AY9" s="112">
        <v>3.2</v>
      </c>
      <c r="AZ9" s="103"/>
      <c r="BA9" s="107">
        <f t="shared" si="13"/>
        <v>0</v>
      </c>
      <c r="BB9" s="107">
        <f t="shared" si="14"/>
        <v>0</v>
      </c>
    </row>
    <row r="10" spans="1:54" ht="15" customHeight="1">
      <c r="A10" s="114">
        <v>7</v>
      </c>
      <c r="B10" s="115"/>
      <c r="C10" s="115"/>
      <c r="D10" s="115"/>
      <c r="E10" s="100" t="s">
        <v>347</v>
      </c>
      <c r="F10" s="100" t="s">
        <v>156</v>
      </c>
      <c r="G10" s="100" t="s">
        <v>667</v>
      </c>
      <c r="H10" s="101"/>
      <c r="I10" s="100" t="s">
        <v>991</v>
      </c>
      <c r="J10" s="100" t="s">
        <v>995</v>
      </c>
      <c r="K10" s="99" t="s">
        <v>996</v>
      </c>
      <c r="L10" s="99" t="s">
        <v>988</v>
      </c>
      <c r="M10" s="100" t="s">
        <v>659</v>
      </c>
      <c r="N10" s="100" t="s">
        <v>698</v>
      </c>
      <c r="O10" s="100"/>
      <c r="P10" s="327" t="s">
        <v>1004</v>
      </c>
      <c r="Q10" s="328" t="s">
        <v>1018</v>
      </c>
      <c r="R10" s="115"/>
      <c r="S10" s="100" t="s">
        <v>506</v>
      </c>
      <c r="T10" s="134">
        <v>1.3</v>
      </c>
      <c r="U10" s="125">
        <v>1.34</v>
      </c>
      <c r="V10" s="100" t="s">
        <v>101</v>
      </c>
      <c r="W10" s="131">
        <v>32</v>
      </c>
      <c r="X10" s="131">
        <v>25</v>
      </c>
      <c r="Y10" s="131">
        <v>27</v>
      </c>
      <c r="Z10" s="104">
        <v>4.8</v>
      </c>
      <c r="AA10" s="103">
        <v>16</v>
      </c>
      <c r="AB10" s="140">
        <f t="shared" si="4"/>
        <v>2.1600000000000001E-2</v>
      </c>
      <c r="AC10" s="104">
        <v>56</v>
      </c>
      <c r="AD10" s="105">
        <f t="shared" si="5"/>
        <v>41481</v>
      </c>
      <c r="AE10" s="106">
        <v>3500</v>
      </c>
      <c r="AF10" s="110">
        <f t="shared" si="6"/>
        <v>0.08</v>
      </c>
      <c r="AG10" s="115" t="s">
        <v>704</v>
      </c>
      <c r="AH10" s="108">
        <v>0.314</v>
      </c>
      <c r="AI10" s="107">
        <f t="shared" si="7"/>
        <v>0.42</v>
      </c>
      <c r="AJ10" s="107">
        <f t="shared" si="8"/>
        <v>1.84</v>
      </c>
      <c r="AK10" s="109">
        <v>0</v>
      </c>
      <c r="AL10" s="110">
        <f t="shared" si="0"/>
        <v>0</v>
      </c>
      <c r="AM10" s="109">
        <v>0</v>
      </c>
      <c r="AN10" s="110">
        <f t="shared" si="1"/>
        <v>0</v>
      </c>
      <c r="AO10" s="109">
        <v>5.5E-2</v>
      </c>
      <c r="AP10" s="107">
        <f t="shared" si="9"/>
        <v>0.18</v>
      </c>
      <c r="AQ10" s="109">
        <v>0</v>
      </c>
      <c r="AR10" s="107">
        <f t="shared" si="10"/>
        <v>0</v>
      </c>
      <c r="AS10" s="112">
        <v>0</v>
      </c>
      <c r="AT10" s="109">
        <v>0</v>
      </c>
      <c r="AU10" s="107">
        <f t="shared" si="11"/>
        <v>0</v>
      </c>
      <c r="AV10" s="107">
        <f t="shared" si="12"/>
        <v>0.18</v>
      </c>
      <c r="AW10" s="110">
        <f t="shared" si="2"/>
        <v>2.02</v>
      </c>
      <c r="AX10" s="119">
        <f t="shared" si="3"/>
        <v>0.36880000000000002</v>
      </c>
      <c r="AY10" s="81">
        <v>3.2</v>
      </c>
      <c r="AZ10" s="80"/>
      <c r="BA10" s="107">
        <f t="shared" si="13"/>
        <v>0</v>
      </c>
      <c r="BB10" s="107">
        <f t="shared" si="14"/>
        <v>0</v>
      </c>
    </row>
    <row r="11" spans="1:54" ht="15" customHeight="1">
      <c r="A11" s="114">
        <v>8</v>
      </c>
      <c r="B11" s="115"/>
      <c r="C11" s="115"/>
      <c r="D11" s="115"/>
      <c r="E11" s="100" t="s">
        <v>347</v>
      </c>
      <c r="F11" s="100" t="s">
        <v>156</v>
      </c>
      <c r="G11" s="100" t="s">
        <v>666</v>
      </c>
      <c r="H11" s="101"/>
      <c r="I11" s="100" t="s">
        <v>990</v>
      </c>
      <c r="J11" s="100" t="s">
        <v>993</v>
      </c>
      <c r="K11" s="99" t="s">
        <v>996</v>
      </c>
      <c r="L11" s="99" t="s">
        <v>988</v>
      </c>
      <c r="M11" s="102" t="s">
        <v>692</v>
      </c>
      <c r="N11" s="100" t="s">
        <v>699</v>
      </c>
      <c r="O11" s="100"/>
      <c r="P11" s="327" t="s">
        <v>1005</v>
      </c>
      <c r="Q11" s="328" t="s">
        <v>1019</v>
      </c>
      <c r="R11" s="115"/>
      <c r="S11" s="100" t="s">
        <v>505</v>
      </c>
      <c r="T11" s="134">
        <v>3.92</v>
      </c>
      <c r="U11" s="125">
        <v>4.04</v>
      </c>
      <c r="V11" s="100" t="s">
        <v>101</v>
      </c>
      <c r="W11" s="131">
        <v>48</v>
      </c>
      <c r="X11" s="131">
        <v>30</v>
      </c>
      <c r="Y11" s="131">
        <v>39</v>
      </c>
      <c r="Z11" s="104">
        <v>12.5</v>
      </c>
      <c r="AA11" s="103">
        <v>12</v>
      </c>
      <c r="AB11" s="140">
        <f t="shared" si="4"/>
        <v>5.62E-2</v>
      </c>
      <c r="AC11" s="104">
        <v>56</v>
      </c>
      <c r="AD11" s="105">
        <f t="shared" si="5"/>
        <v>11957</v>
      </c>
      <c r="AE11" s="106">
        <v>3500</v>
      </c>
      <c r="AF11" s="110">
        <f t="shared" si="6"/>
        <v>0.28999999999999998</v>
      </c>
      <c r="AG11" s="123" t="s">
        <v>703</v>
      </c>
      <c r="AH11" s="108">
        <v>0.314</v>
      </c>
      <c r="AI11" s="107">
        <f t="shared" si="7"/>
        <v>1.27</v>
      </c>
      <c r="AJ11" s="107">
        <f t="shared" si="8"/>
        <v>5.6</v>
      </c>
      <c r="AK11" s="109">
        <v>0</v>
      </c>
      <c r="AL11" s="110">
        <f t="shared" si="0"/>
        <v>0</v>
      </c>
      <c r="AM11" s="109">
        <v>0</v>
      </c>
      <c r="AN11" s="110">
        <f t="shared" si="1"/>
        <v>0</v>
      </c>
      <c r="AO11" s="109">
        <v>5.5E-2</v>
      </c>
      <c r="AP11" s="107">
        <f t="shared" si="9"/>
        <v>0.4</v>
      </c>
      <c r="AQ11" s="109">
        <v>0</v>
      </c>
      <c r="AR11" s="107">
        <f t="shared" si="10"/>
        <v>0</v>
      </c>
      <c r="AS11" s="112">
        <v>0</v>
      </c>
      <c r="AT11" s="109">
        <v>0</v>
      </c>
      <c r="AU11" s="107">
        <f t="shared" si="11"/>
        <v>0</v>
      </c>
      <c r="AV11" s="107">
        <f t="shared" si="12"/>
        <v>0.4</v>
      </c>
      <c r="AW11" s="110">
        <f t="shared" si="2"/>
        <v>6</v>
      </c>
      <c r="AX11" s="119">
        <f t="shared" si="3"/>
        <v>0.1678</v>
      </c>
      <c r="AY11" s="81">
        <v>7.21</v>
      </c>
      <c r="AZ11" s="80"/>
      <c r="BA11" s="107">
        <f t="shared" si="13"/>
        <v>0</v>
      </c>
      <c r="BB11" s="107">
        <f t="shared" si="14"/>
        <v>0</v>
      </c>
    </row>
    <row r="12" spans="1:54" ht="15" customHeight="1">
      <c r="A12" s="114">
        <v>9</v>
      </c>
      <c r="B12" s="115"/>
      <c r="C12" s="115"/>
      <c r="D12" s="115"/>
      <c r="E12" s="100" t="s">
        <v>347</v>
      </c>
      <c r="F12" s="100" t="s">
        <v>156</v>
      </c>
      <c r="G12" s="100" t="s">
        <v>666</v>
      </c>
      <c r="H12" s="101"/>
      <c r="I12" s="100" t="s">
        <v>990</v>
      </c>
      <c r="J12" s="100" t="s">
        <v>993</v>
      </c>
      <c r="K12" s="99" t="s">
        <v>996</v>
      </c>
      <c r="L12" s="99" t="s">
        <v>988</v>
      </c>
      <c r="M12" s="102" t="s">
        <v>693</v>
      </c>
      <c r="N12" s="100" t="s">
        <v>699</v>
      </c>
      <c r="O12" s="100"/>
      <c r="P12" s="327" t="s">
        <v>1006</v>
      </c>
      <c r="Q12" s="328" t="s">
        <v>1020</v>
      </c>
      <c r="R12" s="115"/>
      <c r="S12" s="100" t="s">
        <v>505</v>
      </c>
      <c r="T12" s="134">
        <v>4.74</v>
      </c>
      <c r="U12" s="125">
        <v>4.8899999999999997</v>
      </c>
      <c r="V12" s="100" t="s">
        <v>101</v>
      </c>
      <c r="W12" s="131">
        <v>48</v>
      </c>
      <c r="X12" s="131">
        <v>30</v>
      </c>
      <c r="Y12" s="131">
        <v>46</v>
      </c>
      <c r="Z12" s="104">
        <v>15.5</v>
      </c>
      <c r="AA12" s="103">
        <v>12</v>
      </c>
      <c r="AB12" s="140">
        <f t="shared" si="4"/>
        <v>6.6199999999999995E-2</v>
      </c>
      <c r="AC12" s="104">
        <v>56</v>
      </c>
      <c r="AD12" s="105">
        <f t="shared" si="5"/>
        <v>10151</v>
      </c>
      <c r="AE12" s="106">
        <v>3500</v>
      </c>
      <c r="AF12" s="110">
        <f t="shared" si="6"/>
        <v>0.34</v>
      </c>
      <c r="AG12" s="123" t="s">
        <v>703</v>
      </c>
      <c r="AH12" s="108">
        <v>0.314</v>
      </c>
      <c r="AI12" s="107">
        <f t="shared" si="7"/>
        <v>1.54</v>
      </c>
      <c r="AJ12" s="107">
        <f t="shared" si="8"/>
        <v>6.77</v>
      </c>
      <c r="AK12" s="109">
        <v>0</v>
      </c>
      <c r="AL12" s="110">
        <f t="shared" si="0"/>
        <v>0</v>
      </c>
      <c r="AM12" s="109">
        <v>0</v>
      </c>
      <c r="AN12" s="110">
        <f t="shared" si="1"/>
        <v>0</v>
      </c>
      <c r="AO12" s="109">
        <v>5.5E-2</v>
      </c>
      <c r="AP12" s="107">
        <f t="shared" si="9"/>
        <v>0.51</v>
      </c>
      <c r="AQ12" s="109">
        <v>0</v>
      </c>
      <c r="AR12" s="107">
        <f t="shared" si="10"/>
        <v>0</v>
      </c>
      <c r="AS12" s="112">
        <v>0</v>
      </c>
      <c r="AT12" s="109">
        <v>0</v>
      </c>
      <c r="AU12" s="107">
        <f t="shared" si="11"/>
        <v>0</v>
      </c>
      <c r="AV12" s="107">
        <f t="shared" si="12"/>
        <v>0.51</v>
      </c>
      <c r="AW12" s="110">
        <f t="shared" si="2"/>
        <v>7.28</v>
      </c>
      <c r="AX12" s="119">
        <f t="shared" si="3"/>
        <v>0.22140000000000001</v>
      </c>
      <c r="AY12" s="81">
        <v>9.35</v>
      </c>
      <c r="AZ12" s="80"/>
      <c r="BA12" s="107">
        <f t="shared" si="13"/>
        <v>0</v>
      </c>
      <c r="BB12" s="107">
        <f t="shared" si="14"/>
        <v>0</v>
      </c>
    </row>
    <row r="13" spans="1:54" s="113" customFormat="1">
      <c r="A13" s="99">
        <v>2</v>
      </c>
      <c r="B13" s="100"/>
      <c r="C13" s="100"/>
      <c r="D13" s="100"/>
      <c r="E13" s="100" t="s">
        <v>347</v>
      </c>
      <c r="F13" s="100" t="s">
        <v>156</v>
      </c>
      <c r="G13" s="100" t="s">
        <v>667</v>
      </c>
      <c r="H13" s="101"/>
      <c r="I13" s="100" t="s">
        <v>994</v>
      </c>
      <c r="J13" s="100" t="s">
        <v>995</v>
      </c>
      <c r="K13" s="99" t="s">
        <v>996</v>
      </c>
      <c r="L13" s="99" t="s">
        <v>988</v>
      </c>
      <c r="M13" s="100" t="s">
        <v>659</v>
      </c>
      <c r="N13" s="100" t="s">
        <v>699</v>
      </c>
      <c r="O13" s="100"/>
      <c r="P13" s="339" t="s">
        <v>1065</v>
      </c>
      <c r="Q13" s="340" t="s">
        <v>1066</v>
      </c>
      <c r="R13" s="100"/>
      <c r="S13" s="100" t="s">
        <v>506</v>
      </c>
      <c r="T13" s="134">
        <v>1.3</v>
      </c>
      <c r="U13" s="125">
        <v>1.34</v>
      </c>
      <c r="V13" s="100" t="s">
        <v>101</v>
      </c>
      <c r="W13" s="130">
        <v>32</v>
      </c>
      <c r="X13" s="130">
        <v>25</v>
      </c>
      <c r="Y13" s="130">
        <v>27</v>
      </c>
      <c r="Z13" s="104">
        <v>4.8</v>
      </c>
      <c r="AA13" s="103">
        <v>16</v>
      </c>
      <c r="AB13" s="139">
        <f t="shared" ref="AB13" si="15">IF(W13="","",W13*X13*Y13/1000000)</f>
        <v>2.1600000000000001E-2</v>
      </c>
      <c r="AC13" s="104">
        <v>56</v>
      </c>
      <c r="AD13" s="105">
        <f t="shared" ref="AD13" si="16">IF(AA13="","",AC13/AB13*AA13)</f>
        <v>41481</v>
      </c>
      <c r="AE13" s="106">
        <v>3500</v>
      </c>
      <c r="AF13" s="107">
        <f t="shared" ref="AF13" si="17">IF(ISERROR(AE13/AD13),"",AE13/AD13)</f>
        <v>0.08</v>
      </c>
      <c r="AG13" s="100" t="s">
        <v>704</v>
      </c>
      <c r="AH13" s="108">
        <v>0.314</v>
      </c>
      <c r="AI13" s="107">
        <f t="shared" ref="AI13" si="18">IF(ISERROR(U13*AH13),"",U13*AH13)</f>
        <v>0.42</v>
      </c>
      <c r="AJ13" s="107">
        <f t="shared" ref="AJ13" si="19">IF(ISERROR(U13+AF13+AI13),"",U13+AF13+AI13)</f>
        <v>1.84</v>
      </c>
      <c r="AK13" s="109">
        <v>0</v>
      </c>
      <c r="AL13" s="107">
        <f t="shared" ref="AL13" si="20">IF(ISERROR(AY13*AK13),"",AY13*AK13)</f>
        <v>0</v>
      </c>
      <c r="AM13" s="109">
        <v>0</v>
      </c>
      <c r="AN13" s="107">
        <f t="shared" ref="AN13" si="21">IF(ISERROR(AY13*AM13),"",AY13*AM13)</f>
        <v>0</v>
      </c>
      <c r="AO13" s="109">
        <v>5.5E-2</v>
      </c>
      <c r="AP13" s="107">
        <f t="shared" ref="AP13" si="22">IF(ISERROR(AY13*AO13),"",AY13*AO13)</f>
        <v>0.18</v>
      </c>
      <c r="AQ13" s="109">
        <v>0</v>
      </c>
      <c r="AR13" s="107">
        <f t="shared" ref="AR13" si="23">IF(ISERROR(U13*AQ13),"",U13*AQ13)</f>
        <v>0</v>
      </c>
      <c r="AS13" s="112">
        <v>0</v>
      </c>
      <c r="AT13" s="109">
        <v>0</v>
      </c>
      <c r="AU13" s="107">
        <f t="shared" ref="AU13" si="24">IF(ISERROR(AY13*AT13),"",AY13*AT13)</f>
        <v>0</v>
      </c>
      <c r="AV13" s="107">
        <f t="shared" ref="AV13" si="25">IF(ISERROR(AL13+AN13+AP13+AR13+AU13),"",AL13+AN13+AP13+AR13+AU13)</f>
        <v>0.18</v>
      </c>
      <c r="AW13" s="107">
        <f t="shared" ref="AW13" si="26">IF(ISERROR(AJ13+AV13),"",AJ13+AV13)</f>
        <v>2.02</v>
      </c>
      <c r="AX13" s="111">
        <f t="shared" ref="AX13" si="27">IF(ISERROR((AY13-AW13)/AY13),"",(AY13-AW13)/AY13)</f>
        <v>0.36880000000000002</v>
      </c>
      <c r="AY13" s="112">
        <v>3.2</v>
      </c>
      <c r="AZ13" s="103"/>
      <c r="BA13" s="107">
        <f t="shared" ref="BA13" si="28">IF(ISERROR(AW13*AZ13),"",AW13*AZ13)</f>
        <v>0</v>
      </c>
      <c r="BB13" s="107">
        <f>IF(ISERROR(AY13*AZ13),"",AY13*AZ13)</f>
        <v>0</v>
      </c>
    </row>
    <row r="14" spans="1:54" ht="15" customHeight="1">
      <c r="A14" s="114">
        <v>10</v>
      </c>
      <c r="B14" s="115"/>
      <c r="C14" s="115"/>
      <c r="D14" s="115"/>
      <c r="E14" s="100" t="s">
        <v>347</v>
      </c>
      <c r="F14" s="100" t="s">
        <v>156</v>
      </c>
      <c r="G14" s="100" t="s">
        <v>666</v>
      </c>
      <c r="H14" s="101"/>
      <c r="I14" s="100" t="s">
        <v>990</v>
      </c>
      <c r="J14" s="100" t="s">
        <v>993</v>
      </c>
      <c r="K14" s="99" t="s">
        <v>996</v>
      </c>
      <c r="L14" s="99" t="s">
        <v>988</v>
      </c>
      <c r="M14" s="102" t="s">
        <v>692</v>
      </c>
      <c r="N14" s="100" t="s">
        <v>700</v>
      </c>
      <c r="O14" s="100"/>
      <c r="P14" s="327" t="s">
        <v>1007</v>
      </c>
      <c r="Q14" s="328" t="s">
        <v>1021</v>
      </c>
      <c r="R14" s="115"/>
      <c r="S14" s="100" t="s">
        <v>505</v>
      </c>
      <c r="T14" s="134">
        <v>3.92</v>
      </c>
      <c r="U14" s="125">
        <v>4.04</v>
      </c>
      <c r="V14" s="100" t="s">
        <v>101</v>
      </c>
      <c r="W14" s="131">
        <v>48</v>
      </c>
      <c r="X14" s="131">
        <v>30</v>
      </c>
      <c r="Y14" s="131">
        <v>39</v>
      </c>
      <c r="Z14" s="104">
        <v>12.5</v>
      </c>
      <c r="AA14" s="103">
        <v>12</v>
      </c>
      <c r="AB14" s="140">
        <f t="shared" si="4"/>
        <v>5.62E-2</v>
      </c>
      <c r="AC14" s="104">
        <v>56</v>
      </c>
      <c r="AD14" s="105">
        <f t="shared" si="5"/>
        <v>11957</v>
      </c>
      <c r="AE14" s="106">
        <v>3500</v>
      </c>
      <c r="AF14" s="110">
        <f t="shared" si="6"/>
        <v>0.28999999999999998</v>
      </c>
      <c r="AG14" s="123" t="s">
        <v>703</v>
      </c>
      <c r="AH14" s="108">
        <v>0.314</v>
      </c>
      <c r="AI14" s="107">
        <f t="shared" si="7"/>
        <v>1.27</v>
      </c>
      <c r="AJ14" s="107">
        <f t="shared" si="8"/>
        <v>5.6</v>
      </c>
      <c r="AK14" s="109">
        <v>0</v>
      </c>
      <c r="AL14" s="110">
        <f t="shared" si="0"/>
        <v>0</v>
      </c>
      <c r="AM14" s="109">
        <v>0</v>
      </c>
      <c r="AN14" s="110">
        <f t="shared" si="1"/>
        <v>0</v>
      </c>
      <c r="AO14" s="109">
        <v>5.5E-2</v>
      </c>
      <c r="AP14" s="107">
        <f t="shared" si="9"/>
        <v>0.4</v>
      </c>
      <c r="AQ14" s="109">
        <v>0</v>
      </c>
      <c r="AR14" s="107">
        <f t="shared" si="10"/>
        <v>0</v>
      </c>
      <c r="AS14" s="112">
        <v>0</v>
      </c>
      <c r="AT14" s="109">
        <v>0</v>
      </c>
      <c r="AU14" s="107">
        <f t="shared" si="11"/>
        <v>0</v>
      </c>
      <c r="AV14" s="107">
        <f t="shared" si="12"/>
        <v>0.4</v>
      </c>
      <c r="AW14" s="110">
        <f t="shared" si="2"/>
        <v>6</v>
      </c>
      <c r="AX14" s="119">
        <f t="shared" si="3"/>
        <v>0.1678</v>
      </c>
      <c r="AY14" s="81">
        <v>7.21</v>
      </c>
      <c r="AZ14" s="80"/>
      <c r="BA14" s="107">
        <f t="shared" si="13"/>
        <v>0</v>
      </c>
      <c r="BB14" s="107">
        <f t="shared" si="14"/>
        <v>0</v>
      </c>
    </row>
    <row r="15" spans="1:54" ht="15" customHeight="1">
      <c r="A15" s="114"/>
      <c r="B15" s="115"/>
      <c r="C15" s="115"/>
      <c r="D15" s="115"/>
      <c r="E15" s="100" t="s">
        <v>347</v>
      </c>
      <c r="F15" s="100" t="s">
        <v>156</v>
      </c>
      <c r="G15" s="100" t="s">
        <v>666</v>
      </c>
      <c r="H15" s="101"/>
      <c r="I15" s="100" t="s">
        <v>990</v>
      </c>
      <c r="J15" s="100" t="s">
        <v>993</v>
      </c>
      <c r="K15" s="99" t="s">
        <v>996</v>
      </c>
      <c r="L15" s="99" t="s">
        <v>988</v>
      </c>
      <c r="M15" s="100" t="s">
        <v>693</v>
      </c>
      <c r="N15" s="100" t="s">
        <v>700</v>
      </c>
      <c r="O15" s="100"/>
      <c r="P15" s="338" t="s">
        <v>1042</v>
      </c>
      <c r="Q15" s="340" t="s">
        <v>1043</v>
      </c>
      <c r="R15" s="115"/>
      <c r="S15" s="100" t="s">
        <v>505</v>
      </c>
      <c r="T15" s="134">
        <v>4.74</v>
      </c>
      <c r="U15" s="125">
        <v>4.8899999999999997</v>
      </c>
      <c r="V15" s="100" t="s">
        <v>101</v>
      </c>
      <c r="W15" s="130">
        <v>48</v>
      </c>
      <c r="X15" s="130">
        <v>30</v>
      </c>
      <c r="Y15" s="130">
        <v>46</v>
      </c>
      <c r="Z15" s="104">
        <v>15.5</v>
      </c>
      <c r="AA15" s="103">
        <v>12</v>
      </c>
      <c r="AB15" s="139">
        <f t="shared" ref="AB15:AB16" si="29">IF(W15="","",W15*X15*Y15/1000000)</f>
        <v>6.6199999999999995E-2</v>
      </c>
      <c r="AC15" s="104">
        <v>56</v>
      </c>
      <c r="AD15" s="105">
        <f t="shared" ref="AD15:AD16" si="30">IF(AA15="","",AC15/AB15*AA15)</f>
        <v>10151</v>
      </c>
      <c r="AE15" s="106">
        <v>3500</v>
      </c>
      <c r="AF15" s="107">
        <f t="shared" ref="AF15:AF16" si="31">IF(ISERROR(AE15/AD15),"",AE15/AD15)</f>
        <v>0.34</v>
      </c>
      <c r="AG15" s="100" t="s">
        <v>703</v>
      </c>
      <c r="AH15" s="108">
        <v>0.314</v>
      </c>
      <c r="AI15" s="107">
        <f t="shared" ref="AI15:AI16" si="32">IF(ISERROR(U15*AH15),"",U15*AH15)</f>
        <v>1.54</v>
      </c>
      <c r="AJ15" s="107">
        <f t="shared" ref="AJ15:AJ16" si="33">IF(ISERROR(U15+AF15+AI15),"",U15+AF15+AI15)</f>
        <v>6.77</v>
      </c>
      <c r="AK15" s="109">
        <v>0</v>
      </c>
      <c r="AL15" s="107">
        <f t="shared" ref="AL15:AL16" si="34">IF(ISERROR(AY15*AK15),"",AY15*AK15)</f>
        <v>0</v>
      </c>
      <c r="AM15" s="109">
        <v>0</v>
      </c>
      <c r="AN15" s="107">
        <f t="shared" ref="AN15:AN16" si="35">IF(ISERROR(AY15*AM15),"",AY15*AM15)</f>
        <v>0</v>
      </c>
      <c r="AO15" s="109">
        <v>5.5E-2</v>
      </c>
      <c r="AP15" s="107">
        <f t="shared" ref="AP15:AP16" si="36">IF(ISERROR(AY15*AO15),"",AY15*AO15)</f>
        <v>0.51</v>
      </c>
      <c r="AQ15" s="109">
        <v>0</v>
      </c>
      <c r="AR15" s="107">
        <f t="shared" ref="AR15:AR16" si="37">IF(ISERROR(U15*AQ15),"",U15*AQ15)</f>
        <v>0</v>
      </c>
      <c r="AS15" s="112">
        <v>0</v>
      </c>
      <c r="AT15" s="109">
        <v>0</v>
      </c>
      <c r="AU15" s="107">
        <f t="shared" ref="AU15:AU16" si="38">IF(ISERROR(AY15*AT15),"",AY15*AT15)</f>
        <v>0</v>
      </c>
      <c r="AV15" s="107">
        <f t="shared" ref="AV15:AV16" si="39">IF(ISERROR(AL15+AN15+AP15+AR15+AU15),"",AL15+AN15+AP15+AR15+AU15)</f>
        <v>0.51</v>
      </c>
      <c r="AW15" s="107">
        <f t="shared" ref="AW15:AW16" si="40">IF(ISERROR(AJ15+AV15),"",AJ15+AV15)</f>
        <v>7.28</v>
      </c>
      <c r="AX15" s="111">
        <f t="shared" ref="AX15:AX16" si="41">IF(ISERROR((AY15-AW15)/AY15),"",(AY15-AW15)/AY15)</f>
        <v>0.22140000000000001</v>
      </c>
      <c r="AY15" s="112">
        <v>9.35</v>
      </c>
      <c r="AZ15" s="103"/>
      <c r="BA15" s="107">
        <f t="shared" ref="BA15:BA16" si="42">IF(ISERROR(AW15*AZ15),"",AW15*AZ15)</f>
        <v>0</v>
      </c>
      <c r="BB15" s="107">
        <f t="shared" ref="BB15:BB16" si="43">IF(ISERROR(AY15*AZ15),"",AY15*AZ15)</f>
        <v>0</v>
      </c>
    </row>
    <row r="16" spans="1:54" ht="15" customHeight="1">
      <c r="A16" s="114">
        <v>10</v>
      </c>
      <c r="B16" s="115"/>
      <c r="C16" s="115"/>
      <c r="D16" s="115"/>
      <c r="E16" s="100" t="s">
        <v>347</v>
      </c>
      <c r="F16" s="100" t="s">
        <v>156</v>
      </c>
      <c r="G16" s="100" t="s">
        <v>666</v>
      </c>
      <c r="H16" s="101"/>
      <c r="I16" s="100" t="s">
        <v>990</v>
      </c>
      <c r="J16" s="100" t="s">
        <v>993</v>
      </c>
      <c r="K16" s="99" t="s">
        <v>996</v>
      </c>
      <c r="L16" s="99" t="s">
        <v>988</v>
      </c>
      <c r="M16" s="102" t="s">
        <v>714</v>
      </c>
      <c r="N16" s="100" t="s">
        <v>700</v>
      </c>
      <c r="O16" s="100"/>
      <c r="P16" s="339" t="s">
        <v>1055</v>
      </c>
      <c r="Q16" s="340" t="s">
        <v>1067</v>
      </c>
      <c r="R16" s="115"/>
      <c r="S16" s="100" t="s">
        <v>505</v>
      </c>
      <c r="T16" s="134">
        <f>'Internal Commitment'!H48</f>
        <v>5.2</v>
      </c>
      <c r="U16" s="125">
        <f>'Internal Commitment'!I48</f>
        <v>5.36</v>
      </c>
      <c r="V16" s="100" t="s">
        <v>101</v>
      </c>
      <c r="W16" s="131">
        <v>48</v>
      </c>
      <c r="X16" s="131">
        <v>30</v>
      </c>
      <c r="Y16" s="131">
        <v>39</v>
      </c>
      <c r="Z16" s="104">
        <v>12.5</v>
      </c>
      <c r="AA16" s="103">
        <v>12</v>
      </c>
      <c r="AB16" s="140">
        <f t="shared" si="29"/>
        <v>5.62E-2</v>
      </c>
      <c r="AC16" s="104">
        <v>56</v>
      </c>
      <c r="AD16" s="105">
        <f t="shared" si="30"/>
        <v>11957</v>
      </c>
      <c r="AE16" s="106">
        <v>3500</v>
      </c>
      <c r="AF16" s="110">
        <f t="shared" si="31"/>
        <v>0.28999999999999998</v>
      </c>
      <c r="AG16" s="123" t="s">
        <v>703</v>
      </c>
      <c r="AH16" s="108">
        <v>0.314</v>
      </c>
      <c r="AI16" s="107">
        <f t="shared" si="32"/>
        <v>1.68</v>
      </c>
      <c r="AJ16" s="107">
        <f t="shared" si="33"/>
        <v>7.33</v>
      </c>
      <c r="AK16" s="109">
        <v>0</v>
      </c>
      <c r="AL16" s="110">
        <f t="shared" si="34"/>
        <v>0</v>
      </c>
      <c r="AM16" s="109">
        <v>0</v>
      </c>
      <c r="AN16" s="110">
        <f t="shared" si="35"/>
        <v>0</v>
      </c>
      <c r="AO16" s="109">
        <v>5.5E-2</v>
      </c>
      <c r="AP16" s="107">
        <f t="shared" si="36"/>
        <v>0.57999999999999996</v>
      </c>
      <c r="AQ16" s="109">
        <v>0</v>
      </c>
      <c r="AR16" s="107">
        <f t="shared" si="37"/>
        <v>0</v>
      </c>
      <c r="AS16" s="112">
        <v>0</v>
      </c>
      <c r="AT16" s="109">
        <v>0</v>
      </c>
      <c r="AU16" s="107">
        <f t="shared" si="38"/>
        <v>0</v>
      </c>
      <c r="AV16" s="107">
        <f t="shared" si="39"/>
        <v>0.57999999999999996</v>
      </c>
      <c r="AW16" s="110">
        <f t="shared" si="40"/>
        <v>7.91</v>
      </c>
      <c r="AX16" s="119">
        <f t="shared" si="41"/>
        <v>0.24809999999999999</v>
      </c>
      <c r="AY16" s="81">
        <f>'Internal Commitment'!AE48</f>
        <v>10.52</v>
      </c>
      <c r="AZ16" s="80"/>
      <c r="BA16" s="107">
        <f t="shared" si="42"/>
        <v>0</v>
      </c>
      <c r="BB16" s="107">
        <f t="shared" si="43"/>
        <v>0</v>
      </c>
    </row>
    <row r="17" spans="1:54" ht="15" customHeight="1">
      <c r="A17" s="114"/>
      <c r="B17" s="115"/>
      <c r="C17" s="115"/>
      <c r="D17" s="115"/>
      <c r="E17" s="100" t="s">
        <v>347</v>
      </c>
      <c r="F17" s="100" t="s">
        <v>156</v>
      </c>
      <c r="G17" s="100" t="s">
        <v>666</v>
      </c>
      <c r="H17" s="101"/>
      <c r="I17" s="100" t="s">
        <v>990</v>
      </c>
      <c r="J17" s="100" t="s">
        <v>993</v>
      </c>
      <c r="K17" s="99" t="s">
        <v>996</v>
      </c>
      <c r="L17" s="99" t="s">
        <v>988</v>
      </c>
      <c r="M17" s="100" t="s">
        <v>711</v>
      </c>
      <c r="N17" s="100" t="s">
        <v>700</v>
      </c>
      <c r="O17" s="100"/>
      <c r="P17" s="339" t="s">
        <v>1056</v>
      </c>
      <c r="Q17" s="340" t="s">
        <v>1068</v>
      </c>
      <c r="R17" s="115"/>
      <c r="S17" s="100" t="s">
        <v>505</v>
      </c>
      <c r="T17" s="134">
        <f>'Internal Commitment'!H49</f>
        <v>6.09</v>
      </c>
      <c r="U17" s="125">
        <f>'Internal Commitment'!I49</f>
        <v>6.28</v>
      </c>
      <c r="V17" s="100" t="s">
        <v>101</v>
      </c>
      <c r="W17" s="130">
        <v>48</v>
      </c>
      <c r="X17" s="130">
        <v>30</v>
      </c>
      <c r="Y17" s="130">
        <v>46</v>
      </c>
      <c r="Z17" s="104">
        <v>15.5</v>
      </c>
      <c r="AA17" s="103">
        <v>12</v>
      </c>
      <c r="AB17" s="139">
        <f t="shared" ref="AB17:AB19" si="44">IF(W17="","",W17*X17*Y17/1000000)</f>
        <v>6.6199999999999995E-2</v>
      </c>
      <c r="AC17" s="104">
        <v>56</v>
      </c>
      <c r="AD17" s="105">
        <f t="shared" ref="AD17:AD19" si="45">IF(AA17="","",AC17/AB17*AA17)</f>
        <v>10151</v>
      </c>
      <c r="AE17" s="106">
        <v>3500</v>
      </c>
      <c r="AF17" s="107">
        <f t="shared" ref="AF17:AF19" si="46">IF(ISERROR(AE17/AD17),"",AE17/AD17)</f>
        <v>0.34</v>
      </c>
      <c r="AG17" s="100" t="s">
        <v>703</v>
      </c>
      <c r="AH17" s="108">
        <v>0.314</v>
      </c>
      <c r="AI17" s="107">
        <f t="shared" ref="AI17:AI19" si="47">IF(ISERROR(U17*AH17),"",U17*AH17)</f>
        <v>1.97</v>
      </c>
      <c r="AJ17" s="107">
        <f t="shared" ref="AJ17:AJ19" si="48">IF(ISERROR(U17+AF17+AI17),"",U17+AF17+AI17)</f>
        <v>8.59</v>
      </c>
      <c r="AK17" s="109">
        <v>0</v>
      </c>
      <c r="AL17" s="107">
        <f t="shared" ref="AL17:AL19" si="49">IF(ISERROR(AY17*AK17),"",AY17*AK17)</f>
        <v>0</v>
      </c>
      <c r="AM17" s="109">
        <v>0</v>
      </c>
      <c r="AN17" s="107">
        <f t="shared" ref="AN17:AN19" si="50">IF(ISERROR(AY17*AM17),"",AY17*AM17)</f>
        <v>0</v>
      </c>
      <c r="AO17" s="109">
        <v>5.5E-2</v>
      </c>
      <c r="AP17" s="107">
        <f t="shared" ref="AP17:AP19" si="51">IF(ISERROR(AY17*AO17),"",AY17*AO17)</f>
        <v>0.67</v>
      </c>
      <c r="AQ17" s="109">
        <v>0</v>
      </c>
      <c r="AR17" s="107">
        <f t="shared" ref="AR17:AR19" si="52">IF(ISERROR(U17*AQ17),"",U17*AQ17)</f>
        <v>0</v>
      </c>
      <c r="AS17" s="112">
        <v>0</v>
      </c>
      <c r="AT17" s="109">
        <v>0</v>
      </c>
      <c r="AU17" s="107">
        <f t="shared" ref="AU17:AU19" si="53">IF(ISERROR(AY17*AT17),"",AY17*AT17)</f>
        <v>0</v>
      </c>
      <c r="AV17" s="107">
        <f t="shared" ref="AV17:AV19" si="54">IF(ISERROR(AL17+AN17+AP17+AR17+AU17),"",AL17+AN17+AP17+AR17+AU17)</f>
        <v>0.67</v>
      </c>
      <c r="AW17" s="107">
        <f t="shared" ref="AW17:AW19" si="55">IF(ISERROR(AJ17+AV17),"",AJ17+AV17)</f>
        <v>9.26</v>
      </c>
      <c r="AX17" s="111">
        <f t="shared" ref="AX17:AX19" si="56">IF(ISERROR((AY17-AW17)/AY17),"",(AY17-AW17)/AY17)</f>
        <v>0.23910000000000001</v>
      </c>
      <c r="AY17" s="112">
        <f>'Internal Commitment'!AE49</f>
        <v>12.17</v>
      </c>
      <c r="AZ17" s="103"/>
      <c r="BA17" s="107">
        <f t="shared" ref="BA17:BA19" si="57">IF(ISERROR(AW17*AZ17),"",AW17*AZ17)</f>
        <v>0</v>
      </c>
      <c r="BB17" s="107">
        <f t="shared" ref="BB17" si="58">IF(ISERROR(AY17*AZ17),"",AY17*AZ17)</f>
        <v>0</v>
      </c>
    </row>
    <row r="18" spans="1:54" s="113" customFormat="1">
      <c r="A18" s="99">
        <v>2</v>
      </c>
      <c r="B18" s="100"/>
      <c r="C18" s="100"/>
      <c r="D18" s="100"/>
      <c r="E18" s="100" t="s">
        <v>347</v>
      </c>
      <c r="F18" s="100" t="s">
        <v>156</v>
      </c>
      <c r="G18" s="100" t="s">
        <v>667</v>
      </c>
      <c r="H18" s="101"/>
      <c r="I18" s="100" t="s">
        <v>994</v>
      </c>
      <c r="J18" s="100" t="s">
        <v>995</v>
      </c>
      <c r="K18" s="99" t="s">
        <v>996</v>
      </c>
      <c r="L18" s="99" t="s">
        <v>988</v>
      </c>
      <c r="M18" s="216" t="s">
        <v>658</v>
      </c>
      <c r="N18" s="100" t="s">
        <v>700</v>
      </c>
      <c r="O18" s="100"/>
      <c r="P18" s="339" t="s">
        <v>1057</v>
      </c>
      <c r="Q18" s="340" t="s">
        <v>1069</v>
      </c>
      <c r="R18" s="100"/>
      <c r="S18" s="100" t="s">
        <v>506</v>
      </c>
      <c r="T18" s="134">
        <f t="shared" ref="T18" si="59">U18*0.97</f>
        <v>1.1399999999999999</v>
      </c>
      <c r="U18" s="125">
        <v>1.18</v>
      </c>
      <c r="V18" s="100" t="s">
        <v>101</v>
      </c>
      <c r="W18" s="130">
        <v>32</v>
      </c>
      <c r="X18" s="130">
        <v>25</v>
      </c>
      <c r="Y18" s="130">
        <v>27</v>
      </c>
      <c r="Z18" s="104">
        <v>4.8</v>
      </c>
      <c r="AA18" s="103">
        <v>16</v>
      </c>
      <c r="AB18" s="139">
        <f t="shared" si="44"/>
        <v>2.1600000000000001E-2</v>
      </c>
      <c r="AC18" s="104">
        <v>56</v>
      </c>
      <c r="AD18" s="105">
        <f t="shared" si="45"/>
        <v>41481</v>
      </c>
      <c r="AE18" s="106">
        <v>3500</v>
      </c>
      <c r="AF18" s="107">
        <f t="shared" si="46"/>
        <v>0.08</v>
      </c>
      <c r="AG18" s="100" t="s">
        <v>704</v>
      </c>
      <c r="AH18" s="108">
        <v>0.314</v>
      </c>
      <c r="AI18" s="107">
        <f t="shared" si="47"/>
        <v>0.37</v>
      </c>
      <c r="AJ18" s="107">
        <f t="shared" si="48"/>
        <v>1.63</v>
      </c>
      <c r="AK18" s="109">
        <v>0</v>
      </c>
      <c r="AL18" s="107">
        <f t="shared" si="49"/>
        <v>0</v>
      </c>
      <c r="AM18" s="109">
        <v>0</v>
      </c>
      <c r="AN18" s="107">
        <f t="shared" si="50"/>
        <v>0</v>
      </c>
      <c r="AO18" s="109">
        <v>5.5E-2</v>
      </c>
      <c r="AP18" s="107">
        <f t="shared" si="51"/>
        <v>0.16</v>
      </c>
      <c r="AQ18" s="109">
        <v>0</v>
      </c>
      <c r="AR18" s="107">
        <f t="shared" si="52"/>
        <v>0</v>
      </c>
      <c r="AS18" s="112">
        <v>0</v>
      </c>
      <c r="AT18" s="109">
        <v>0</v>
      </c>
      <c r="AU18" s="107">
        <f t="shared" si="53"/>
        <v>0</v>
      </c>
      <c r="AV18" s="107">
        <f t="shared" si="54"/>
        <v>0.16</v>
      </c>
      <c r="AW18" s="107">
        <f t="shared" si="55"/>
        <v>1.79</v>
      </c>
      <c r="AX18" s="111">
        <f t="shared" si="56"/>
        <v>0.37409999999999999</v>
      </c>
      <c r="AY18" s="112">
        <v>2.86</v>
      </c>
      <c r="AZ18" s="103"/>
      <c r="BA18" s="107">
        <f t="shared" si="57"/>
        <v>0</v>
      </c>
      <c r="BB18" s="107">
        <f>IF(ISERROR(AY18*AZ18),"",AY18*AZ18)</f>
        <v>0</v>
      </c>
    </row>
    <row r="19" spans="1:54" s="113" customFormat="1">
      <c r="A19" s="99">
        <v>3</v>
      </c>
      <c r="B19" s="100"/>
      <c r="C19" s="100"/>
      <c r="D19" s="100"/>
      <c r="E19" s="100" t="s">
        <v>347</v>
      </c>
      <c r="F19" s="100" t="s">
        <v>156</v>
      </c>
      <c r="G19" s="100" t="s">
        <v>667</v>
      </c>
      <c r="H19" s="101"/>
      <c r="I19" s="100" t="s">
        <v>991</v>
      </c>
      <c r="J19" s="100" t="s">
        <v>995</v>
      </c>
      <c r="K19" s="99" t="s">
        <v>996</v>
      </c>
      <c r="L19" s="99" t="s">
        <v>988</v>
      </c>
      <c r="M19" s="100" t="s">
        <v>659</v>
      </c>
      <c r="N19" s="100" t="s">
        <v>700</v>
      </c>
      <c r="O19" s="100"/>
      <c r="P19" s="339" t="s">
        <v>1058</v>
      </c>
      <c r="Q19" s="340" t="s">
        <v>1070</v>
      </c>
      <c r="R19" s="100"/>
      <c r="S19" s="100" t="s">
        <v>506</v>
      </c>
      <c r="T19" s="134">
        <v>1.3</v>
      </c>
      <c r="U19" s="125">
        <v>1.34</v>
      </c>
      <c r="V19" s="100" t="s">
        <v>101</v>
      </c>
      <c r="W19" s="130">
        <v>32</v>
      </c>
      <c r="X19" s="130">
        <v>25</v>
      </c>
      <c r="Y19" s="130">
        <v>27</v>
      </c>
      <c r="Z19" s="104">
        <v>4.8</v>
      </c>
      <c r="AA19" s="103">
        <v>16</v>
      </c>
      <c r="AB19" s="139">
        <f t="shared" si="44"/>
        <v>2.1600000000000001E-2</v>
      </c>
      <c r="AC19" s="104">
        <v>56</v>
      </c>
      <c r="AD19" s="105">
        <f t="shared" si="45"/>
        <v>41481</v>
      </c>
      <c r="AE19" s="106">
        <v>3500</v>
      </c>
      <c r="AF19" s="107">
        <f t="shared" si="46"/>
        <v>0.08</v>
      </c>
      <c r="AG19" s="100" t="s">
        <v>704</v>
      </c>
      <c r="AH19" s="108">
        <v>0.314</v>
      </c>
      <c r="AI19" s="107">
        <f t="shared" si="47"/>
        <v>0.42</v>
      </c>
      <c r="AJ19" s="107">
        <f t="shared" si="48"/>
        <v>1.84</v>
      </c>
      <c r="AK19" s="109">
        <v>0</v>
      </c>
      <c r="AL19" s="107">
        <f t="shared" si="49"/>
        <v>0</v>
      </c>
      <c r="AM19" s="109">
        <v>0</v>
      </c>
      <c r="AN19" s="107">
        <f t="shared" si="50"/>
        <v>0</v>
      </c>
      <c r="AO19" s="109">
        <v>5.5E-2</v>
      </c>
      <c r="AP19" s="107">
        <f t="shared" si="51"/>
        <v>0.18</v>
      </c>
      <c r="AQ19" s="109">
        <v>0</v>
      </c>
      <c r="AR19" s="107">
        <f t="shared" si="52"/>
        <v>0</v>
      </c>
      <c r="AS19" s="112">
        <v>0</v>
      </c>
      <c r="AT19" s="109">
        <v>0</v>
      </c>
      <c r="AU19" s="107">
        <f t="shared" si="53"/>
        <v>0</v>
      </c>
      <c r="AV19" s="107">
        <f t="shared" si="54"/>
        <v>0.18</v>
      </c>
      <c r="AW19" s="107">
        <f t="shared" si="55"/>
        <v>2.02</v>
      </c>
      <c r="AX19" s="111">
        <f t="shared" si="56"/>
        <v>0.36880000000000002</v>
      </c>
      <c r="AY19" s="112">
        <v>3.2</v>
      </c>
      <c r="AZ19" s="103"/>
      <c r="BA19" s="107">
        <f t="shared" si="57"/>
        <v>0</v>
      </c>
      <c r="BB19" s="107">
        <f t="shared" ref="BB19" si="60">IF(ISERROR(AY19*AZ19),"",AY19*AZ19)</f>
        <v>0</v>
      </c>
    </row>
    <row r="20" spans="1:54" ht="15" customHeight="1">
      <c r="A20" s="114">
        <v>11</v>
      </c>
      <c r="B20" s="115"/>
      <c r="C20" s="115"/>
      <c r="D20" s="115"/>
      <c r="E20" s="100" t="s">
        <v>347</v>
      </c>
      <c r="F20" s="100" t="s">
        <v>156</v>
      </c>
      <c r="G20" s="100" t="s">
        <v>666</v>
      </c>
      <c r="H20" s="101"/>
      <c r="I20" s="100" t="s">
        <v>986</v>
      </c>
      <c r="J20" s="100" t="s">
        <v>992</v>
      </c>
      <c r="K20" s="100" t="s">
        <v>987</v>
      </c>
      <c r="L20" s="99" t="s">
        <v>988</v>
      </c>
      <c r="M20" s="102" t="s">
        <v>989</v>
      </c>
      <c r="N20" s="100" t="s">
        <v>696</v>
      </c>
      <c r="O20" s="100"/>
      <c r="P20" s="327" t="s">
        <v>1008</v>
      </c>
      <c r="Q20" s="328" t="s">
        <v>1022</v>
      </c>
      <c r="R20" s="115"/>
      <c r="S20" s="100" t="s">
        <v>505</v>
      </c>
      <c r="T20" s="134">
        <v>4.92</v>
      </c>
      <c r="U20" s="125">
        <v>5.07</v>
      </c>
      <c r="V20" s="100" t="s">
        <v>101</v>
      </c>
      <c r="W20" s="131">
        <v>48</v>
      </c>
      <c r="X20" s="131">
        <v>30</v>
      </c>
      <c r="Y20" s="131">
        <v>54</v>
      </c>
      <c r="Z20" s="117">
        <v>20.2</v>
      </c>
      <c r="AA20" s="103">
        <v>12</v>
      </c>
      <c r="AB20" s="140">
        <f t="shared" si="4"/>
        <v>7.7799999999999994E-2</v>
      </c>
      <c r="AC20" s="104">
        <v>56</v>
      </c>
      <c r="AD20" s="105">
        <f t="shared" si="5"/>
        <v>8638</v>
      </c>
      <c r="AE20" s="106">
        <v>3500</v>
      </c>
      <c r="AF20" s="110">
        <f t="shared" si="6"/>
        <v>0.41</v>
      </c>
      <c r="AG20" s="123" t="s">
        <v>703</v>
      </c>
      <c r="AH20" s="108">
        <v>0.314</v>
      </c>
      <c r="AI20" s="107">
        <f t="shared" si="7"/>
        <v>1.59</v>
      </c>
      <c r="AJ20" s="107">
        <f t="shared" si="8"/>
        <v>7.07</v>
      </c>
      <c r="AK20" s="109">
        <v>0</v>
      </c>
      <c r="AL20" s="110">
        <f t="shared" si="0"/>
        <v>0</v>
      </c>
      <c r="AM20" s="109">
        <v>0</v>
      </c>
      <c r="AN20" s="110">
        <f t="shared" si="1"/>
        <v>0</v>
      </c>
      <c r="AO20" s="109">
        <v>5.5E-2</v>
      </c>
      <c r="AP20" s="107">
        <f t="shared" si="9"/>
        <v>0.53</v>
      </c>
      <c r="AQ20" s="109">
        <v>0</v>
      </c>
      <c r="AR20" s="107">
        <f t="shared" si="10"/>
        <v>0</v>
      </c>
      <c r="AS20" s="112">
        <v>0</v>
      </c>
      <c r="AT20" s="109">
        <v>0</v>
      </c>
      <c r="AU20" s="107">
        <f t="shared" ref="AU20:AU23" si="61">IF(ISERROR(AY20*AT20),"",AY20*AT20)</f>
        <v>0</v>
      </c>
      <c r="AV20" s="107">
        <f t="shared" ref="AV20:AV23" si="62">IF(ISERROR(AL20+AN20+AP20+AR20+AU20),"",AL20+AN20+AP20+AR20+AU20)</f>
        <v>0.53</v>
      </c>
      <c r="AW20" s="110">
        <f>IF(ISERROR(AJ20+AV20),"",AJ20+AV20)</f>
        <v>7.6</v>
      </c>
      <c r="AX20" s="119">
        <f>IF(ISERROR((AY20-AW20)/AY20),"",(AY20-AW20)/AY20)</f>
        <v>0.21329999999999999</v>
      </c>
      <c r="AY20" s="81">
        <v>9.66</v>
      </c>
      <c r="AZ20" s="80"/>
      <c r="BA20" s="107">
        <f t="shared" ref="BA20" si="63">IF(ISERROR(AW20*AZ20),"",AW20*AZ20)</f>
        <v>0</v>
      </c>
      <c r="BB20" s="107">
        <f t="shared" si="14"/>
        <v>0</v>
      </c>
    </row>
    <row r="21" spans="1:54" ht="15" customHeight="1">
      <c r="A21" s="114">
        <v>12</v>
      </c>
      <c r="B21" s="115"/>
      <c r="C21" s="115"/>
      <c r="D21" s="115"/>
      <c r="E21" s="100" t="s">
        <v>347</v>
      </c>
      <c r="F21" s="100" t="s">
        <v>156</v>
      </c>
      <c r="G21" s="100" t="s">
        <v>666</v>
      </c>
      <c r="H21" s="101"/>
      <c r="I21" s="100" t="s">
        <v>986</v>
      </c>
      <c r="J21" s="100" t="s">
        <v>992</v>
      </c>
      <c r="K21" s="100" t="s">
        <v>987</v>
      </c>
      <c r="L21" s="99" t="s">
        <v>988</v>
      </c>
      <c r="M21" s="102" t="s">
        <v>693</v>
      </c>
      <c r="N21" s="100" t="s">
        <v>701</v>
      </c>
      <c r="O21" s="100"/>
      <c r="P21" s="327" t="s">
        <v>1009</v>
      </c>
      <c r="Q21" s="328" t="s">
        <v>1023</v>
      </c>
      <c r="R21" s="115"/>
      <c r="S21" s="100" t="s">
        <v>505</v>
      </c>
      <c r="T21" s="134">
        <v>3.93</v>
      </c>
      <c r="U21" s="125">
        <v>4.05</v>
      </c>
      <c r="V21" s="100" t="s">
        <v>101</v>
      </c>
      <c r="W21" s="131">
        <v>48</v>
      </c>
      <c r="X21" s="131">
        <v>30</v>
      </c>
      <c r="Y21" s="131">
        <v>46</v>
      </c>
      <c r="Z21" s="117">
        <v>14.2</v>
      </c>
      <c r="AA21" s="103">
        <v>12</v>
      </c>
      <c r="AB21" s="140">
        <f t="shared" si="4"/>
        <v>6.6199999999999995E-2</v>
      </c>
      <c r="AC21" s="104">
        <v>56</v>
      </c>
      <c r="AD21" s="105">
        <f t="shared" si="5"/>
        <v>10151</v>
      </c>
      <c r="AE21" s="106">
        <v>3500</v>
      </c>
      <c r="AF21" s="110">
        <f t="shared" si="6"/>
        <v>0.34</v>
      </c>
      <c r="AG21" s="123" t="s">
        <v>703</v>
      </c>
      <c r="AH21" s="108">
        <v>0.314</v>
      </c>
      <c r="AI21" s="107">
        <f t="shared" si="7"/>
        <v>1.27</v>
      </c>
      <c r="AJ21" s="107">
        <f t="shared" si="8"/>
        <v>5.66</v>
      </c>
      <c r="AK21" s="109">
        <v>0</v>
      </c>
      <c r="AL21" s="110">
        <f>IF(ISERROR(AY20*AK21),"",AY20*AK21)</f>
        <v>0</v>
      </c>
      <c r="AM21" s="109">
        <v>0</v>
      </c>
      <c r="AN21" s="110">
        <f>IF(ISERROR(AY20*AM21),"",AY20*AM21)</f>
        <v>0</v>
      </c>
      <c r="AO21" s="109">
        <v>5.5E-2</v>
      </c>
      <c r="AP21" s="107">
        <f t="shared" si="9"/>
        <v>0.4</v>
      </c>
      <c r="AQ21" s="109">
        <v>0</v>
      </c>
      <c r="AR21" s="107">
        <f t="shared" si="10"/>
        <v>0</v>
      </c>
      <c r="AS21" s="112">
        <v>0</v>
      </c>
      <c r="AT21" s="109">
        <v>0</v>
      </c>
      <c r="AU21" s="107">
        <f t="shared" si="61"/>
        <v>0</v>
      </c>
      <c r="AV21" s="107">
        <f t="shared" si="62"/>
        <v>0.4</v>
      </c>
      <c r="AW21" s="110">
        <f t="shared" ref="AW21:AW23" si="64">IF(ISERROR(AJ21+AV21),"",AJ21+AV21)</f>
        <v>6.06</v>
      </c>
      <c r="AX21" s="119">
        <f t="shared" ref="AX21:AX33" si="65">IF(ISERROR((AY21-AW21)/AY21),"",(AY21-AW21)/AY21)</f>
        <v>0.17660000000000001</v>
      </c>
      <c r="AY21" s="81">
        <v>7.36</v>
      </c>
      <c r="AZ21" s="80"/>
      <c r="BA21" s="107">
        <f>IF(ISERROR(AW21*AZ20),"",AW21*AZ20)</f>
        <v>0</v>
      </c>
      <c r="BB21" s="107">
        <f t="shared" si="14"/>
        <v>0</v>
      </c>
    </row>
    <row r="22" spans="1:54" ht="15" customHeight="1">
      <c r="A22" s="114">
        <v>10</v>
      </c>
      <c r="B22" s="115"/>
      <c r="C22" s="115"/>
      <c r="D22" s="115"/>
      <c r="E22" s="100" t="s">
        <v>347</v>
      </c>
      <c r="F22" s="100" t="s">
        <v>156</v>
      </c>
      <c r="G22" s="100" t="s">
        <v>666</v>
      </c>
      <c r="H22" s="101"/>
      <c r="I22" s="100" t="s">
        <v>986</v>
      </c>
      <c r="J22" s="100" t="s">
        <v>992</v>
      </c>
      <c r="K22" s="100" t="s">
        <v>987</v>
      </c>
      <c r="L22" s="99" t="s">
        <v>988</v>
      </c>
      <c r="M22" s="102" t="s">
        <v>714</v>
      </c>
      <c r="N22" s="100" t="s">
        <v>701</v>
      </c>
      <c r="O22" s="100"/>
      <c r="P22" s="339" t="s">
        <v>1059</v>
      </c>
      <c r="Q22" s="340" t="s">
        <v>1071</v>
      </c>
      <c r="R22" s="115"/>
      <c r="S22" s="100" t="s">
        <v>505</v>
      </c>
      <c r="T22" s="134">
        <f t="shared" ref="T22:T23" si="66">U22*0.97</f>
        <v>4.28</v>
      </c>
      <c r="U22" s="125">
        <v>4.41</v>
      </c>
      <c r="V22" s="100" t="s">
        <v>101</v>
      </c>
      <c r="W22" s="131">
        <v>48</v>
      </c>
      <c r="X22" s="131">
        <v>30</v>
      </c>
      <c r="Y22" s="131">
        <v>39</v>
      </c>
      <c r="Z22" s="104">
        <v>12.5</v>
      </c>
      <c r="AA22" s="103">
        <v>12</v>
      </c>
      <c r="AB22" s="140">
        <f t="shared" si="4"/>
        <v>5.62E-2</v>
      </c>
      <c r="AC22" s="104">
        <v>56</v>
      </c>
      <c r="AD22" s="105">
        <f t="shared" si="5"/>
        <v>11957</v>
      </c>
      <c r="AE22" s="106">
        <v>3500</v>
      </c>
      <c r="AF22" s="110">
        <f t="shared" si="6"/>
        <v>0.28999999999999998</v>
      </c>
      <c r="AG22" s="123" t="s">
        <v>703</v>
      </c>
      <c r="AH22" s="108">
        <v>0.314</v>
      </c>
      <c r="AI22" s="107">
        <f t="shared" si="7"/>
        <v>1.38</v>
      </c>
      <c r="AJ22" s="107">
        <f t="shared" si="8"/>
        <v>6.08</v>
      </c>
      <c r="AK22" s="109">
        <v>0</v>
      </c>
      <c r="AL22" s="110">
        <f t="shared" ref="AL22:AL24" si="67">IF(ISERROR(AY22*AK22),"",AY22*AK22)</f>
        <v>0</v>
      </c>
      <c r="AM22" s="109">
        <v>0</v>
      </c>
      <c r="AN22" s="110">
        <f t="shared" ref="AN22:AN24" si="68">IF(ISERROR(AY22*AM22),"",AY22*AM22)</f>
        <v>0</v>
      </c>
      <c r="AO22" s="109">
        <v>5.5E-2</v>
      </c>
      <c r="AP22" s="107">
        <f t="shared" si="9"/>
        <v>0.45</v>
      </c>
      <c r="AQ22" s="109">
        <v>0</v>
      </c>
      <c r="AR22" s="107">
        <f t="shared" si="10"/>
        <v>0</v>
      </c>
      <c r="AS22" s="112">
        <v>0</v>
      </c>
      <c r="AT22" s="109">
        <v>0</v>
      </c>
      <c r="AU22" s="107">
        <f t="shared" si="61"/>
        <v>0</v>
      </c>
      <c r="AV22" s="107">
        <f t="shared" si="62"/>
        <v>0.45</v>
      </c>
      <c r="AW22" s="110">
        <f t="shared" si="64"/>
        <v>6.53</v>
      </c>
      <c r="AX22" s="119">
        <f t="shared" si="65"/>
        <v>0.2094</v>
      </c>
      <c r="AY22" s="81">
        <v>8.26</v>
      </c>
      <c r="AZ22" s="80"/>
      <c r="BA22" s="107">
        <f t="shared" ref="BA22:BA24" si="69">IF(ISERROR(AW22*AZ22),"",AW22*AZ22)</f>
        <v>0</v>
      </c>
      <c r="BB22" s="107">
        <f t="shared" si="14"/>
        <v>0</v>
      </c>
    </row>
    <row r="23" spans="1:54" ht="15" customHeight="1">
      <c r="A23" s="114"/>
      <c r="B23" s="115"/>
      <c r="C23" s="115"/>
      <c r="D23" s="115"/>
      <c r="E23" s="100" t="s">
        <v>347</v>
      </c>
      <c r="F23" s="100" t="s">
        <v>156</v>
      </c>
      <c r="G23" s="100" t="s">
        <v>666</v>
      </c>
      <c r="H23" s="101"/>
      <c r="I23" s="100" t="s">
        <v>986</v>
      </c>
      <c r="J23" s="100" t="s">
        <v>992</v>
      </c>
      <c r="K23" s="100" t="s">
        <v>987</v>
      </c>
      <c r="L23" s="99" t="s">
        <v>988</v>
      </c>
      <c r="M23" s="100" t="s">
        <v>711</v>
      </c>
      <c r="N23" s="100" t="s">
        <v>701</v>
      </c>
      <c r="O23" s="100"/>
      <c r="P23" s="339" t="s">
        <v>1060</v>
      </c>
      <c r="Q23" s="340" t="s">
        <v>1072</v>
      </c>
      <c r="R23" s="115"/>
      <c r="S23" s="100" t="s">
        <v>505</v>
      </c>
      <c r="T23" s="134">
        <f t="shared" si="66"/>
        <v>4.8600000000000003</v>
      </c>
      <c r="U23" s="125">
        <v>5.01</v>
      </c>
      <c r="V23" s="100" t="s">
        <v>101</v>
      </c>
      <c r="W23" s="130">
        <v>48</v>
      </c>
      <c r="X23" s="130">
        <v>30</v>
      </c>
      <c r="Y23" s="130">
        <v>46</v>
      </c>
      <c r="Z23" s="104">
        <v>15.5</v>
      </c>
      <c r="AA23" s="103">
        <v>12</v>
      </c>
      <c r="AB23" s="139">
        <f t="shared" si="4"/>
        <v>6.6199999999999995E-2</v>
      </c>
      <c r="AC23" s="104">
        <v>56</v>
      </c>
      <c r="AD23" s="105">
        <f t="shared" si="5"/>
        <v>10151</v>
      </c>
      <c r="AE23" s="106">
        <v>3500</v>
      </c>
      <c r="AF23" s="107">
        <f t="shared" si="6"/>
        <v>0.34</v>
      </c>
      <c r="AG23" s="100" t="s">
        <v>703</v>
      </c>
      <c r="AH23" s="108">
        <v>0.314</v>
      </c>
      <c r="AI23" s="107">
        <f t="shared" si="7"/>
        <v>1.57</v>
      </c>
      <c r="AJ23" s="107">
        <f t="shared" si="8"/>
        <v>6.92</v>
      </c>
      <c r="AK23" s="109">
        <v>0</v>
      </c>
      <c r="AL23" s="107">
        <f t="shared" si="67"/>
        <v>0</v>
      </c>
      <c r="AM23" s="109">
        <v>0</v>
      </c>
      <c r="AN23" s="107">
        <f t="shared" si="68"/>
        <v>0</v>
      </c>
      <c r="AO23" s="109">
        <v>5.5E-2</v>
      </c>
      <c r="AP23" s="107">
        <f t="shared" si="9"/>
        <v>0.53</v>
      </c>
      <c r="AQ23" s="109">
        <v>0</v>
      </c>
      <c r="AR23" s="107">
        <f t="shared" si="10"/>
        <v>0</v>
      </c>
      <c r="AS23" s="112">
        <v>0</v>
      </c>
      <c r="AT23" s="109">
        <v>0</v>
      </c>
      <c r="AU23" s="107">
        <f t="shared" si="61"/>
        <v>0</v>
      </c>
      <c r="AV23" s="107">
        <f t="shared" si="62"/>
        <v>0.53</v>
      </c>
      <c r="AW23" s="107">
        <f t="shared" si="64"/>
        <v>7.45</v>
      </c>
      <c r="AX23" s="111">
        <f t="shared" si="65"/>
        <v>0.2288</v>
      </c>
      <c r="AY23" s="112">
        <v>9.66</v>
      </c>
      <c r="AZ23" s="103"/>
      <c r="BA23" s="107">
        <f t="shared" si="69"/>
        <v>0</v>
      </c>
      <c r="BB23" s="107">
        <f t="shared" si="14"/>
        <v>0</v>
      </c>
    </row>
    <row r="24" spans="1:54" ht="15" customHeight="1">
      <c r="A24" s="114">
        <v>11</v>
      </c>
      <c r="B24" s="115"/>
      <c r="C24" s="115"/>
      <c r="D24" s="115"/>
      <c r="E24" s="100" t="s">
        <v>347</v>
      </c>
      <c r="F24" s="100" t="s">
        <v>156</v>
      </c>
      <c r="G24" s="100" t="s">
        <v>666</v>
      </c>
      <c r="H24" s="101"/>
      <c r="I24" s="100" t="s">
        <v>986</v>
      </c>
      <c r="J24" s="100" t="s">
        <v>992</v>
      </c>
      <c r="K24" s="100" t="s">
        <v>987</v>
      </c>
      <c r="L24" s="99" t="s">
        <v>988</v>
      </c>
      <c r="M24" s="102" t="s">
        <v>989</v>
      </c>
      <c r="N24" s="100" t="s">
        <v>701</v>
      </c>
      <c r="O24" s="100"/>
      <c r="P24" s="339" t="s">
        <v>1061</v>
      </c>
      <c r="Q24" s="340" t="s">
        <v>1073</v>
      </c>
      <c r="R24" s="115"/>
      <c r="S24" s="100" t="s">
        <v>505</v>
      </c>
      <c r="T24" s="134">
        <v>4.92</v>
      </c>
      <c r="U24" s="125">
        <v>5.07</v>
      </c>
      <c r="V24" s="100" t="s">
        <v>101</v>
      </c>
      <c r="W24" s="131">
        <v>48</v>
      </c>
      <c r="X24" s="131">
        <v>30</v>
      </c>
      <c r="Y24" s="131">
        <v>54</v>
      </c>
      <c r="Z24" s="117">
        <v>20.2</v>
      </c>
      <c r="AA24" s="103">
        <v>12</v>
      </c>
      <c r="AB24" s="140">
        <f t="shared" ref="AB24" si="70">IF(W24="","",W24*X24*Y24/1000000)</f>
        <v>7.7799999999999994E-2</v>
      </c>
      <c r="AC24" s="104">
        <v>56</v>
      </c>
      <c r="AD24" s="105">
        <f t="shared" ref="AD24" si="71">IF(AA24="","",AC24/AB24*AA24)</f>
        <v>8638</v>
      </c>
      <c r="AE24" s="106">
        <v>3500</v>
      </c>
      <c r="AF24" s="110">
        <f t="shared" ref="AF24" si="72">IF(ISERROR(AE24/AD24),"",AE24/AD24)</f>
        <v>0.41</v>
      </c>
      <c r="AG24" s="123" t="s">
        <v>703</v>
      </c>
      <c r="AH24" s="108">
        <v>0.314</v>
      </c>
      <c r="AI24" s="107">
        <f t="shared" ref="AI24" si="73">IF(ISERROR(U24*AH24),"",U24*AH24)</f>
        <v>1.59</v>
      </c>
      <c r="AJ24" s="107">
        <f t="shared" ref="AJ24" si="74">IF(ISERROR(U24+AF24+AI24),"",U24+AF24+AI24)</f>
        <v>7.07</v>
      </c>
      <c r="AK24" s="109">
        <v>0</v>
      </c>
      <c r="AL24" s="110">
        <f t="shared" si="67"/>
        <v>0</v>
      </c>
      <c r="AM24" s="109">
        <v>0</v>
      </c>
      <c r="AN24" s="110">
        <f t="shared" si="68"/>
        <v>0</v>
      </c>
      <c r="AO24" s="109">
        <v>5.5E-2</v>
      </c>
      <c r="AP24" s="107">
        <f t="shared" ref="AP24" si="75">IF(ISERROR(AY24*AO24),"",AY24*AO24)</f>
        <v>0.53</v>
      </c>
      <c r="AQ24" s="109">
        <v>0</v>
      </c>
      <c r="AR24" s="107">
        <f t="shared" ref="AR24" si="76">IF(ISERROR(U24*AQ24),"",U24*AQ24)</f>
        <v>0</v>
      </c>
      <c r="AS24" s="112">
        <v>0</v>
      </c>
      <c r="AT24" s="109">
        <v>0</v>
      </c>
      <c r="AU24" s="107">
        <f t="shared" ref="AU24" si="77">IF(ISERROR(AY24*AT24),"",AY24*AT24)</f>
        <v>0</v>
      </c>
      <c r="AV24" s="107">
        <f t="shared" ref="AV24" si="78">IF(ISERROR(AL24+AN24+AP24+AR24+AU24),"",AL24+AN24+AP24+AR24+AU24)</f>
        <v>0.53</v>
      </c>
      <c r="AW24" s="110">
        <f>IF(ISERROR(AJ24+AV24),"",AJ24+AV24)</f>
        <v>7.6</v>
      </c>
      <c r="AX24" s="119">
        <f>IF(ISERROR((AY24-AW24)/AY24),"",(AY24-AW24)/AY24)</f>
        <v>0.21329999999999999</v>
      </c>
      <c r="AY24" s="81">
        <v>9.66</v>
      </c>
      <c r="AZ24" s="80"/>
      <c r="BA24" s="107">
        <f t="shared" si="69"/>
        <v>0</v>
      </c>
      <c r="BB24" s="107">
        <f t="shared" ref="BB24" si="79">IF(ISERROR(AY24*AZ24),"",AY24*AZ24)</f>
        <v>0</v>
      </c>
    </row>
    <row r="25" spans="1:54" ht="15" customHeight="1">
      <c r="A25" s="114">
        <v>13</v>
      </c>
      <c r="B25" s="115"/>
      <c r="C25" s="115"/>
      <c r="D25" s="115"/>
      <c r="E25" s="100" t="s">
        <v>347</v>
      </c>
      <c r="F25" s="100" t="s">
        <v>156</v>
      </c>
      <c r="G25" s="100" t="s">
        <v>666</v>
      </c>
      <c r="H25" s="101"/>
      <c r="I25" s="100" t="s">
        <v>986</v>
      </c>
      <c r="J25" s="100" t="s">
        <v>992</v>
      </c>
      <c r="K25" s="100" t="s">
        <v>987</v>
      </c>
      <c r="L25" s="99" t="s">
        <v>988</v>
      </c>
      <c r="M25" s="102" t="s">
        <v>693</v>
      </c>
      <c r="N25" s="100" t="s">
        <v>702</v>
      </c>
      <c r="O25" s="100"/>
      <c r="P25" s="327" t="s">
        <v>1010</v>
      </c>
      <c r="Q25" s="328" t="s">
        <v>1024</v>
      </c>
      <c r="R25" s="115"/>
      <c r="S25" s="100" t="s">
        <v>505</v>
      </c>
      <c r="T25" s="134">
        <v>3.93</v>
      </c>
      <c r="U25" s="125">
        <v>4.05</v>
      </c>
      <c r="V25" s="100" t="s">
        <v>101</v>
      </c>
      <c r="W25" s="131">
        <v>48</v>
      </c>
      <c r="X25" s="131">
        <v>30</v>
      </c>
      <c r="Y25" s="131">
        <v>46</v>
      </c>
      <c r="Z25" s="117">
        <v>14.2</v>
      </c>
      <c r="AA25" s="103">
        <v>12</v>
      </c>
      <c r="AB25" s="140">
        <f t="shared" si="4"/>
        <v>6.6199999999999995E-2</v>
      </c>
      <c r="AC25" s="104">
        <v>56</v>
      </c>
      <c r="AD25" s="105">
        <f t="shared" si="5"/>
        <v>10151</v>
      </c>
      <c r="AE25" s="106">
        <v>3500</v>
      </c>
      <c r="AF25" s="110">
        <f t="shared" si="6"/>
        <v>0.34</v>
      </c>
      <c r="AG25" s="123" t="s">
        <v>703</v>
      </c>
      <c r="AH25" s="108">
        <v>0.314</v>
      </c>
      <c r="AI25" s="107">
        <f>IF(ISERROR(U25*AH21),"",U25*AH21)</f>
        <v>1.27</v>
      </c>
      <c r="AJ25" s="107">
        <f t="shared" si="8"/>
        <v>5.66</v>
      </c>
      <c r="AK25" s="109">
        <v>0</v>
      </c>
      <c r="AL25" s="110">
        <f>IF(ISERROR(AY21*AK25),"",AY21*AK25)</f>
        <v>0</v>
      </c>
      <c r="AM25" s="109">
        <v>0</v>
      </c>
      <c r="AN25" s="110">
        <f>IF(ISERROR(AY21*AM25),"",AY21*AM25)</f>
        <v>0</v>
      </c>
      <c r="AO25" s="109">
        <v>5.5E-2</v>
      </c>
      <c r="AP25" s="107">
        <f>IF(ISERROR(AY21*AO25),"",AY21*AO25)</f>
        <v>0.4</v>
      </c>
      <c r="AQ25" s="109">
        <v>0</v>
      </c>
      <c r="AR25" s="107">
        <f t="shared" si="10"/>
        <v>0</v>
      </c>
      <c r="AS25" s="112">
        <v>0</v>
      </c>
      <c r="AT25" s="109">
        <v>0</v>
      </c>
      <c r="AU25" s="107">
        <f>IF(ISERROR(AY21*AT25),"",AY21*AT25)</f>
        <v>0</v>
      </c>
      <c r="AV25" s="107">
        <f t="shared" si="12"/>
        <v>0.4</v>
      </c>
      <c r="AW25" s="110">
        <f t="shared" si="2"/>
        <v>6.06</v>
      </c>
      <c r="AX25" s="119">
        <f t="shared" si="65"/>
        <v>0.17660000000000001</v>
      </c>
      <c r="AY25" s="81">
        <v>7.36</v>
      </c>
      <c r="AZ25" s="80"/>
      <c r="BA25" s="107">
        <f>IF(ISERROR(AW25*AZ21),"",AW25*AZ21)</f>
        <v>0</v>
      </c>
      <c r="BB25" s="107">
        <f t="shared" si="14"/>
        <v>0</v>
      </c>
    </row>
    <row r="26" spans="1:54" ht="15" customHeight="1">
      <c r="A26" s="114">
        <v>10</v>
      </c>
      <c r="B26" s="115"/>
      <c r="C26" s="115"/>
      <c r="D26" s="115"/>
      <c r="E26" s="100" t="s">
        <v>347</v>
      </c>
      <c r="F26" s="100" t="s">
        <v>156</v>
      </c>
      <c r="G26" s="100" t="s">
        <v>666</v>
      </c>
      <c r="H26" s="101"/>
      <c r="I26" s="100" t="s">
        <v>986</v>
      </c>
      <c r="J26" s="100" t="s">
        <v>992</v>
      </c>
      <c r="K26" s="100" t="s">
        <v>987</v>
      </c>
      <c r="L26" s="99" t="s">
        <v>988</v>
      </c>
      <c r="M26" s="102" t="s">
        <v>714</v>
      </c>
      <c r="N26" s="100" t="s">
        <v>702</v>
      </c>
      <c r="O26" s="100"/>
      <c r="P26" s="339" t="s">
        <v>1062</v>
      </c>
      <c r="Q26" s="340" t="s">
        <v>1074</v>
      </c>
      <c r="R26" s="115"/>
      <c r="S26" s="100" t="s">
        <v>505</v>
      </c>
      <c r="T26" s="134">
        <f t="shared" ref="T26:T27" si="80">U26*0.97</f>
        <v>4.28</v>
      </c>
      <c r="U26" s="125">
        <v>4.41</v>
      </c>
      <c r="V26" s="100" t="s">
        <v>101</v>
      </c>
      <c r="W26" s="131">
        <v>48</v>
      </c>
      <c r="X26" s="131">
        <v>30</v>
      </c>
      <c r="Y26" s="131">
        <v>39</v>
      </c>
      <c r="Z26" s="104">
        <v>12.5</v>
      </c>
      <c r="AA26" s="103">
        <v>12</v>
      </c>
      <c r="AB26" s="140">
        <f t="shared" ref="AB26:AB28" si="81">IF(W26="","",W26*X26*Y26/1000000)</f>
        <v>5.62E-2</v>
      </c>
      <c r="AC26" s="104">
        <v>56</v>
      </c>
      <c r="AD26" s="105">
        <f t="shared" ref="AD26:AD28" si="82">IF(AA26="","",AC26/AB26*AA26)</f>
        <v>11957</v>
      </c>
      <c r="AE26" s="106">
        <v>3500</v>
      </c>
      <c r="AF26" s="110">
        <f t="shared" ref="AF26:AF28" si="83">IF(ISERROR(AE26/AD26),"",AE26/AD26)</f>
        <v>0.28999999999999998</v>
      </c>
      <c r="AG26" s="123" t="s">
        <v>703</v>
      </c>
      <c r="AH26" s="108">
        <v>0.314</v>
      </c>
      <c r="AI26" s="107">
        <f t="shared" ref="AI26:AI28" si="84">IF(ISERROR(U26*AH26),"",U26*AH26)</f>
        <v>1.38</v>
      </c>
      <c r="AJ26" s="107">
        <f t="shared" ref="AJ26:AJ28" si="85">IF(ISERROR(U26+AF26+AI26),"",U26+AF26+AI26)</f>
        <v>6.08</v>
      </c>
      <c r="AK26" s="109">
        <v>0</v>
      </c>
      <c r="AL26" s="110">
        <f t="shared" ref="AL26:AL28" si="86">IF(ISERROR(AY26*AK26),"",AY26*AK26)</f>
        <v>0</v>
      </c>
      <c r="AM26" s="109">
        <v>0</v>
      </c>
      <c r="AN26" s="110">
        <f t="shared" ref="AN26:AN28" si="87">IF(ISERROR(AY26*AM26),"",AY26*AM26)</f>
        <v>0</v>
      </c>
      <c r="AO26" s="109">
        <v>5.5E-2</v>
      </c>
      <c r="AP26" s="107">
        <f t="shared" ref="AP26:AP28" si="88">IF(ISERROR(AY26*AO26),"",AY26*AO26)</f>
        <v>0.45</v>
      </c>
      <c r="AQ26" s="109">
        <v>0</v>
      </c>
      <c r="AR26" s="107">
        <f t="shared" ref="AR26:AR28" si="89">IF(ISERROR(U26*AQ26),"",U26*AQ26)</f>
        <v>0</v>
      </c>
      <c r="AS26" s="112">
        <v>0</v>
      </c>
      <c r="AT26" s="109">
        <v>0</v>
      </c>
      <c r="AU26" s="107">
        <f t="shared" ref="AU26:AU28" si="90">IF(ISERROR(AY26*AT26),"",AY26*AT26)</f>
        <v>0</v>
      </c>
      <c r="AV26" s="107">
        <f t="shared" si="12"/>
        <v>0.45</v>
      </c>
      <c r="AW26" s="110">
        <f t="shared" si="2"/>
        <v>6.53</v>
      </c>
      <c r="AX26" s="119">
        <f t="shared" ref="AX26:AX27" si="91">IF(ISERROR((AY26-AW26)/AY26),"",(AY26-AW26)/AY26)</f>
        <v>0.2094</v>
      </c>
      <c r="AY26" s="81">
        <v>8.26</v>
      </c>
      <c r="AZ26" s="80"/>
      <c r="BA26" s="107">
        <f t="shared" ref="BA26:BA28" si="92">IF(ISERROR(AW26*AZ26),"",AW26*AZ26)</f>
        <v>0</v>
      </c>
      <c r="BB26" s="107">
        <f t="shared" ref="BB26:BB28" si="93">IF(ISERROR(AY26*AZ26),"",AY26*AZ26)</f>
        <v>0</v>
      </c>
    </row>
    <row r="27" spans="1:54" ht="15" customHeight="1">
      <c r="A27" s="114"/>
      <c r="B27" s="115"/>
      <c r="C27" s="115"/>
      <c r="D27" s="115"/>
      <c r="E27" s="100" t="s">
        <v>347</v>
      </c>
      <c r="F27" s="100" t="s">
        <v>156</v>
      </c>
      <c r="G27" s="100" t="s">
        <v>666</v>
      </c>
      <c r="H27" s="101"/>
      <c r="I27" s="100" t="s">
        <v>986</v>
      </c>
      <c r="J27" s="100" t="s">
        <v>992</v>
      </c>
      <c r="K27" s="100" t="s">
        <v>987</v>
      </c>
      <c r="L27" s="99" t="s">
        <v>988</v>
      </c>
      <c r="M27" s="100" t="s">
        <v>711</v>
      </c>
      <c r="N27" s="100" t="s">
        <v>702</v>
      </c>
      <c r="O27" s="100"/>
      <c r="P27" s="339" t="s">
        <v>1063</v>
      </c>
      <c r="Q27" s="340" t="s">
        <v>1075</v>
      </c>
      <c r="R27" s="115"/>
      <c r="S27" s="100" t="s">
        <v>505</v>
      </c>
      <c r="T27" s="134">
        <f t="shared" si="80"/>
        <v>4.8600000000000003</v>
      </c>
      <c r="U27" s="125">
        <v>5.01</v>
      </c>
      <c r="V27" s="100" t="s">
        <v>101</v>
      </c>
      <c r="W27" s="130">
        <v>48</v>
      </c>
      <c r="X27" s="130">
        <v>30</v>
      </c>
      <c r="Y27" s="130">
        <v>46</v>
      </c>
      <c r="Z27" s="104">
        <v>15.5</v>
      </c>
      <c r="AA27" s="103">
        <v>12</v>
      </c>
      <c r="AB27" s="139">
        <f t="shared" si="81"/>
        <v>6.6199999999999995E-2</v>
      </c>
      <c r="AC27" s="104">
        <v>56</v>
      </c>
      <c r="AD27" s="105">
        <f t="shared" si="82"/>
        <v>10151</v>
      </c>
      <c r="AE27" s="106">
        <v>3500</v>
      </c>
      <c r="AF27" s="107">
        <f t="shared" si="83"/>
        <v>0.34</v>
      </c>
      <c r="AG27" s="100" t="s">
        <v>703</v>
      </c>
      <c r="AH27" s="108">
        <v>0.314</v>
      </c>
      <c r="AI27" s="107">
        <f t="shared" si="84"/>
        <v>1.57</v>
      </c>
      <c r="AJ27" s="107">
        <f t="shared" si="85"/>
        <v>6.92</v>
      </c>
      <c r="AK27" s="109">
        <v>0</v>
      </c>
      <c r="AL27" s="107">
        <f t="shared" si="86"/>
        <v>0</v>
      </c>
      <c r="AM27" s="109">
        <v>0</v>
      </c>
      <c r="AN27" s="107">
        <f t="shared" si="87"/>
        <v>0</v>
      </c>
      <c r="AO27" s="109">
        <v>5.5E-2</v>
      </c>
      <c r="AP27" s="107">
        <f t="shared" si="88"/>
        <v>0.53</v>
      </c>
      <c r="AQ27" s="109">
        <v>0</v>
      </c>
      <c r="AR27" s="107">
        <f t="shared" si="89"/>
        <v>0</v>
      </c>
      <c r="AS27" s="112">
        <v>0</v>
      </c>
      <c r="AT27" s="109">
        <v>0</v>
      </c>
      <c r="AU27" s="107">
        <f t="shared" si="90"/>
        <v>0</v>
      </c>
      <c r="AV27" s="107">
        <f t="shared" si="12"/>
        <v>0.53</v>
      </c>
      <c r="AW27" s="107">
        <f t="shared" si="2"/>
        <v>7.45</v>
      </c>
      <c r="AX27" s="111">
        <f t="shared" si="91"/>
        <v>0.2288</v>
      </c>
      <c r="AY27" s="112">
        <v>9.66</v>
      </c>
      <c r="AZ27" s="103"/>
      <c r="BA27" s="107">
        <f t="shared" si="92"/>
        <v>0</v>
      </c>
      <c r="BB27" s="107">
        <f t="shared" si="93"/>
        <v>0</v>
      </c>
    </row>
    <row r="28" spans="1:54" ht="15" customHeight="1">
      <c r="A28" s="114">
        <v>11</v>
      </c>
      <c r="B28" s="115"/>
      <c r="C28" s="115"/>
      <c r="D28" s="115"/>
      <c r="E28" s="100" t="s">
        <v>347</v>
      </c>
      <c r="F28" s="100" t="s">
        <v>156</v>
      </c>
      <c r="G28" s="100" t="s">
        <v>666</v>
      </c>
      <c r="H28" s="101"/>
      <c r="I28" s="100" t="s">
        <v>986</v>
      </c>
      <c r="J28" s="100" t="s">
        <v>992</v>
      </c>
      <c r="K28" s="100" t="s">
        <v>987</v>
      </c>
      <c r="L28" s="99" t="s">
        <v>988</v>
      </c>
      <c r="M28" s="102" t="s">
        <v>989</v>
      </c>
      <c r="N28" s="100" t="s">
        <v>702</v>
      </c>
      <c r="O28" s="100"/>
      <c r="P28" s="339" t="s">
        <v>1064</v>
      </c>
      <c r="Q28" s="340" t="s">
        <v>1076</v>
      </c>
      <c r="R28" s="115"/>
      <c r="S28" s="100" t="s">
        <v>505</v>
      </c>
      <c r="T28" s="134">
        <v>4.92</v>
      </c>
      <c r="U28" s="125">
        <v>5.07</v>
      </c>
      <c r="V28" s="100" t="s">
        <v>101</v>
      </c>
      <c r="W28" s="131">
        <v>48</v>
      </c>
      <c r="X28" s="131">
        <v>30</v>
      </c>
      <c r="Y28" s="131">
        <v>54</v>
      </c>
      <c r="Z28" s="117">
        <v>20.2</v>
      </c>
      <c r="AA28" s="103">
        <v>12</v>
      </c>
      <c r="AB28" s="140">
        <f t="shared" si="81"/>
        <v>7.7799999999999994E-2</v>
      </c>
      <c r="AC28" s="104">
        <v>56</v>
      </c>
      <c r="AD28" s="105">
        <f t="shared" si="82"/>
        <v>8638</v>
      </c>
      <c r="AE28" s="106">
        <v>3500</v>
      </c>
      <c r="AF28" s="110">
        <f t="shared" si="83"/>
        <v>0.41</v>
      </c>
      <c r="AG28" s="123" t="s">
        <v>703</v>
      </c>
      <c r="AH28" s="108">
        <v>0.314</v>
      </c>
      <c r="AI28" s="107">
        <f t="shared" si="84"/>
        <v>1.59</v>
      </c>
      <c r="AJ28" s="107">
        <f t="shared" si="85"/>
        <v>7.07</v>
      </c>
      <c r="AK28" s="109">
        <v>0</v>
      </c>
      <c r="AL28" s="110">
        <f t="shared" si="86"/>
        <v>0</v>
      </c>
      <c r="AM28" s="109">
        <v>0</v>
      </c>
      <c r="AN28" s="110">
        <f t="shared" si="87"/>
        <v>0</v>
      </c>
      <c r="AO28" s="109">
        <v>5.5E-2</v>
      </c>
      <c r="AP28" s="107">
        <f t="shared" si="88"/>
        <v>0.53</v>
      </c>
      <c r="AQ28" s="109">
        <v>0</v>
      </c>
      <c r="AR28" s="107">
        <f t="shared" si="89"/>
        <v>0</v>
      </c>
      <c r="AS28" s="112">
        <v>0</v>
      </c>
      <c r="AT28" s="109">
        <v>0</v>
      </c>
      <c r="AU28" s="107">
        <f t="shared" si="90"/>
        <v>0</v>
      </c>
      <c r="AV28" s="107">
        <f t="shared" si="12"/>
        <v>0.53</v>
      </c>
      <c r="AW28" s="110">
        <f>IF(ISERROR(AJ28+AV28),"",AJ28+AV28)</f>
        <v>7.6</v>
      </c>
      <c r="AX28" s="119">
        <f>IF(ISERROR((AY28-AW28)/AY28),"",(AY28-AW28)/AY28)</f>
        <v>0.21329999999999999</v>
      </c>
      <c r="AY28" s="81">
        <v>9.66</v>
      </c>
      <c r="AZ28" s="80"/>
      <c r="BA28" s="107">
        <f t="shared" si="92"/>
        <v>0</v>
      </c>
      <c r="BB28" s="107">
        <f t="shared" si="93"/>
        <v>0</v>
      </c>
    </row>
    <row r="29" spans="1:54" ht="15" customHeight="1">
      <c r="A29" s="114">
        <v>14</v>
      </c>
      <c r="B29" s="115"/>
      <c r="C29" s="115"/>
      <c r="D29" s="115"/>
      <c r="E29" s="100" t="s">
        <v>347</v>
      </c>
      <c r="F29" s="100" t="s">
        <v>156</v>
      </c>
      <c r="G29" s="100" t="s">
        <v>666</v>
      </c>
      <c r="H29" s="101"/>
      <c r="I29" s="100" t="s">
        <v>986</v>
      </c>
      <c r="J29" s="100" t="s">
        <v>992</v>
      </c>
      <c r="K29" s="100" t="s">
        <v>987</v>
      </c>
      <c r="L29" s="99" t="s">
        <v>988</v>
      </c>
      <c r="M29" s="73" t="s">
        <v>692</v>
      </c>
      <c r="N29" s="100" t="s">
        <v>696</v>
      </c>
      <c r="O29" s="100"/>
      <c r="P29" s="338" t="s">
        <v>1037</v>
      </c>
      <c r="Q29" s="340" t="s">
        <v>1044</v>
      </c>
      <c r="R29" s="115"/>
      <c r="S29" s="100" t="s">
        <v>505</v>
      </c>
      <c r="T29" s="134">
        <v>3.13</v>
      </c>
      <c r="U29" s="125">
        <v>3.23</v>
      </c>
      <c r="V29" s="100" t="s">
        <v>101</v>
      </c>
      <c r="W29" s="131">
        <v>48</v>
      </c>
      <c r="X29" s="131">
        <v>30</v>
      </c>
      <c r="Y29" s="131">
        <v>39</v>
      </c>
      <c r="Z29" s="117">
        <v>11.2</v>
      </c>
      <c r="AA29" s="103">
        <v>12</v>
      </c>
      <c r="AB29" s="140">
        <f t="shared" si="4"/>
        <v>5.62E-2</v>
      </c>
      <c r="AC29" s="104">
        <v>56</v>
      </c>
      <c r="AD29" s="105">
        <f t="shared" ref="AD29:AD33" si="94">IF(AA29="","",AC29/AB29*AA29)</f>
        <v>11957</v>
      </c>
      <c r="AE29" s="106">
        <v>3500</v>
      </c>
      <c r="AF29" s="110">
        <f t="shared" ref="AF29:AF33" si="95">IF(ISERROR(AE29/AD29),"",AE29/AD29)</f>
        <v>0.28999999999999998</v>
      </c>
      <c r="AG29" s="123" t="s">
        <v>703</v>
      </c>
      <c r="AH29" s="108">
        <v>0.314</v>
      </c>
      <c r="AI29" s="107">
        <f>IF(ISERROR(U29*AH25),"",U29*AH25)</f>
        <v>1.01</v>
      </c>
      <c r="AJ29" s="107">
        <f t="shared" ref="AJ29:AJ33" si="96">IF(ISERROR(U29+AF29+AI29),"",U29+AF29+AI29)</f>
        <v>4.53</v>
      </c>
      <c r="AK29" s="109">
        <v>0</v>
      </c>
      <c r="AL29" s="110">
        <f>IF(ISERROR(AY25*AK29),"",AY25*AK29)</f>
        <v>0</v>
      </c>
      <c r="AM29" s="109">
        <v>0</v>
      </c>
      <c r="AN29" s="110">
        <f>IF(ISERROR(AY25*AM29),"",AY25*AM29)</f>
        <v>0</v>
      </c>
      <c r="AO29" s="109">
        <v>5.5E-2</v>
      </c>
      <c r="AP29" s="107">
        <f>IF(ISERROR(AY25*AO29),"",AY25*AO29)</f>
        <v>0.4</v>
      </c>
      <c r="AQ29" s="109">
        <v>0</v>
      </c>
      <c r="AR29" s="107">
        <f t="shared" ref="AR29:AR33" si="97">IF(ISERROR(U29*AQ29),"",U29*AQ29)</f>
        <v>0</v>
      </c>
      <c r="AS29" s="112">
        <v>0</v>
      </c>
      <c r="AT29" s="109">
        <v>0</v>
      </c>
      <c r="AU29" s="107">
        <f>IF(ISERROR(AY25*AT29),"",AY25*AT29)</f>
        <v>0</v>
      </c>
      <c r="AV29" s="107">
        <f t="shared" ref="AV29:AV33" si="98">IF(ISERROR(AL29+AN29+AP29+AR29+AU29),"",AL29+AN29+AP29+AR29+AU29)</f>
        <v>0.4</v>
      </c>
      <c r="AW29" s="110">
        <f t="shared" ref="AW29:AW33" si="99">IF(ISERROR(AJ29+AV29),"",AJ29+AV29)</f>
        <v>4.93</v>
      </c>
      <c r="AX29" s="119">
        <f t="shared" si="65"/>
        <v>0.1573</v>
      </c>
      <c r="AY29" s="81">
        <v>5.85</v>
      </c>
      <c r="AZ29" s="115"/>
      <c r="BA29" s="107">
        <f>IF(ISERROR(AW29*AZ25),"",AW29*AZ25)</f>
        <v>0</v>
      </c>
      <c r="BB29" s="107">
        <f t="shared" si="14"/>
        <v>0</v>
      </c>
    </row>
    <row r="30" spans="1:54" ht="15" customHeight="1">
      <c r="A30" s="114">
        <v>15</v>
      </c>
      <c r="B30" s="115"/>
      <c r="C30" s="115"/>
      <c r="D30" s="115"/>
      <c r="E30" s="100" t="s">
        <v>347</v>
      </c>
      <c r="F30" s="100" t="s">
        <v>156</v>
      </c>
      <c r="G30" s="100" t="s">
        <v>666</v>
      </c>
      <c r="H30" s="101"/>
      <c r="I30" s="100" t="s">
        <v>986</v>
      </c>
      <c r="J30" s="100" t="s">
        <v>992</v>
      </c>
      <c r="K30" s="100" t="s">
        <v>987</v>
      </c>
      <c r="L30" s="99" t="s">
        <v>988</v>
      </c>
      <c r="M30" s="102" t="s">
        <v>692</v>
      </c>
      <c r="N30" s="100" t="s">
        <v>701</v>
      </c>
      <c r="O30" s="100"/>
      <c r="P30" s="338" t="s">
        <v>1038</v>
      </c>
      <c r="Q30" s="340" t="s">
        <v>1045</v>
      </c>
      <c r="R30" s="115"/>
      <c r="S30" s="100" t="s">
        <v>505</v>
      </c>
      <c r="T30" s="134">
        <v>3.13</v>
      </c>
      <c r="U30" s="125">
        <v>3.23</v>
      </c>
      <c r="V30" s="100" t="s">
        <v>101</v>
      </c>
      <c r="W30" s="131">
        <v>48</v>
      </c>
      <c r="X30" s="131">
        <v>30</v>
      </c>
      <c r="Y30" s="131">
        <v>39</v>
      </c>
      <c r="Z30" s="117">
        <v>11.2</v>
      </c>
      <c r="AA30" s="103">
        <v>12</v>
      </c>
      <c r="AB30" s="140">
        <f t="shared" si="4"/>
        <v>5.62E-2</v>
      </c>
      <c r="AC30" s="104">
        <v>56</v>
      </c>
      <c r="AD30" s="105">
        <f t="shared" si="94"/>
        <v>11957</v>
      </c>
      <c r="AE30" s="106">
        <v>3500</v>
      </c>
      <c r="AF30" s="110">
        <f t="shared" si="95"/>
        <v>0.28999999999999998</v>
      </c>
      <c r="AG30" s="123" t="s">
        <v>703</v>
      </c>
      <c r="AH30" s="108">
        <v>0.314</v>
      </c>
      <c r="AI30" s="107">
        <f t="shared" ref="AI30:AI33" si="100">IF(ISERROR(U30*AH29),"",U30*AH29)</f>
        <v>1.01</v>
      </c>
      <c r="AJ30" s="107">
        <f t="shared" si="96"/>
        <v>4.53</v>
      </c>
      <c r="AK30" s="109">
        <v>0</v>
      </c>
      <c r="AL30" s="110">
        <f t="shared" ref="AL30:AL33" si="101">IF(ISERROR(AY29*AK30),"",AY29*AK30)</f>
        <v>0</v>
      </c>
      <c r="AM30" s="109">
        <v>0</v>
      </c>
      <c r="AN30" s="110">
        <f t="shared" ref="AN30:AN33" si="102">IF(ISERROR(AY29*AM30),"",AY29*AM30)</f>
        <v>0</v>
      </c>
      <c r="AO30" s="109">
        <v>5.5E-2</v>
      </c>
      <c r="AP30" s="107">
        <f t="shared" ref="AP30:AP33" si="103">IF(ISERROR(AY29*AO30),"",AY29*AO30)</f>
        <v>0.32</v>
      </c>
      <c r="AQ30" s="109">
        <v>0</v>
      </c>
      <c r="AR30" s="107">
        <f t="shared" si="97"/>
        <v>0</v>
      </c>
      <c r="AS30" s="112">
        <v>0</v>
      </c>
      <c r="AT30" s="109">
        <v>0</v>
      </c>
      <c r="AU30" s="107">
        <f t="shared" ref="AU30:AU33" si="104">IF(ISERROR(AY29*AT30),"",AY29*AT30)</f>
        <v>0</v>
      </c>
      <c r="AV30" s="107">
        <f t="shared" si="98"/>
        <v>0.32</v>
      </c>
      <c r="AW30" s="110">
        <f t="shared" si="99"/>
        <v>4.8499999999999996</v>
      </c>
      <c r="AX30" s="119">
        <f t="shared" si="65"/>
        <v>0.1709</v>
      </c>
      <c r="AY30" s="81">
        <v>5.85</v>
      </c>
      <c r="AZ30" s="80"/>
      <c r="BA30" s="107">
        <f t="shared" si="13"/>
        <v>0</v>
      </c>
      <c r="BB30" s="107">
        <f t="shared" ref="BB30:BB65" si="105">IF(ISERROR(AY30*AZ30),"",AY30*AZ30)</f>
        <v>0</v>
      </c>
    </row>
    <row r="31" spans="1:54" ht="15" customHeight="1">
      <c r="A31" s="114">
        <v>16</v>
      </c>
      <c r="B31" s="115"/>
      <c r="C31" s="115"/>
      <c r="D31" s="115"/>
      <c r="E31" s="100" t="s">
        <v>347</v>
      </c>
      <c r="F31" s="100" t="s">
        <v>156</v>
      </c>
      <c r="G31" s="100" t="s">
        <v>666</v>
      </c>
      <c r="H31" s="101"/>
      <c r="I31" s="100" t="s">
        <v>986</v>
      </c>
      <c r="J31" s="100" t="s">
        <v>992</v>
      </c>
      <c r="K31" s="100" t="s">
        <v>987</v>
      </c>
      <c r="L31" s="99" t="s">
        <v>988</v>
      </c>
      <c r="M31" s="102" t="s">
        <v>692</v>
      </c>
      <c r="N31" s="100" t="s">
        <v>702</v>
      </c>
      <c r="O31" s="100"/>
      <c r="P31" s="338" t="s">
        <v>1039</v>
      </c>
      <c r="Q31" s="340" t="s">
        <v>1046</v>
      </c>
      <c r="R31" s="115"/>
      <c r="S31" s="100" t="s">
        <v>505</v>
      </c>
      <c r="T31" s="134">
        <v>3.13</v>
      </c>
      <c r="U31" s="125">
        <v>3.23</v>
      </c>
      <c r="V31" s="100" t="s">
        <v>101</v>
      </c>
      <c r="W31" s="131">
        <v>48</v>
      </c>
      <c r="X31" s="131">
        <v>30</v>
      </c>
      <c r="Y31" s="131">
        <v>39</v>
      </c>
      <c r="Z31" s="117">
        <v>11.2</v>
      </c>
      <c r="AA31" s="103">
        <v>12</v>
      </c>
      <c r="AB31" s="140">
        <f t="shared" si="4"/>
        <v>5.62E-2</v>
      </c>
      <c r="AC31" s="104">
        <v>56</v>
      </c>
      <c r="AD31" s="105">
        <f t="shared" si="94"/>
        <v>11957</v>
      </c>
      <c r="AE31" s="106">
        <v>3500</v>
      </c>
      <c r="AF31" s="110">
        <f t="shared" si="95"/>
        <v>0.28999999999999998</v>
      </c>
      <c r="AG31" s="123" t="s">
        <v>703</v>
      </c>
      <c r="AH31" s="108">
        <v>0.314</v>
      </c>
      <c r="AI31" s="107">
        <f t="shared" si="100"/>
        <v>1.01</v>
      </c>
      <c r="AJ31" s="107">
        <f t="shared" si="96"/>
        <v>4.53</v>
      </c>
      <c r="AK31" s="109">
        <v>0</v>
      </c>
      <c r="AL31" s="110">
        <f t="shared" si="101"/>
        <v>0</v>
      </c>
      <c r="AM31" s="109">
        <v>0</v>
      </c>
      <c r="AN31" s="110">
        <f t="shared" si="102"/>
        <v>0</v>
      </c>
      <c r="AO31" s="109">
        <v>5.5E-2</v>
      </c>
      <c r="AP31" s="107">
        <f t="shared" si="103"/>
        <v>0.32</v>
      </c>
      <c r="AQ31" s="109">
        <v>0</v>
      </c>
      <c r="AR31" s="107">
        <f t="shared" si="97"/>
        <v>0</v>
      </c>
      <c r="AS31" s="112">
        <v>0</v>
      </c>
      <c r="AT31" s="109">
        <v>0</v>
      </c>
      <c r="AU31" s="107">
        <f t="shared" si="104"/>
        <v>0</v>
      </c>
      <c r="AV31" s="107">
        <f t="shared" si="98"/>
        <v>0.32</v>
      </c>
      <c r="AW31" s="110">
        <f t="shared" si="99"/>
        <v>4.8499999999999996</v>
      </c>
      <c r="AX31" s="119">
        <f t="shared" si="65"/>
        <v>0.1709</v>
      </c>
      <c r="AY31" s="81">
        <v>5.85</v>
      </c>
      <c r="AZ31" s="80"/>
      <c r="BA31" s="107">
        <f t="shared" si="13"/>
        <v>0</v>
      </c>
      <c r="BB31" s="107">
        <f t="shared" si="105"/>
        <v>0</v>
      </c>
    </row>
    <row r="32" spans="1:54" ht="15" customHeight="1">
      <c r="A32" s="114">
        <v>17</v>
      </c>
      <c r="B32" s="115"/>
      <c r="C32" s="115"/>
      <c r="D32" s="115"/>
      <c r="E32" s="100" t="s">
        <v>347</v>
      </c>
      <c r="F32" s="100" t="s">
        <v>156</v>
      </c>
      <c r="G32" s="100" t="s">
        <v>666</v>
      </c>
      <c r="H32" s="101"/>
      <c r="I32" s="100" t="s">
        <v>986</v>
      </c>
      <c r="J32" s="100" t="s">
        <v>992</v>
      </c>
      <c r="K32" s="100" t="s">
        <v>987</v>
      </c>
      <c r="L32" s="99" t="s">
        <v>988</v>
      </c>
      <c r="M32" s="102" t="s">
        <v>692</v>
      </c>
      <c r="N32" s="100" t="s">
        <v>1032</v>
      </c>
      <c r="O32" s="100"/>
      <c r="P32" s="338" t="s">
        <v>1040</v>
      </c>
      <c r="Q32" s="340" t="s">
        <v>1047</v>
      </c>
      <c r="R32" s="115"/>
      <c r="S32" s="100" t="s">
        <v>505</v>
      </c>
      <c r="T32" s="134">
        <v>3.13</v>
      </c>
      <c r="U32" s="125">
        <v>3.23</v>
      </c>
      <c r="V32" s="100" t="s">
        <v>101</v>
      </c>
      <c r="W32" s="131">
        <v>48</v>
      </c>
      <c r="X32" s="131">
        <v>30</v>
      </c>
      <c r="Y32" s="131">
        <v>39</v>
      </c>
      <c r="Z32" s="117">
        <v>11.2</v>
      </c>
      <c r="AA32" s="103">
        <v>12</v>
      </c>
      <c r="AB32" s="140">
        <f t="shared" si="4"/>
        <v>5.62E-2</v>
      </c>
      <c r="AC32" s="104">
        <v>56</v>
      </c>
      <c r="AD32" s="105">
        <f t="shared" si="94"/>
        <v>11957</v>
      </c>
      <c r="AE32" s="106">
        <v>3500</v>
      </c>
      <c r="AF32" s="110">
        <f t="shared" si="95"/>
        <v>0.28999999999999998</v>
      </c>
      <c r="AG32" s="123" t="s">
        <v>703</v>
      </c>
      <c r="AH32" s="108">
        <v>0.314</v>
      </c>
      <c r="AI32" s="107">
        <f t="shared" si="100"/>
        <v>1.01</v>
      </c>
      <c r="AJ32" s="107">
        <f t="shared" si="96"/>
        <v>4.53</v>
      </c>
      <c r="AK32" s="109">
        <v>0</v>
      </c>
      <c r="AL32" s="110">
        <f t="shared" si="101"/>
        <v>0</v>
      </c>
      <c r="AM32" s="109">
        <v>0</v>
      </c>
      <c r="AN32" s="110">
        <f t="shared" si="102"/>
        <v>0</v>
      </c>
      <c r="AO32" s="109">
        <v>5.5E-2</v>
      </c>
      <c r="AP32" s="107">
        <f t="shared" si="103"/>
        <v>0.32</v>
      </c>
      <c r="AQ32" s="109">
        <v>0</v>
      </c>
      <c r="AR32" s="107">
        <f t="shared" si="97"/>
        <v>0</v>
      </c>
      <c r="AS32" s="112">
        <v>0</v>
      </c>
      <c r="AT32" s="109">
        <v>0</v>
      </c>
      <c r="AU32" s="107">
        <f t="shared" si="104"/>
        <v>0</v>
      </c>
      <c r="AV32" s="107">
        <f t="shared" si="98"/>
        <v>0.32</v>
      </c>
      <c r="AW32" s="110">
        <f t="shared" si="99"/>
        <v>4.8499999999999996</v>
      </c>
      <c r="AX32" s="119">
        <f t="shared" si="65"/>
        <v>0.1709</v>
      </c>
      <c r="AY32" s="81">
        <v>5.85</v>
      </c>
      <c r="AZ32" s="80"/>
      <c r="BA32" s="107">
        <f t="shared" si="13"/>
        <v>0</v>
      </c>
      <c r="BB32" s="107">
        <f t="shared" si="105"/>
        <v>0</v>
      </c>
    </row>
    <row r="33" spans="1:54" ht="15" customHeight="1">
      <c r="A33" s="114">
        <v>18</v>
      </c>
      <c r="B33" s="115"/>
      <c r="C33" s="115"/>
      <c r="D33" s="115"/>
      <c r="E33" s="100" t="s">
        <v>347</v>
      </c>
      <c r="F33" s="100" t="s">
        <v>156</v>
      </c>
      <c r="G33" s="100" t="s">
        <v>666</v>
      </c>
      <c r="H33" s="101"/>
      <c r="I33" s="100" t="s">
        <v>986</v>
      </c>
      <c r="J33" s="100" t="s">
        <v>992</v>
      </c>
      <c r="K33" s="100" t="s">
        <v>987</v>
      </c>
      <c r="L33" s="99" t="s">
        <v>988</v>
      </c>
      <c r="M33" s="102" t="s">
        <v>692</v>
      </c>
      <c r="N33" s="100" t="s">
        <v>1033</v>
      </c>
      <c r="O33" s="100"/>
      <c r="P33" s="338" t="s">
        <v>1041</v>
      </c>
      <c r="Q33" s="340" t="s">
        <v>1048</v>
      </c>
      <c r="R33" s="115"/>
      <c r="S33" s="100" t="s">
        <v>505</v>
      </c>
      <c r="T33" s="134">
        <v>3.13</v>
      </c>
      <c r="U33" s="125">
        <v>3.23</v>
      </c>
      <c r="V33" s="100" t="s">
        <v>101</v>
      </c>
      <c r="W33" s="131">
        <v>48</v>
      </c>
      <c r="X33" s="131">
        <v>30</v>
      </c>
      <c r="Y33" s="131">
        <v>39</v>
      </c>
      <c r="Z33" s="117">
        <v>11.2</v>
      </c>
      <c r="AA33" s="103">
        <v>12</v>
      </c>
      <c r="AB33" s="140">
        <f t="shared" si="4"/>
        <v>5.62E-2</v>
      </c>
      <c r="AC33" s="104">
        <v>56</v>
      </c>
      <c r="AD33" s="105">
        <f t="shared" si="94"/>
        <v>11957</v>
      </c>
      <c r="AE33" s="106">
        <v>3500</v>
      </c>
      <c r="AF33" s="110">
        <f t="shared" si="95"/>
        <v>0.28999999999999998</v>
      </c>
      <c r="AG33" s="123" t="s">
        <v>703</v>
      </c>
      <c r="AH33" s="108">
        <v>0.314</v>
      </c>
      <c r="AI33" s="107">
        <f t="shared" si="100"/>
        <v>1.01</v>
      </c>
      <c r="AJ33" s="107">
        <f t="shared" si="96"/>
        <v>4.53</v>
      </c>
      <c r="AK33" s="109">
        <v>0</v>
      </c>
      <c r="AL33" s="110">
        <f t="shared" si="101"/>
        <v>0</v>
      </c>
      <c r="AM33" s="109">
        <v>0</v>
      </c>
      <c r="AN33" s="110">
        <f t="shared" si="102"/>
        <v>0</v>
      </c>
      <c r="AO33" s="109">
        <v>5.5E-2</v>
      </c>
      <c r="AP33" s="107">
        <f t="shared" si="103"/>
        <v>0.32</v>
      </c>
      <c r="AQ33" s="109">
        <v>0</v>
      </c>
      <c r="AR33" s="107">
        <f t="shared" si="97"/>
        <v>0</v>
      </c>
      <c r="AS33" s="112">
        <v>0</v>
      </c>
      <c r="AT33" s="109">
        <v>0</v>
      </c>
      <c r="AU33" s="107">
        <f t="shared" si="104"/>
        <v>0</v>
      </c>
      <c r="AV33" s="107">
        <f t="shared" si="98"/>
        <v>0.32</v>
      </c>
      <c r="AW33" s="110">
        <f t="shared" si="99"/>
        <v>4.8499999999999996</v>
      </c>
      <c r="AX33" s="119">
        <f t="shared" si="65"/>
        <v>0.1709</v>
      </c>
      <c r="AY33" s="81">
        <v>5.85</v>
      </c>
      <c r="AZ33" s="80"/>
      <c r="BA33" s="107">
        <f t="shared" si="13"/>
        <v>0</v>
      </c>
      <c r="BB33" s="107">
        <f t="shared" si="105"/>
        <v>0</v>
      </c>
    </row>
    <row r="34" spans="1:54" ht="15" customHeight="1">
      <c r="A34" s="114">
        <v>19</v>
      </c>
      <c r="B34" s="115"/>
      <c r="C34" s="115"/>
      <c r="D34" s="115"/>
      <c r="E34" s="100"/>
      <c r="F34" s="100"/>
      <c r="G34" s="100"/>
      <c r="H34" s="101"/>
      <c r="I34" s="100"/>
      <c r="J34" s="100"/>
      <c r="K34" s="100"/>
      <c r="L34" s="115"/>
      <c r="M34" s="102"/>
      <c r="N34" s="100"/>
      <c r="O34" s="100"/>
      <c r="P34" s="115"/>
      <c r="Q34" s="115"/>
      <c r="R34" s="115"/>
      <c r="S34" s="100"/>
      <c r="T34" s="134"/>
      <c r="U34" s="122"/>
      <c r="V34" s="100"/>
      <c r="W34" s="131"/>
      <c r="X34" s="131"/>
      <c r="Y34" s="131"/>
      <c r="Z34" s="117"/>
      <c r="AA34" s="103"/>
      <c r="AB34" s="140" t="str">
        <f t="shared" si="4"/>
        <v/>
      </c>
      <c r="AC34" s="104"/>
      <c r="AD34" s="105" t="str">
        <f t="shared" si="5"/>
        <v/>
      </c>
      <c r="AE34" s="106"/>
      <c r="AF34" s="110" t="str">
        <f t="shared" si="6"/>
        <v/>
      </c>
      <c r="AG34" s="123"/>
      <c r="AH34" s="124"/>
      <c r="AI34" s="107">
        <f t="shared" ref="AI34:AI65" si="106">IF(ISERROR(U34*AH34),"",U34*AH34)</f>
        <v>0</v>
      </c>
      <c r="AJ34" s="107" t="str">
        <f t="shared" si="8"/>
        <v/>
      </c>
      <c r="AK34" s="109"/>
      <c r="AL34" s="110">
        <f t="shared" si="0"/>
        <v>0</v>
      </c>
      <c r="AM34" s="109"/>
      <c r="AN34" s="110">
        <f t="shared" si="1"/>
        <v>0</v>
      </c>
      <c r="AO34" s="109"/>
      <c r="AP34" s="107">
        <f t="shared" si="9"/>
        <v>0</v>
      </c>
      <c r="AQ34" s="109"/>
      <c r="AR34" s="107">
        <f t="shared" si="10"/>
        <v>0</v>
      </c>
      <c r="AS34" s="112"/>
      <c r="AT34" s="109"/>
      <c r="AU34" s="107">
        <f t="shared" si="11"/>
        <v>0</v>
      </c>
      <c r="AV34" s="107">
        <f t="shared" si="12"/>
        <v>0</v>
      </c>
      <c r="AW34" s="110" t="str">
        <f t="shared" si="2"/>
        <v/>
      </c>
      <c r="AX34" s="119" t="str">
        <f t="shared" si="3"/>
        <v/>
      </c>
      <c r="AY34" s="81"/>
      <c r="AZ34" s="80"/>
      <c r="BA34" s="107" t="str">
        <f t="shared" si="13"/>
        <v/>
      </c>
      <c r="BB34" s="107">
        <f t="shared" si="105"/>
        <v>0</v>
      </c>
    </row>
    <row r="35" spans="1:54" ht="15" customHeight="1">
      <c r="A35" s="114">
        <v>20</v>
      </c>
      <c r="B35" s="115"/>
      <c r="C35" s="115"/>
      <c r="D35" s="115"/>
      <c r="E35" s="100"/>
      <c r="F35" s="100"/>
      <c r="G35" s="100"/>
      <c r="H35" s="101"/>
      <c r="I35" s="100"/>
      <c r="J35" s="100"/>
      <c r="K35" s="100"/>
      <c r="L35" s="115"/>
      <c r="M35" s="102"/>
      <c r="N35" s="100"/>
      <c r="O35" s="100"/>
      <c r="P35" s="115"/>
      <c r="Q35" s="115"/>
      <c r="R35" s="115"/>
      <c r="S35" s="100"/>
      <c r="T35" s="134"/>
      <c r="U35" s="122"/>
      <c r="V35" s="100"/>
      <c r="W35" s="131"/>
      <c r="X35" s="131"/>
      <c r="Y35" s="131"/>
      <c r="Z35" s="117"/>
      <c r="AA35" s="103"/>
      <c r="AB35" s="140" t="str">
        <f t="shared" si="4"/>
        <v/>
      </c>
      <c r="AC35" s="104"/>
      <c r="AD35" s="105" t="str">
        <f t="shared" si="5"/>
        <v/>
      </c>
      <c r="AE35" s="106"/>
      <c r="AF35" s="110" t="str">
        <f t="shared" si="6"/>
        <v/>
      </c>
      <c r="AG35" s="123"/>
      <c r="AH35" s="124"/>
      <c r="AI35" s="107">
        <f t="shared" si="106"/>
        <v>0</v>
      </c>
      <c r="AJ35" s="107" t="str">
        <f t="shared" si="8"/>
        <v/>
      </c>
      <c r="AK35" s="109"/>
      <c r="AL35" s="110">
        <f t="shared" si="0"/>
        <v>0</v>
      </c>
      <c r="AM35" s="109"/>
      <c r="AN35" s="110">
        <f t="shared" si="1"/>
        <v>0</v>
      </c>
      <c r="AO35" s="109"/>
      <c r="AP35" s="107">
        <f t="shared" si="9"/>
        <v>0</v>
      </c>
      <c r="AQ35" s="109"/>
      <c r="AR35" s="107">
        <f t="shared" si="10"/>
        <v>0</v>
      </c>
      <c r="AS35" s="112"/>
      <c r="AT35" s="109"/>
      <c r="AU35" s="107">
        <f t="shared" si="11"/>
        <v>0</v>
      </c>
      <c r="AV35" s="107">
        <f t="shared" si="12"/>
        <v>0</v>
      </c>
      <c r="AW35" s="110" t="str">
        <f t="shared" si="2"/>
        <v/>
      </c>
      <c r="AX35" s="119" t="str">
        <f t="shared" si="3"/>
        <v/>
      </c>
      <c r="AY35" s="81"/>
      <c r="AZ35" s="80"/>
      <c r="BA35" s="107" t="str">
        <f t="shared" si="13"/>
        <v/>
      </c>
      <c r="BB35" s="107">
        <f t="shared" si="105"/>
        <v>0</v>
      </c>
    </row>
    <row r="36" spans="1:54" ht="15" customHeight="1">
      <c r="A36" s="114">
        <v>21</v>
      </c>
      <c r="B36" s="115"/>
      <c r="C36" s="115"/>
      <c r="D36" s="115"/>
      <c r="E36" s="100"/>
      <c r="F36" s="100"/>
      <c r="G36" s="100"/>
      <c r="H36" s="115"/>
      <c r="I36" s="115"/>
      <c r="J36" s="115"/>
      <c r="K36" s="115"/>
      <c r="L36" s="115"/>
      <c r="M36" s="115"/>
      <c r="N36" s="115"/>
      <c r="O36" s="115"/>
      <c r="P36" s="115"/>
      <c r="Q36" s="115"/>
      <c r="R36" s="115"/>
      <c r="S36" s="100"/>
      <c r="T36" s="134"/>
      <c r="U36" s="116"/>
      <c r="V36" s="100"/>
      <c r="W36" s="131"/>
      <c r="X36" s="131"/>
      <c r="Y36" s="131"/>
      <c r="Z36" s="117"/>
      <c r="AA36" s="80"/>
      <c r="AB36" s="140" t="str">
        <f t="shared" si="4"/>
        <v/>
      </c>
      <c r="AC36" s="117"/>
      <c r="AD36" s="105" t="str">
        <f t="shared" si="5"/>
        <v/>
      </c>
      <c r="AE36" s="115"/>
      <c r="AF36" s="110" t="str">
        <f t="shared" si="6"/>
        <v/>
      </c>
      <c r="AG36" s="115"/>
      <c r="AH36" s="118"/>
      <c r="AI36" s="107">
        <f t="shared" si="106"/>
        <v>0</v>
      </c>
      <c r="AJ36" s="107" t="str">
        <f t="shared" si="8"/>
        <v/>
      </c>
      <c r="AK36" s="109"/>
      <c r="AL36" s="110">
        <f t="shared" si="0"/>
        <v>0</v>
      </c>
      <c r="AM36" s="118"/>
      <c r="AN36" s="110">
        <f t="shared" si="1"/>
        <v>0</v>
      </c>
      <c r="AO36" s="118"/>
      <c r="AP36" s="107">
        <f t="shared" si="9"/>
        <v>0</v>
      </c>
      <c r="AQ36" s="118"/>
      <c r="AR36" s="107">
        <f t="shared" si="10"/>
        <v>0</v>
      </c>
      <c r="AS36" s="112"/>
      <c r="AT36" s="118"/>
      <c r="AU36" s="107">
        <f t="shared" si="11"/>
        <v>0</v>
      </c>
      <c r="AV36" s="107">
        <f t="shared" si="12"/>
        <v>0</v>
      </c>
      <c r="AW36" s="110" t="str">
        <f t="shared" si="2"/>
        <v/>
      </c>
      <c r="AX36" s="119" t="str">
        <f t="shared" si="3"/>
        <v/>
      </c>
      <c r="AY36" s="81"/>
      <c r="AZ36" s="80"/>
      <c r="BA36" s="107" t="str">
        <f t="shared" si="13"/>
        <v/>
      </c>
      <c r="BB36" s="107">
        <f t="shared" si="105"/>
        <v>0</v>
      </c>
    </row>
    <row r="37" spans="1:54" ht="15" customHeight="1">
      <c r="A37" s="114">
        <v>22</v>
      </c>
      <c r="B37" s="115"/>
      <c r="C37" s="115"/>
      <c r="D37" s="115"/>
      <c r="E37" s="100"/>
      <c r="F37" s="100"/>
      <c r="G37" s="100"/>
      <c r="H37" s="115"/>
      <c r="I37" s="115"/>
      <c r="J37" s="115"/>
      <c r="K37" s="115"/>
      <c r="L37" s="115"/>
      <c r="M37" s="115"/>
      <c r="N37" s="115"/>
      <c r="O37" s="115"/>
      <c r="P37" s="115"/>
      <c r="Q37" s="115"/>
      <c r="R37" s="115"/>
      <c r="S37" s="100"/>
      <c r="T37" s="134"/>
      <c r="U37" s="116"/>
      <c r="V37" s="100"/>
      <c r="W37" s="131"/>
      <c r="X37" s="131"/>
      <c r="Y37" s="131"/>
      <c r="Z37" s="117"/>
      <c r="AA37" s="80"/>
      <c r="AB37" s="140" t="str">
        <f t="shared" si="4"/>
        <v/>
      </c>
      <c r="AC37" s="117"/>
      <c r="AD37" s="105" t="str">
        <f t="shared" si="5"/>
        <v/>
      </c>
      <c r="AE37" s="115"/>
      <c r="AF37" s="110" t="str">
        <f t="shared" si="6"/>
        <v/>
      </c>
      <c r="AG37" s="115"/>
      <c r="AH37" s="118"/>
      <c r="AI37" s="107">
        <f t="shared" si="106"/>
        <v>0</v>
      </c>
      <c r="AJ37" s="107" t="str">
        <f t="shared" si="8"/>
        <v/>
      </c>
      <c r="AK37" s="109"/>
      <c r="AL37" s="110">
        <f t="shared" si="0"/>
        <v>0</v>
      </c>
      <c r="AM37" s="118"/>
      <c r="AN37" s="110">
        <f t="shared" si="1"/>
        <v>0</v>
      </c>
      <c r="AO37" s="118"/>
      <c r="AP37" s="107">
        <f t="shared" si="9"/>
        <v>0</v>
      </c>
      <c r="AQ37" s="118"/>
      <c r="AR37" s="107">
        <f t="shared" si="10"/>
        <v>0</v>
      </c>
      <c r="AS37" s="112"/>
      <c r="AT37" s="118"/>
      <c r="AU37" s="107">
        <f t="shared" si="11"/>
        <v>0</v>
      </c>
      <c r="AV37" s="107">
        <f t="shared" si="12"/>
        <v>0</v>
      </c>
      <c r="AW37" s="110" t="str">
        <f t="shared" si="2"/>
        <v/>
      </c>
      <c r="AX37" s="119" t="str">
        <f t="shared" si="3"/>
        <v/>
      </c>
      <c r="AY37" s="81"/>
      <c r="AZ37" s="80"/>
      <c r="BA37" s="107" t="str">
        <f t="shared" si="13"/>
        <v/>
      </c>
      <c r="BB37" s="107">
        <f t="shared" si="105"/>
        <v>0</v>
      </c>
    </row>
    <row r="38" spans="1:54" ht="15" customHeight="1">
      <c r="A38" s="114">
        <v>23</v>
      </c>
      <c r="B38" s="115"/>
      <c r="C38" s="115"/>
      <c r="D38" s="115"/>
      <c r="E38" s="100"/>
      <c r="F38" s="100"/>
      <c r="G38" s="100"/>
      <c r="H38" s="115"/>
      <c r="I38" s="115"/>
      <c r="J38" s="115"/>
      <c r="K38" s="115"/>
      <c r="L38" s="115"/>
      <c r="M38" s="115"/>
      <c r="N38" s="115"/>
      <c r="O38" s="115"/>
      <c r="P38" s="115"/>
      <c r="Q38" s="115"/>
      <c r="R38" s="115"/>
      <c r="S38" s="100"/>
      <c r="T38" s="134"/>
      <c r="U38" s="116"/>
      <c r="V38" s="100"/>
      <c r="W38" s="131"/>
      <c r="X38" s="131"/>
      <c r="Y38" s="131"/>
      <c r="Z38" s="117"/>
      <c r="AA38" s="80"/>
      <c r="AB38" s="140" t="str">
        <f t="shared" si="4"/>
        <v/>
      </c>
      <c r="AC38" s="117"/>
      <c r="AD38" s="105" t="str">
        <f t="shared" si="5"/>
        <v/>
      </c>
      <c r="AE38" s="115"/>
      <c r="AF38" s="110" t="str">
        <f t="shared" si="6"/>
        <v/>
      </c>
      <c r="AG38" s="115"/>
      <c r="AH38" s="118"/>
      <c r="AI38" s="107">
        <f t="shared" si="106"/>
        <v>0</v>
      </c>
      <c r="AJ38" s="107" t="str">
        <f t="shared" si="8"/>
        <v/>
      </c>
      <c r="AK38" s="109"/>
      <c r="AL38" s="110">
        <f t="shared" si="0"/>
        <v>0</v>
      </c>
      <c r="AM38" s="118"/>
      <c r="AN38" s="110">
        <f t="shared" si="1"/>
        <v>0</v>
      </c>
      <c r="AO38" s="118"/>
      <c r="AP38" s="107">
        <f t="shared" si="9"/>
        <v>0</v>
      </c>
      <c r="AQ38" s="118"/>
      <c r="AR38" s="107">
        <f t="shared" si="10"/>
        <v>0</v>
      </c>
      <c r="AS38" s="112"/>
      <c r="AT38" s="118"/>
      <c r="AU38" s="107">
        <f t="shared" si="11"/>
        <v>0</v>
      </c>
      <c r="AV38" s="107">
        <f t="shared" si="12"/>
        <v>0</v>
      </c>
      <c r="AW38" s="110" t="str">
        <f t="shared" si="2"/>
        <v/>
      </c>
      <c r="AX38" s="119" t="str">
        <f t="shared" si="3"/>
        <v/>
      </c>
      <c r="AY38" s="81"/>
      <c r="AZ38" s="80"/>
      <c r="BA38" s="107" t="str">
        <f t="shared" si="13"/>
        <v/>
      </c>
      <c r="BB38" s="107">
        <f t="shared" si="105"/>
        <v>0</v>
      </c>
    </row>
    <row r="39" spans="1:54" ht="15" customHeight="1">
      <c r="A39" s="114">
        <v>24</v>
      </c>
      <c r="B39" s="115"/>
      <c r="C39" s="115"/>
      <c r="D39" s="115"/>
      <c r="E39" s="100"/>
      <c r="F39" s="100"/>
      <c r="G39" s="100"/>
      <c r="H39" s="115"/>
      <c r="I39" s="115"/>
      <c r="J39" s="115"/>
      <c r="K39" s="115"/>
      <c r="L39" s="115"/>
      <c r="M39" s="115"/>
      <c r="N39" s="115"/>
      <c r="O39" s="115"/>
      <c r="P39" s="115"/>
      <c r="Q39" s="115"/>
      <c r="R39" s="115"/>
      <c r="S39" s="100"/>
      <c r="T39" s="134"/>
      <c r="U39" s="116"/>
      <c r="V39" s="100"/>
      <c r="W39" s="131"/>
      <c r="X39" s="131"/>
      <c r="Y39" s="131"/>
      <c r="Z39" s="117"/>
      <c r="AA39" s="80"/>
      <c r="AB39" s="140" t="str">
        <f t="shared" si="4"/>
        <v/>
      </c>
      <c r="AC39" s="117"/>
      <c r="AD39" s="105" t="str">
        <f t="shared" si="5"/>
        <v/>
      </c>
      <c r="AE39" s="115"/>
      <c r="AF39" s="110" t="str">
        <f t="shared" si="6"/>
        <v/>
      </c>
      <c r="AG39" s="115"/>
      <c r="AH39" s="118"/>
      <c r="AI39" s="107">
        <f t="shared" si="106"/>
        <v>0</v>
      </c>
      <c r="AJ39" s="107" t="str">
        <f t="shared" si="8"/>
        <v/>
      </c>
      <c r="AK39" s="109"/>
      <c r="AL39" s="110">
        <f t="shared" si="0"/>
        <v>0</v>
      </c>
      <c r="AM39" s="118"/>
      <c r="AN39" s="110">
        <f t="shared" si="1"/>
        <v>0</v>
      </c>
      <c r="AO39" s="118"/>
      <c r="AP39" s="107">
        <f t="shared" si="9"/>
        <v>0</v>
      </c>
      <c r="AQ39" s="118"/>
      <c r="AR39" s="107">
        <f t="shared" si="10"/>
        <v>0</v>
      </c>
      <c r="AS39" s="112"/>
      <c r="AT39" s="118"/>
      <c r="AU39" s="107">
        <f t="shared" si="11"/>
        <v>0</v>
      </c>
      <c r="AV39" s="107">
        <f t="shared" si="12"/>
        <v>0</v>
      </c>
      <c r="AW39" s="110" t="str">
        <f t="shared" si="2"/>
        <v/>
      </c>
      <c r="AX39" s="119" t="str">
        <f t="shared" si="3"/>
        <v/>
      </c>
      <c r="AY39" s="81"/>
      <c r="AZ39" s="80"/>
      <c r="BA39" s="107" t="str">
        <f t="shared" si="13"/>
        <v/>
      </c>
      <c r="BB39" s="107">
        <f t="shared" si="105"/>
        <v>0</v>
      </c>
    </row>
    <row r="40" spans="1:54" ht="15" customHeight="1">
      <c r="A40" s="114">
        <v>25</v>
      </c>
      <c r="B40" s="115"/>
      <c r="C40" s="115"/>
      <c r="D40" s="115"/>
      <c r="E40" s="100"/>
      <c r="F40" s="100"/>
      <c r="G40" s="100"/>
      <c r="H40" s="115"/>
      <c r="I40" s="115"/>
      <c r="J40" s="115"/>
      <c r="K40" s="115"/>
      <c r="L40" s="115"/>
      <c r="M40" s="115"/>
      <c r="N40" s="115"/>
      <c r="O40" s="115"/>
      <c r="P40" s="115"/>
      <c r="Q40" s="115"/>
      <c r="R40" s="115"/>
      <c r="S40" s="100"/>
      <c r="T40" s="134"/>
      <c r="U40" s="116"/>
      <c r="V40" s="100"/>
      <c r="W40" s="131"/>
      <c r="X40" s="131"/>
      <c r="Y40" s="131"/>
      <c r="Z40" s="117"/>
      <c r="AA40" s="80"/>
      <c r="AB40" s="140" t="str">
        <f t="shared" si="4"/>
        <v/>
      </c>
      <c r="AC40" s="117"/>
      <c r="AD40" s="105" t="str">
        <f t="shared" si="5"/>
        <v/>
      </c>
      <c r="AE40" s="115"/>
      <c r="AF40" s="110" t="str">
        <f t="shared" si="6"/>
        <v/>
      </c>
      <c r="AG40" s="115"/>
      <c r="AH40" s="118"/>
      <c r="AI40" s="107">
        <f t="shared" si="106"/>
        <v>0</v>
      </c>
      <c r="AJ40" s="107" t="str">
        <f t="shared" si="8"/>
        <v/>
      </c>
      <c r="AK40" s="109"/>
      <c r="AL40" s="110">
        <f t="shared" si="0"/>
        <v>0</v>
      </c>
      <c r="AM40" s="118"/>
      <c r="AN40" s="110">
        <f t="shared" si="1"/>
        <v>0</v>
      </c>
      <c r="AO40" s="118"/>
      <c r="AP40" s="107">
        <f t="shared" si="9"/>
        <v>0</v>
      </c>
      <c r="AQ40" s="118"/>
      <c r="AR40" s="107">
        <f t="shared" si="10"/>
        <v>0</v>
      </c>
      <c r="AS40" s="112"/>
      <c r="AT40" s="118"/>
      <c r="AU40" s="107">
        <f t="shared" si="11"/>
        <v>0</v>
      </c>
      <c r="AV40" s="107">
        <f t="shared" si="12"/>
        <v>0</v>
      </c>
      <c r="AW40" s="110" t="str">
        <f t="shared" si="2"/>
        <v/>
      </c>
      <c r="AX40" s="119" t="str">
        <f t="shared" si="3"/>
        <v/>
      </c>
      <c r="AY40" s="81"/>
      <c r="AZ40" s="80"/>
      <c r="BA40" s="107" t="str">
        <f t="shared" si="13"/>
        <v/>
      </c>
      <c r="BB40" s="107">
        <f t="shared" si="105"/>
        <v>0</v>
      </c>
    </row>
    <row r="41" spans="1:54" ht="15" customHeight="1">
      <c r="A41" s="114">
        <v>26</v>
      </c>
      <c r="B41" s="115"/>
      <c r="C41" s="115"/>
      <c r="D41" s="115"/>
      <c r="E41" s="100"/>
      <c r="F41" s="100"/>
      <c r="G41" s="100"/>
      <c r="H41" s="115"/>
      <c r="I41" s="115"/>
      <c r="J41" s="115"/>
      <c r="K41" s="115"/>
      <c r="L41" s="115"/>
      <c r="M41" s="115"/>
      <c r="N41" s="115"/>
      <c r="O41" s="115"/>
      <c r="P41" s="115"/>
      <c r="Q41" s="115"/>
      <c r="R41" s="115"/>
      <c r="S41" s="100"/>
      <c r="T41" s="134"/>
      <c r="U41" s="116"/>
      <c r="V41" s="100"/>
      <c r="W41" s="131"/>
      <c r="X41" s="131"/>
      <c r="Y41" s="131"/>
      <c r="Z41" s="117"/>
      <c r="AA41" s="80"/>
      <c r="AB41" s="140" t="str">
        <f t="shared" si="4"/>
        <v/>
      </c>
      <c r="AC41" s="117"/>
      <c r="AD41" s="105" t="str">
        <f t="shared" si="5"/>
        <v/>
      </c>
      <c r="AE41" s="115"/>
      <c r="AF41" s="110" t="str">
        <f t="shared" si="6"/>
        <v/>
      </c>
      <c r="AG41" s="115"/>
      <c r="AH41" s="118"/>
      <c r="AI41" s="107">
        <f t="shared" si="106"/>
        <v>0</v>
      </c>
      <c r="AJ41" s="107" t="str">
        <f t="shared" si="8"/>
        <v/>
      </c>
      <c r="AK41" s="109"/>
      <c r="AL41" s="110">
        <f t="shared" si="0"/>
        <v>0</v>
      </c>
      <c r="AM41" s="118"/>
      <c r="AN41" s="110">
        <f t="shared" si="1"/>
        <v>0</v>
      </c>
      <c r="AO41" s="118"/>
      <c r="AP41" s="107">
        <f t="shared" si="9"/>
        <v>0</v>
      </c>
      <c r="AQ41" s="118"/>
      <c r="AR41" s="107">
        <f t="shared" si="10"/>
        <v>0</v>
      </c>
      <c r="AS41" s="112"/>
      <c r="AT41" s="118"/>
      <c r="AU41" s="107">
        <f t="shared" si="11"/>
        <v>0</v>
      </c>
      <c r="AV41" s="107">
        <f t="shared" si="12"/>
        <v>0</v>
      </c>
      <c r="AW41" s="110" t="str">
        <f t="shared" si="2"/>
        <v/>
      </c>
      <c r="AX41" s="119" t="str">
        <f t="shared" si="3"/>
        <v/>
      </c>
      <c r="AY41" s="81"/>
      <c r="AZ41" s="80"/>
      <c r="BA41" s="107" t="str">
        <f t="shared" si="13"/>
        <v/>
      </c>
      <c r="BB41" s="107">
        <f t="shared" si="105"/>
        <v>0</v>
      </c>
    </row>
    <row r="42" spans="1:54">
      <c r="A42" s="114">
        <v>27</v>
      </c>
      <c r="B42" s="115"/>
      <c r="C42" s="115"/>
      <c r="D42" s="115"/>
      <c r="E42" s="100"/>
      <c r="F42" s="100"/>
      <c r="G42" s="100"/>
      <c r="H42" s="115"/>
      <c r="I42" s="115"/>
      <c r="J42" s="115"/>
      <c r="K42" s="115"/>
      <c r="L42" s="115"/>
      <c r="M42" s="115"/>
      <c r="N42" s="115"/>
      <c r="O42" s="115"/>
      <c r="P42" s="115"/>
      <c r="Q42" s="115"/>
      <c r="R42" s="115"/>
      <c r="S42" s="100"/>
      <c r="T42" s="134"/>
      <c r="U42" s="116"/>
      <c r="V42" s="100"/>
      <c r="W42" s="131"/>
      <c r="X42" s="131"/>
      <c r="Y42" s="131"/>
      <c r="Z42" s="117"/>
      <c r="AA42" s="80"/>
      <c r="AB42" s="140" t="str">
        <f t="shared" si="4"/>
        <v/>
      </c>
      <c r="AC42" s="117"/>
      <c r="AD42" s="105" t="str">
        <f t="shared" si="5"/>
        <v/>
      </c>
      <c r="AE42" s="115"/>
      <c r="AF42" s="110" t="str">
        <f t="shared" si="6"/>
        <v/>
      </c>
      <c r="AG42" s="115"/>
      <c r="AH42" s="118"/>
      <c r="AI42" s="107">
        <f t="shared" si="106"/>
        <v>0</v>
      </c>
      <c r="AJ42" s="107" t="str">
        <f t="shared" si="8"/>
        <v/>
      </c>
      <c r="AK42" s="109"/>
      <c r="AL42" s="110">
        <f t="shared" si="0"/>
        <v>0</v>
      </c>
      <c r="AM42" s="118"/>
      <c r="AN42" s="110">
        <f t="shared" si="1"/>
        <v>0</v>
      </c>
      <c r="AO42" s="118"/>
      <c r="AP42" s="107">
        <f t="shared" si="9"/>
        <v>0</v>
      </c>
      <c r="AQ42" s="118"/>
      <c r="AR42" s="107">
        <f t="shared" si="10"/>
        <v>0</v>
      </c>
      <c r="AS42" s="112"/>
      <c r="AT42" s="118"/>
      <c r="AU42" s="107">
        <f t="shared" si="11"/>
        <v>0</v>
      </c>
      <c r="AV42" s="107">
        <f t="shared" si="12"/>
        <v>0</v>
      </c>
      <c r="AW42" s="110" t="str">
        <f t="shared" si="2"/>
        <v/>
      </c>
      <c r="AX42" s="119" t="str">
        <f t="shared" si="3"/>
        <v/>
      </c>
      <c r="AY42" s="81"/>
      <c r="AZ42" s="80"/>
      <c r="BA42" s="107" t="str">
        <f t="shared" si="13"/>
        <v/>
      </c>
      <c r="BB42" s="107">
        <f t="shared" si="105"/>
        <v>0</v>
      </c>
    </row>
    <row r="43" spans="1:54">
      <c r="A43" s="114">
        <v>28</v>
      </c>
      <c r="B43" s="115"/>
      <c r="C43" s="115"/>
      <c r="D43" s="115"/>
      <c r="E43" s="100"/>
      <c r="F43" s="100"/>
      <c r="G43" s="100"/>
      <c r="H43" s="115"/>
      <c r="I43" s="115"/>
      <c r="J43" s="115"/>
      <c r="K43" s="115"/>
      <c r="L43" s="115"/>
      <c r="M43" s="115"/>
      <c r="N43" s="115"/>
      <c r="O43" s="115"/>
      <c r="P43" s="115"/>
      <c r="Q43" s="115"/>
      <c r="R43" s="115"/>
      <c r="S43" s="100"/>
      <c r="T43" s="134"/>
      <c r="U43" s="116"/>
      <c r="V43" s="100"/>
      <c r="W43" s="131"/>
      <c r="X43" s="131"/>
      <c r="Y43" s="131"/>
      <c r="Z43" s="117"/>
      <c r="AA43" s="80"/>
      <c r="AB43" s="140" t="str">
        <f t="shared" si="4"/>
        <v/>
      </c>
      <c r="AC43" s="117"/>
      <c r="AD43" s="105" t="str">
        <f t="shared" si="5"/>
        <v/>
      </c>
      <c r="AE43" s="115"/>
      <c r="AF43" s="110" t="str">
        <f t="shared" si="6"/>
        <v/>
      </c>
      <c r="AG43" s="115"/>
      <c r="AH43" s="118"/>
      <c r="AI43" s="107">
        <f t="shared" si="106"/>
        <v>0</v>
      </c>
      <c r="AJ43" s="107" t="str">
        <f t="shared" si="8"/>
        <v/>
      </c>
      <c r="AK43" s="109"/>
      <c r="AL43" s="110">
        <f t="shared" si="0"/>
        <v>0</v>
      </c>
      <c r="AM43" s="118"/>
      <c r="AN43" s="110">
        <f t="shared" si="1"/>
        <v>0</v>
      </c>
      <c r="AO43" s="118"/>
      <c r="AP43" s="107">
        <f t="shared" si="9"/>
        <v>0</v>
      </c>
      <c r="AQ43" s="118"/>
      <c r="AR43" s="107">
        <f t="shared" si="10"/>
        <v>0</v>
      </c>
      <c r="AS43" s="112"/>
      <c r="AT43" s="118"/>
      <c r="AU43" s="107">
        <f t="shared" si="11"/>
        <v>0</v>
      </c>
      <c r="AV43" s="107">
        <f t="shared" si="12"/>
        <v>0</v>
      </c>
      <c r="AW43" s="110" t="str">
        <f t="shared" si="2"/>
        <v/>
      </c>
      <c r="AX43" s="119" t="str">
        <f t="shared" si="3"/>
        <v/>
      </c>
      <c r="AY43" s="81"/>
      <c r="AZ43" s="80"/>
      <c r="BA43" s="107" t="str">
        <f t="shared" si="13"/>
        <v/>
      </c>
      <c r="BB43" s="107">
        <f t="shared" si="105"/>
        <v>0</v>
      </c>
    </row>
    <row r="44" spans="1:54">
      <c r="A44" s="114">
        <v>29</v>
      </c>
      <c r="B44" s="115"/>
      <c r="C44" s="115"/>
      <c r="D44" s="115"/>
      <c r="E44" s="100"/>
      <c r="F44" s="100"/>
      <c r="G44" s="100"/>
      <c r="H44" s="115"/>
      <c r="I44" s="115"/>
      <c r="J44" s="115"/>
      <c r="K44" s="115"/>
      <c r="L44" s="115"/>
      <c r="M44" s="115"/>
      <c r="N44" s="115"/>
      <c r="O44" s="115"/>
      <c r="P44" s="115"/>
      <c r="Q44" s="115"/>
      <c r="R44" s="115"/>
      <c r="S44" s="100"/>
      <c r="T44" s="134"/>
      <c r="U44" s="116"/>
      <c r="V44" s="100"/>
      <c r="W44" s="131"/>
      <c r="X44" s="131"/>
      <c r="Y44" s="131"/>
      <c r="Z44" s="117"/>
      <c r="AA44" s="80"/>
      <c r="AB44" s="140" t="str">
        <f t="shared" si="4"/>
        <v/>
      </c>
      <c r="AC44" s="117"/>
      <c r="AD44" s="105" t="str">
        <f t="shared" si="5"/>
        <v/>
      </c>
      <c r="AE44" s="115"/>
      <c r="AF44" s="110" t="str">
        <f t="shared" si="6"/>
        <v/>
      </c>
      <c r="AG44" s="115"/>
      <c r="AH44" s="118"/>
      <c r="AI44" s="107">
        <f t="shared" si="106"/>
        <v>0</v>
      </c>
      <c r="AJ44" s="107" t="str">
        <f t="shared" si="8"/>
        <v/>
      </c>
      <c r="AK44" s="109"/>
      <c r="AL44" s="110">
        <f t="shared" si="0"/>
        <v>0</v>
      </c>
      <c r="AM44" s="118"/>
      <c r="AN44" s="110">
        <f t="shared" si="1"/>
        <v>0</v>
      </c>
      <c r="AO44" s="118"/>
      <c r="AP44" s="107">
        <f t="shared" si="9"/>
        <v>0</v>
      </c>
      <c r="AQ44" s="118"/>
      <c r="AR44" s="107">
        <f t="shared" si="10"/>
        <v>0</v>
      </c>
      <c r="AS44" s="112"/>
      <c r="AT44" s="118"/>
      <c r="AU44" s="107">
        <f t="shared" si="11"/>
        <v>0</v>
      </c>
      <c r="AV44" s="107">
        <f t="shared" si="12"/>
        <v>0</v>
      </c>
      <c r="AW44" s="110" t="str">
        <f t="shared" si="2"/>
        <v/>
      </c>
      <c r="AX44" s="119" t="str">
        <f t="shared" si="3"/>
        <v/>
      </c>
      <c r="AY44" s="81"/>
      <c r="AZ44" s="80"/>
      <c r="BA44" s="107" t="str">
        <f t="shared" si="13"/>
        <v/>
      </c>
      <c r="BB44" s="107">
        <f t="shared" si="105"/>
        <v>0</v>
      </c>
    </row>
    <row r="45" spans="1:54">
      <c r="A45" s="114">
        <v>30</v>
      </c>
      <c r="B45" s="115"/>
      <c r="C45" s="115"/>
      <c r="D45" s="115"/>
      <c r="E45" s="100"/>
      <c r="F45" s="100"/>
      <c r="G45" s="100"/>
      <c r="H45" s="115"/>
      <c r="I45" s="115"/>
      <c r="J45" s="115"/>
      <c r="K45" s="115"/>
      <c r="L45" s="115"/>
      <c r="M45" s="115"/>
      <c r="N45" s="115"/>
      <c r="O45" s="115"/>
      <c r="P45" s="115"/>
      <c r="Q45" s="115"/>
      <c r="R45" s="115"/>
      <c r="S45" s="100"/>
      <c r="T45" s="134"/>
      <c r="U45" s="116"/>
      <c r="V45" s="100"/>
      <c r="W45" s="131"/>
      <c r="X45" s="131"/>
      <c r="Y45" s="131"/>
      <c r="Z45" s="117"/>
      <c r="AA45" s="80"/>
      <c r="AB45" s="140" t="str">
        <f t="shared" si="4"/>
        <v/>
      </c>
      <c r="AC45" s="117"/>
      <c r="AD45" s="105" t="str">
        <f t="shared" si="5"/>
        <v/>
      </c>
      <c r="AE45" s="115"/>
      <c r="AF45" s="110" t="str">
        <f t="shared" si="6"/>
        <v/>
      </c>
      <c r="AG45" s="115"/>
      <c r="AH45" s="118"/>
      <c r="AI45" s="107">
        <f t="shared" si="106"/>
        <v>0</v>
      </c>
      <c r="AJ45" s="107" t="str">
        <f t="shared" si="8"/>
        <v/>
      </c>
      <c r="AK45" s="109"/>
      <c r="AL45" s="110">
        <f t="shared" si="0"/>
        <v>0</v>
      </c>
      <c r="AM45" s="118"/>
      <c r="AN45" s="110">
        <f t="shared" si="1"/>
        <v>0</v>
      </c>
      <c r="AO45" s="118"/>
      <c r="AP45" s="107">
        <f t="shared" si="9"/>
        <v>0</v>
      </c>
      <c r="AQ45" s="118"/>
      <c r="AR45" s="107">
        <f t="shared" si="10"/>
        <v>0</v>
      </c>
      <c r="AS45" s="112"/>
      <c r="AT45" s="118"/>
      <c r="AU45" s="107">
        <f t="shared" si="11"/>
        <v>0</v>
      </c>
      <c r="AV45" s="107">
        <f t="shared" si="12"/>
        <v>0</v>
      </c>
      <c r="AW45" s="110" t="str">
        <f t="shared" si="2"/>
        <v/>
      </c>
      <c r="AX45" s="119" t="str">
        <f t="shared" si="3"/>
        <v/>
      </c>
      <c r="AY45" s="81"/>
      <c r="AZ45" s="80"/>
      <c r="BA45" s="107" t="str">
        <f t="shared" si="13"/>
        <v/>
      </c>
      <c r="BB45" s="107">
        <f t="shared" si="105"/>
        <v>0</v>
      </c>
    </row>
    <row r="46" spans="1:54">
      <c r="A46" s="114">
        <v>31</v>
      </c>
      <c r="B46" s="115"/>
      <c r="C46" s="115"/>
      <c r="D46" s="115"/>
      <c r="E46" s="100"/>
      <c r="F46" s="100"/>
      <c r="G46" s="100"/>
      <c r="H46" s="115"/>
      <c r="I46" s="115"/>
      <c r="J46" s="115"/>
      <c r="K46" s="115"/>
      <c r="L46" s="115"/>
      <c r="M46" s="115"/>
      <c r="N46" s="115"/>
      <c r="O46" s="115"/>
      <c r="P46" s="115"/>
      <c r="Q46" s="115"/>
      <c r="R46" s="115"/>
      <c r="S46" s="100"/>
      <c r="T46" s="134"/>
      <c r="U46" s="116"/>
      <c r="V46" s="100"/>
      <c r="W46" s="131"/>
      <c r="X46" s="131"/>
      <c r="Y46" s="131"/>
      <c r="Z46" s="117"/>
      <c r="AA46" s="80"/>
      <c r="AB46" s="140" t="str">
        <f t="shared" si="4"/>
        <v/>
      </c>
      <c r="AC46" s="117"/>
      <c r="AD46" s="105" t="str">
        <f t="shared" si="5"/>
        <v/>
      </c>
      <c r="AE46" s="115"/>
      <c r="AF46" s="110" t="str">
        <f t="shared" si="6"/>
        <v/>
      </c>
      <c r="AG46" s="115"/>
      <c r="AH46" s="118"/>
      <c r="AI46" s="107">
        <f t="shared" si="106"/>
        <v>0</v>
      </c>
      <c r="AJ46" s="107" t="str">
        <f t="shared" si="8"/>
        <v/>
      </c>
      <c r="AK46" s="109"/>
      <c r="AL46" s="110">
        <f t="shared" si="0"/>
        <v>0</v>
      </c>
      <c r="AM46" s="118"/>
      <c r="AN46" s="110">
        <f t="shared" si="1"/>
        <v>0</v>
      </c>
      <c r="AO46" s="118"/>
      <c r="AP46" s="107">
        <f t="shared" si="9"/>
        <v>0</v>
      </c>
      <c r="AQ46" s="118"/>
      <c r="AR46" s="107">
        <f t="shared" si="10"/>
        <v>0</v>
      </c>
      <c r="AS46" s="112"/>
      <c r="AT46" s="118"/>
      <c r="AU46" s="107">
        <f t="shared" si="11"/>
        <v>0</v>
      </c>
      <c r="AV46" s="107">
        <f t="shared" si="12"/>
        <v>0</v>
      </c>
      <c r="AW46" s="110" t="str">
        <f t="shared" si="2"/>
        <v/>
      </c>
      <c r="AX46" s="119" t="str">
        <f t="shared" si="3"/>
        <v/>
      </c>
      <c r="AY46" s="81"/>
      <c r="AZ46" s="80"/>
      <c r="BA46" s="107" t="str">
        <f t="shared" si="13"/>
        <v/>
      </c>
      <c r="BB46" s="107">
        <f t="shared" si="105"/>
        <v>0</v>
      </c>
    </row>
    <row r="47" spans="1:54">
      <c r="A47" s="114">
        <v>32</v>
      </c>
      <c r="B47" s="115"/>
      <c r="C47" s="115"/>
      <c r="D47" s="115"/>
      <c r="E47" s="100"/>
      <c r="F47" s="100"/>
      <c r="G47" s="100"/>
      <c r="H47" s="115"/>
      <c r="I47" s="115"/>
      <c r="J47" s="115"/>
      <c r="K47" s="115"/>
      <c r="L47" s="115"/>
      <c r="M47" s="115"/>
      <c r="N47" s="115"/>
      <c r="O47" s="115"/>
      <c r="P47" s="115"/>
      <c r="Q47" s="115"/>
      <c r="R47" s="115"/>
      <c r="S47" s="100"/>
      <c r="T47" s="134"/>
      <c r="U47" s="116"/>
      <c r="V47" s="100"/>
      <c r="W47" s="131"/>
      <c r="X47" s="131"/>
      <c r="Y47" s="131"/>
      <c r="Z47" s="117"/>
      <c r="AA47" s="80"/>
      <c r="AB47" s="140" t="str">
        <f t="shared" si="4"/>
        <v/>
      </c>
      <c r="AC47" s="117"/>
      <c r="AD47" s="105" t="str">
        <f t="shared" si="5"/>
        <v/>
      </c>
      <c r="AE47" s="115"/>
      <c r="AF47" s="110" t="str">
        <f t="shared" si="6"/>
        <v/>
      </c>
      <c r="AG47" s="115"/>
      <c r="AH47" s="118"/>
      <c r="AI47" s="107">
        <f t="shared" si="106"/>
        <v>0</v>
      </c>
      <c r="AJ47" s="107" t="str">
        <f t="shared" si="8"/>
        <v/>
      </c>
      <c r="AK47" s="109"/>
      <c r="AL47" s="110">
        <f t="shared" si="0"/>
        <v>0</v>
      </c>
      <c r="AM47" s="118"/>
      <c r="AN47" s="110">
        <f t="shared" si="1"/>
        <v>0</v>
      </c>
      <c r="AO47" s="118"/>
      <c r="AP47" s="107">
        <f t="shared" si="9"/>
        <v>0</v>
      </c>
      <c r="AQ47" s="118"/>
      <c r="AR47" s="107">
        <f t="shared" si="10"/>
        <v>0</v>
      </c>
      <c r="AS47" s="112"/>
      <c r="AT47" s="118"/>
      <c r="AU47" s="107">
        <f t="shared" si="11"/>
        <v>0</v>
      </c>
      <c r="AV47" s="107">
        <f t="shared" si="12"/>
        <v>0</v>
      </c>
      <c r="AW47" s="110" t="str">
        <f t="shared" si="2"/>
        <v/>
      </c>
      <c r="AX47" s="119" t="str">
        <f t="shared" si="3"/>
        <v/>
      </c>
      <c r="AY47" s="81"/>
      <c r="AZ47" s="80"/>
      <c r="BA47" s="107" t="str">
        <f t="shared" si="13"/>
        <v/>
      </c>
      <c r="BB47" s="107">
        <f t="shared" si="105"/>
        <v>0</v>
      </c>
    </row>
    <row r="48" spans="1:54">
      <c r="A48" s="114">
        <v>33</v>
      </c>
      <c r="B48" s="115"/>
      <c r="C48" s="115"/>
      <c r="D48" s="115"/>
      <c r="E48" s="100"/>
      <c r="F48" s="100"/>
      <c r="G48" s="100"/>
      <c r="H48" s="115"/>
      <c r="I48" s="115"/>
      <c r="J48" s="115"/>
      <c r="K48" s="115"/>
      <c r="L48" s="115"/>
      <c r="M48" s="115"/>
      <c r="N48" s="115"/>
      <c r="O48" s="115"/>
      <c r="P48" s="115"/>
      <c r="Q48" s="115"/>
      <c r="R48" s="115"/>
      <c r="S48" s="100"/>
      <c r="T48" s="134"/>
      <c r="U48" s="116"/>
      <c r="V48" s="100"/>
      <c r="W48" s="131"/>
      <c r="X48" s="131"/>
      <c r="Y48" s="131"/>
      <c r="Z48" s="117"/>
      <c r="AA48" s="80"/>
      <c r="AB48" s="140" t="str">
        <f t="shared" si="4"/>
        <v/>
      </c>
      <c r="AC48" s="117"/>
      <c r="AD48" s="105" t="str">
        <f t="shared" si="5"/>
        <v/>
      </c>
      <c r="AE48" s="115"/>
      <c r="AF48" s="110" t="str">
        <f t="shared" si="6"/>
        <v/>
      </c>
      <c r="AG48" s="115"/>
      <c r="AH48" s="118"/>
      <c r="AI48" s="107">
        <f t="shared" si="106"/>
        <v>0</v>
      </c>
      <c r="AJ48" s="107" t="str">
        <f t="shared" si="8"/>
        <v/>
      </c>
      <c r="AK48" s="109"/>
      <c r="AL48" s="110">
        <f t="shared" ref="AL48:AL65" si="107">IF(ISERROR(AY48*AK48),"",AY48*AK48)</f>
        <v>0</v>
      </c>
      <c r="AM48" s="118"/>
      <c r="AN48" s="110">
        <f t="shared" ref="AN48:AN65" si="108">IF(ISERROR(AY48*AM48),"",AY48*AM48)</f>
        <v>0</v>
      </c>
      <c r="AO48" s="118"/>
      <c r="AP48" s="107">
        <f t="shared" si="9"/>
        <v>0</v>
      </c>
      <c r="AQ48" s="118"/>
      <c r="AR48" s="107">
        <f t="shared" si="10"/>
        <v>0</v>
      </c>
      <c r="AS48" s="112"/>
      <c r="AT48" s="118"/>
      <c r="AU48" s="107">
        <f t="shared" si="11"/>
        <v>0</v>
      </c>
      <c r="AV48" s="107">
        <f t="shared" si="12"/>
        <v>0</v>
      </c>
      <c r="AW48" s="110" t="str">
        <f t="shared" ref="AW48:AW65" si="109">IF(ISERROR(AJ48+AV48),"",AJ48+AV48)</f>
        <v/>
      </c>
      <c r="AX48" s="119" t="str">
        <f t="shared" si="3"/>
        <v/>
      </c>
      <c r="AY48" s="81"/>
      <c r="AZ48" s="80"/>
      <c r="BA48" s="107" t="str">
        <f t="shared" si="13"/>
        <v/>
      </c>
      <c r="BB48" s="107">
        <f t="shared" si="105"/>
        <v>0</v>
      </c>
    </row>
    <row r="49" spans="1:54">
      <c r="A49" s="114">
        <v>34</v>
      </c>
      <c r="B49" s="115"/>
      <c r="C49" s="115"/>
      <c r="D49" s="115"/>
      <c r="E49" s="100"/>
      <c r="F49" s="100"/>
      <c r="G49" s="100"/>
      <c r="H49" s="115"/>
      <c r="I49" s="115"/>
      <c r="J49" s="115"/>
      <c r="K49" s="115"/>
      <c r="L49" s="115"/>
      <c r="M49" s="115"/>
      <c r="N49" s="115"/>
      <c r="O49" s="115"/>
      <c r="P49" s="115"/>
      <c r="Q49" s="115"/>
      <c r="R49" s="115"/>
      <c r="S49" s="100"/>
      <c r="T49" s="134"/>
      <c r="U49" s="116"/>
      <c r="V49" s="100"/>
      <c r="W49" s="131"/>
      <c r="X49" s="131"/>
      <c r="Y49" s="131"/>
      <c r="Z49" s="117"/>
      <c r="AA49" s="80"/>
      <c r="AB49" s="140" t="str">
        <f t="shared" si="4"/>
        <v/>
      </c>
      <c r="AC49" s="117"/>
      <c r="AD49" s="105" t="str">
        <f t="shared" si="5"/>
        <v/>
      </c>
      <c r="AE49" s="115"/>
      <c r="AF49" s="110" t="str">
        <f t="shared" si="6"/>
        <v/>
      </c>
      <c r="AG49" s="115"/>
      <c r="AH49" s="118"/>
      <c r="AI49" s="107">
        <f t="shared" si="106"/>
        <v>0</v>
      </c>
      <c r="AJ49" s="107" t="str">
        <f t="shared" si="8"/>
        <v/>
      </c>
      <c r="AK49" s="109"/>
      <c r="AL49" s="110">
        <f t="shared" si="107"/>
        <v>0</v>
      </c>
      <c r="AM49" s="118"/>
      <c r="AN49" s="110">
        <f t="shared" si="108"/>
        <v>0</v>
      </c>
      <c r="AO49" s="118"/>
      <c r="AP49" s="107">
        <f t="shared" si="9"/>
        <v>0</v>
      </c>
      <c r="AQ49" s="118"/>
      <c r="AR49" s="107">
        <f t="shared" si="10"/>
        <v>0</v>
      </c>
      <c r="AS49" s="112"/>
      <c r="AT49" s="118"/>
      <c r="AU49" s="107">
        <f t="shared" si="11"/>
        <v>0</v>
      </c>
      <c r="AV49" s="107">
        <f t="shared" si="12"/>
        <v>0</v>
      </c>
      <c r="AW49" s="110" t="str">
        <f t="shared" si="109"/>
        <v/>
      </c>
      <c r="AX49" s="119" t="str">
        <f t="shared" si="3"/>
        <v/>
      </c>
      <c r="AY49" s="81"/>
      <c r="AZ49" s="80"/>
      <c r="BA49" s="107" t="str">
        <f t="shared" si="13"/>
        <v/>
      </c>
      <c r="BB49" s="107">
        <f t="shared" si="105"/>
        <v>0</v>
      </c>
    </row>
    <row r="50" spans="1:54">
      <c r="A50" s="114">
        <v>35</v>
      </c>
      <c r="B50" s="115"/>
      <c r="C50" s="115"/>
      <c r="D50" s="115"/>
      <c r="E50" s="100"/>
      <c r="F50" s="100"/>
      <c r="G50" s="100"/>
      <c r="H50" s="115"/>
      <c r="I50" s="115"/>
      <c r="J50" s="115"/>
      <c r="K50" s="115"/>
      <c r="L50" s="115"/>
      <c r="M50" s="115"/>
      <c r="N50" s="115"/>
      <c r="O50" s="115"/>
      <c r="P50" s="115"/>
      <c r="Q50" s="115"/>
      <c r="R50" s="115"/>
      <c r="S50" s="100"/>
      <c r="T50" s="134"/>
      <c r="U50" s="116"/>
      <c r="V50" s="100"/>
      <c r="W50" s="131"/>
      <c r="X50" s="131"/>
      <c r="Y50" s="131"/>
      <c r="Z50" s="117"/>
      <c r="AA50" s="80"/>
      <c r="AB50" s="140" t="str">
        <f t="shared" si="4"/>
        <v/>
      </c>
      <c r="AC50" s="117"/>
      <c r="AD50" s="105" t="str">
        <f t="shared" si="5"/>
        <v/>
      </c>
      <c r="AE50" s="115"/>
      <c r="AF50" s="110" t="str">
        <f t="shared" si="6"/>
        <v/>
      </c>
      <c r="AG50" s="115"/>
      <c r="AH50" s="118"/>
      <c r="AI50" s="107">
        <f t="shared" si="106"/>
        <v>0</v>
      </c>
      <c r="AJ50" s="107" t="str">
        <f t="shared" si="8"/>
        <v/>
      </c>
      <c r="AK50" s="109"/>
      <c r="AL50" s="110">
        <f t="shared" si="107"/>
        <v>0</v>
      </c>
      <c r="AM50" s="118"/>
      <c r="AN50" s="110">
        <f t="shared" si="108"/>
        <v>0</v>
      </c>
      <c r="AO50" s="118"/>
      <c r="AP50" s="107">
        <f t="shared" si="9"/>
        <v>0</v>
      </c>
      <c r="AQ50" s="118"/>
      <c r="AR50" s="107">
        <f t="shared" si="10"/>
        <v>0</v>
      </c>
      <c r="AS50" s="112"/>
      <c r="AT50" s="118"/>
      <c r="AU50" s="107">
        <f t="shared" si="11"/>
        <v>0</v>
      </c>
      <c r="AV50" s="107">
        <f t="shared" si="12"/>
        <v>0</v>
      </c>
      <c r="AW50" s="110" t="str">
        <f t="shared" si="109"/>
        <v/>
      </c>
      <c r="AX50" s="119" t="str">
        <f t="shared" si="3"/>
        <v/>
      </c>
      <c r="AY50" s="81"/>
      <c r="AZ50" s="80"/>
      <c r="BA50" s="107" t="str">
        <f t="shared" si="13"/>
        <v/>
      </c>
      <c r="BB50" s="107">
        <f t="shared" si="105"/>
        <v>0</v>
      </c>
    </row>
    <row r="51" spans="1:54">
      <c r="A51" s="114">
        <v>36</v>
      </c>
      <c r="B51" s="115"/>
      <c r="C51" s="115"/>
      <c r="D51" s="115"/>
      <c r="E51" s="100"/>
      <c r="F51" s="100"/>
      <c r="G51" s="100"/>
      <c r="H51" s="115"/>
      <c r="I51" s="115"/>
      <c r="J51" s="115"/>
      <c r="K51" s="115"/>
      <c r="L51" s="115"/>
      <c r="M51" s="115"/>
      <c r="N51" s="115"/>
      <c r="O51" s="115"/>
      <c r="P51" s="115"/>
      <c r="Q51" s="115"/>
      <c r="R51" s="115"/>
      <c r="S51" s="100"/>
      <c r="T51" s="134"/>
      <c r="U51" s="116"/>
      <c r="V51" s="100"/>
      <c r="W51" s="131"/>
      <c r="X51" s="131"/>
      <c r="Y51" s="131"/>
      <c r="Z51" s="117"/>
      <c r="AA51" s="80"/>
      <c r="AB51" s="140" t="str">
        <f t="shared" si="4"/>
        <v/>
      </c>
      <c r="AC51" s="117"/>
      <c r="AD51" s="105" t="str">
        <f t="shared" si="5"/>
        <v/>
      </c>
      <c r="AE51" s="115"/>
      <c r="AF51" s="110" t="str">
        <f t="shared" si="6"/>
        <v/>
      </c>
      <c r="AG51" s="115"/>
      <c r="AH51" s="118"/>
      <c r="AI51" s="107">
        <f t="shared" si="106"/>
        <v>0</v>
      </c>
      <c r="AJ51" s="107" t="str">
        <f t="shared" si="8"/>
        <v/>
      </c>
      <c r="AK51" s="109"/>
      <c r="AL51" s="110">
        <f t="shared" si="107"/>
        <v>0</v>
      </c>
      <c r="AM51" s="118"/>
      <c r="AN51" s="110">
        <f t="shared" si="108"/>
        <v>0</v>
      </c>
      <c r="AO51" s="118"/>
      <c r="AP51" s="107">
        <f t="shared" si="9"/>
        <v>0</v>
      </c>
      <c r="AQ51" s="118"/>
      <c r="AR51" s="107">
        <f t="shared" si="10"/>
        <v>0</v>
      </c>
      <c r="AS51" s="112"/>
      <c r="AT51" s="118"/>
      <c r="AU51" s="107">
        <f t="shared" si="11"/>
        <v>0</v>
      </c>
      <c r="AV51" s="107">
        <f t="shared" si="12"/>
        <v>0</v>
      </c>
      <c r="AW51" s="110" t="str">
        <f t="shared" si="109"/>
        <v/>
      </c>
      <c r="AX51" s="119" t="str">
        <f t="shared" si="3"/>
        <v/>
      </c>
      <c r="AY51" s="81"/>
      <c r="AZ51" s="80"/>
      <c r="BA51" s="107" t="str">
        <f t="shared" si="13"/>
        <v/>
      </c>
      <c r="BB51" s="107">
        <f t="shared" si="105"/>
        <v>0</v>
      </c>
    </row>
    <row r="52" spans="1:54">
      <c r="A52" s="114">
        <v>37</v>
      </c>
      <c r="B52" s="115"/>
      <c r="C52" s="115"/>
      <c r="D52" s="115"/>
      <c r="E52" s="100"/>
      <c r="F52" s="100"/>
      <c r="G52" s="100"/>
      <c r="H52" s="115"/>
      <c r="I52" s="115"/>
      <c r="J52" s="115"/>
      <c r="K52" s="115"/>
      <c r="L52" s="115"/>
      <c r="M52" s="115"/>
      <c r="N52" s="115"/>
      <c r="O52" s="115"/>
      <c r="P52" s="115"/>
      <c r="Q52" s="115"/>
      <c r="R52" s="115"/>
      <c r="S52" s="100"/>
      <c r="T52" s="134"/>
      <c r="U52" s="116"/>
      <c r="V52" s="100"/>
      <c r="W52" s="131"/>
      <c r="X52" s="131"/>
      <c r="Y52" s="131"/>
      <c r="Z52" s="117"/>
      <c r="AA52" s="80"/>
      <c r="AB52" s="140" t="str">
        <f t="shared" si="4"/>
        <v/>
      </c>
      <c r="AC52" s="117"/>
      <c r="AD52" s="105" t="str">
        <f t="shared" si="5"/>
        <v/>
      </c>
      <c r="AE52" s="115"/>
      <c r="AF52" s="110" t="str">
        <f t="shared" si="6"/>
        <v/>
      </c>
      <c r="AG52" s="115"/>
      <c r="AH52" s="118"/>
      <c r="AI52" s="107">
        <f t="shared" si="106"/>
        <v>0</v>
      </c>
      <c r="AJ52" s="107" t="str">
        <f t="shared" si="8"/>
        <v/>
      </c>
      <c r="AK52" s="109"/>
      <c r="AL52" s="110">
        <f t="shared" si="107"/>
        <v>0</v>
      </c>
      <c r="AM52" s="118"/>
      <c r="AN52" s="110">
        <f t="shared" si="108"/>
        <v>0</v>
      </c>
      <c r="AO52" s="118"/>
      <c r="AP52" s="107">
        <f t="shared" si="9"/>
        <v>0</v>
      </c>
      <c r="AQ52" s="118"/>
      <c r="AR52" s="107">
        <f t="shared" si="10"/>
        <v>0</v>
      </c>
      <c r="AS52" s="112"/>
      <c r="AT52" s="118"/>
      <c r="AU52" s="107">
        <f t="shared" si="11"/>
        <v>0</v>
      </c>
      <c r="AV52" s="107">
        <f t="shared" si="12"/>
        <v>0</v>
      </c>
      <c r="AW52" s="110" t="str">
        <f t="shared" si="109"/>
        <v/>
      </c>
      <c r="AX52" s="119" t="str">
        <f t="shared" si="3"/>
        <v/>
      </c>
      <c r="AY52" s="81"/>
      <c r="AZ52" s="80"/>
      <c r="BA52" s="107" t="str">
        <f t="shared" si="13"/>
        <v/>
      </c>
      <c r="BB52" s="107">
        <f t="shared" si="105"/>
        <v>0</v>
      </c>
    </row>
    <row r="53" spans="1:54">
      <c r="A53" s="114">
        <v>38</v>
      </c>
      <c r="B53" s="115"/>
      <c r="C53" s="115"/>
      <c r="D53" s="115"/>
      <c r="E53" s="100"/>
      <c r="F53" s="100"/>
      <c r="G53" s="100"/>
      <c r="H53" s="115"/>
      <c r="I53" s="115"/>
      <c r="J53" s="115"/>
      <c r="K53" s="115"/>
      <c r="L53" s="115"/>
      <c r="M53" s="115"/>
      <c r="N53" s="115"/>
      <c r="O53" s="115"/>
      <c r="P53" s="115"/>
      <c r="Q53" s="115"/>
      <c r="R53" s="115"/>
      <c r="S53" s="100"/>
      <c r="T53" s="134"/>
      <c r="U53" s="116"/>
      <c r="V53" s="100"/>
      <c r="W53" s="131"/>
      <c r="X53" s="131"/>
      <c r="Y53" s="131"/>
      <c r="Z53" s="117"/>
      <c r="AA53" s="80"/>
      <c r="AB53" s="140" t="str">
        <f t="shared" si="4"/>
        <v/>
      </c>
      <c r="AC53" s="117"/>
      <c r="AD53" s="105" t="str">
        <f t="shared" si="5"/>
        <v/>
      </c>
      <c r="AE53" s="115"/>
      <c r="AF53" s="110" t="str">
        <f t="shared" si="6"/>
        <v/>
      </c>
      <c r="AG53" s="115"/>
      <c r="AH53" s="118"/>
      <c r="AI53" s="107">
        <f t="shared" si="106"/>
        <v>0</v>
      </c>
      <c r="AJ53" s="107" t="str">
        <f t="shared" si="8"/>
        <v/>
      </c>
      <c r="AK53" s="109"/>
      <c r="AL53" s="110">
        <f t="shared" si="107"/>
        <v>0</v>
      </c>
      <c r="AM53" s="118"/>
      <c r="AN53" s="110">
        <f t="shared" si="108"/>
        <v>0</v>
      </c>
      <c r="AO53" s="118"/>
      <c r="AP53" s="107">
        <f t="shared" si="9"/>
        <v>0</v>
      </c>
      <c r="AQ53" s="118"/>
      <c r="AR53" s="107">
        <f t="shared" si="10"/>
        <v>0</v>
      </c>
      <c r="AS53" s="112"/>
      <c r="AT53" s="118"/>
      <c r="AU53" s="107">
        <f t="shared" si="11"/>
        <v>0</v>
      </c>
      <c r="AV53" s="107">
        <f t="shared" si="12"/>
        <v>0</v>
      </c>
      <c r="AW53" s="110" t="str">
        <f t="shared" si="109"/>
        <v/>
      </c>
      <c r="AX53" s="119" t="str">
        <f t="shared" si="3"/>
        <v/>
      </c>
      <c r="AY53" s="81"/>
      <c r="AZ53" s="80"/>
      <c r="BA53" s="107" t="str">
        <f t="shared" si="13"/>
        <v/>
      </c>
      <c r="BB53" s="107">
        <f t="shared" si="105"/>
        <v>0</v>
      </c>
    </row>
    <row r="54" spans="1:54">
      <c r="A54" s="114">
        <v>39</v>
      </c>
      <c r="B54" s="115"/>
      <c r="C54" s="115"/>
      <c r="D54" s="115"/>
      <c r="E54" s="100"/>
      <c r="F54" s="100"/>
      <c r="G54" s="100"/>
      <c r="H54" s="115"/>
      <c r="I54" s="115"/>
      <c r="J54" s="115"/>
      <c r="K54" s="115"/>
      <c r="L54" s="115"/>
      <c r="M54" s="115"/>
      <c r="N54" s="115"/>
      <c r="O54" s="115"/>
      <c r="P54" s="115"/>
      <c r="Q54" s="115"/>
      <c r="R54" s="115"/>
      <c r="S54" s="100"/>
      <c r="T54" s="134"/>
      <c r="U54" s="116"/>
      <c r="V54" s="100"/>
      <c r="W54" s="131"/>
      <c r="X54" s="131"/>
      <c r="Y54" s="131"/>
      <c r="Z54" s="117"/>
      <c r="AA54" s="80"/>
      <c r="AB54" s="140" t="str">
        <f t="shared" si="4"/>
        <v/>
      </c>
      <c r="AC54" s="117"/>
      <c r="AD54" s="105" t="str">
        <f t="shared" si="5"/>
        <v/>
      </c>
      <c r="AE54" s="115"/>
      <c r="AF54" s="110" t="str">
        <f t="shared" si="6"/>
        <v/>
      </c>
      <c r="AG54" s="115"/>
      <c r="AH54" s="118"/>
      <c r="AI54" s="107">
        <f t="shared" si="106"/>
        <v>0</v>
      </c>
      <c r="AJ54" s="107" t="str">
        <f t="shared" si="8"/>
        <v/>
      </c>
      <c r="AK54" s="109"/>
      <c r="AL54" s="110">
        <f t="shared" si="107"/>
        <v>0</v>
      </c>
      <c r="AM54" s="118"/>
      <c r="AN54" s="110">
        <f t="shared" si="108"/>
        <v>0</v>
      </c>
      <c r="AO54" s="118"/>
      <c r="AP54" s="107">
        <f t="shared" si="9"/>
        <v>0</v>
      </c>
      <c r="AQ54" s="118"/>
      <c r="AR54" s="107">
        <f t="shared" si="10"/>
        <v>0</v>
      </c>
      <c r="AS54" s="112"/>
      <c r="AT54" s="118"/>
      <c r="AU54" s="107">
        <f t="shared" si="11"/>
        <v>0</v>
      </c>
      <c r="AV54" s="107">
        <f t="shared" si="12"/>
        <v>0</v>
      </c>
      <c r="AW54" s="110" t="str">
        <f t="shared" si="109"/>
        <v/>
      </c>
      <c r="AX54" s="119" t="str">
        <f t="shared" si="3"/>
        <v/>
      </c>
      <c r="AY54" s="81"/>
      <c r="AZ54" s="80"/>
      <c r="BA54" s="107" t="str">
        <f t="shared" si="13"/>
        <v/>
      </c>
      <c r="BB54" s="107">
        <f t="shared" si="105"/>
        <v>0</v>
      </c>
    </row>
    <row r="55" spans="1:54">
      <c r="A55" s="114">
        <v>40</v>
      </c>
      <c r="B55" s="115"/>
      <c r="C55" s="115"/>
      <c r="D55" s="115"/>
      <c r="E55" s="100"/>
      <c r="F55" s="100"/>
      <c r="G55" s="100"/>
      <c r="H55" s="115"/>
      <c r="I55" s="115"/>
      <c r="J55" s="115"/>
      <c r="K55" s="115"/>
      <c r="L55" s="115"/>
      <c r="M55" s="115"/>
      <c r="N55" s="115"/>
      <c r="O55" s="115"/>
      <c r="P55" s="115"/>
      <c r="Q55" s="115"/>
      <c r="R55" s="115"/>
      <c r="S55" s="100"/>
      <c r="T55" s="134"/>
      <c r="U55" s="116"/>
      <c r="V55" s="100"/>
      <c r="W55" s="131"/>
      <c r="X55" s="131"/>
      <c r="Y55" s="131"/>
      <c r="Z55" s="117"/>
      <c r="AA55" s="80"/>
      <c r="AB55" s="140" t="str">
        <f t="shared" si="4"/>
        <v/>
      </c>
      <c r="AC55" s="117"/>
      <c r="AD55" s="105" t="str">
        <f t="shared" si="5"/>
        <v/>
      </c>
      <c r="AE55" s="115"/>
      <c r="AF55" s="110" t="str">
        <f t="shared" si="6"/>
        <v/>
      </c>
      <c r="AG55" s="115"/>
      <c r="AH55" s="118"/>
      <c r="AI55" s="107">
        <f t="shared" si="106"/>
        <v>0</v>
      </c>
      <c r="AJ55" s="107" t="str">
        <f t="shared" si="8"/>
        <v/>
      </c>
      <c r="AK55" s="109"/>
      <c r="AL55" s="110">
        <f t="shared" si="107"/>
        <v>0</v>
      </c>
      <c r="AM55" s="118"/>
      <c r="AN55" s="110">
        <f t="shared" si="108"/>
        <v>0</v>
      </c>
      <c r="AO55" s="118"/>
      <c r="AP55" s="107">
        <f t="shared" si="9"/>
        <v>0</v>
      </c>
      <c r="AQ55" s="118"/>
      <c r="AR55" s="107">
        <f t="shared" si="10"/>
        <v>0</v>
      </c>
      <c r="AS55" s="112"/>
      <c r="AT55" s="118"/>
      <c r="AU55" s="107">
        <f t="shared" si="11"/>
        <v>0</v>
      </c>
      <c r="AV55" s="107">
        <f t="shared" si="12"/>
        <v>0</v>
      </c>
      <c r="AW55" s="110" t="str">
        <f t="shared" si="109"/>
        <v/>
      </c>
      <c r="AX55" s="119" t="str">
        <f t="shared" si="3"/>
        <v/>
      </c>
      <c r="AY55" s="81"/>
      <c r="AZ55" s="80"/>
      <c r="BA55" s="107" t="str">
        <f t="shared" si="13"/>
        <v/>
      </c>
      <c r="BB55" s="107">
        <f t="shared" si="105"/>
        <v>0</v>
      </c>
    </row>
    <row r="56" spans="1:54">
      <c r="A56" s="114">
        <v>41</v>
      </c>
      <c r="B56" s="115"/>
      <c r="C56" s="115"/>
      <c r="D56" s="115"/>
      <c r="E56" s="100"/>
      <c r="F56" s="100"/>
      <c r="G56" s="100"/>
      <c r="H56" s="115"/>
      <c r="I56" s="115"/>
      <c r="J56" s="115"/>
      <c r="K56" s="115"/>
      <c r="L56" s="115"/>
      <c r="M56" s="115"/>
      <c r="N56" s="115"/>
      <c r="O56" s="115"/>
      <c r="P56" s="115"/>
      <c r="Q56" s="115"/>
      <c r="R56" s="115"/>
      <c r="S56" s="100"/>
      <c r="T56" s="134"/>
      <c r="U56" s="116"/>
      <c r="V56" s="100"/>
      <c r="W56" s="131"/>
      <c r="X56" s="131"/>
      <c r="Y56" s="131"/>
      <c r="Z56" s="117"/>
      <c r="AA56" s="80"/>
      <c r="AB56" s="140" t="str">
        <f t="shared" si="4"/>
        <v/>
      </c>
      <c r="AC56" s="117"/>
      <c r="AD56" s="105" t="str">
        <f t="shared" si="5"/>
        <v/>
      </c>
      <c r="AE56" s="115"/>
      <c r="AF56" s="110" t="str">
        <f t="shared" si="6"/>
        <v/>
      </c>
      <c r="AG56" s="115"/>
      <c r="AH56" s="118"/>
      <c r="AI56" s="107">
        <f t="shared" si="106"/>
        <v>0</v>
      </c>
      <c r="AJ56" s="107" t="str">
        <f t="shared" si="8"/>
        <v/>
      </c>
      <c r="AK56" s="109"/>
      <c r="AL56" s="110">
        <f t="shared" si="107"/>
        <v>0</v>
      </c>
      <c r="AM56" s="118"/>
      <c r="AN56" s="110">
        <f t="shared" si="108"/>
        <v>0</v>
      </c>
      <c r="AO56" s="118"/>
      <c r="AP56" s="107">
        <f t="shared" si="9"/>
        <v>0</v>
      </c>
      <c r="AQ56" s="118"/>
      <c r="AR56" s="107">
        <f t="shared" si="10"/>
        <v>0</v>
      </c>
      <c r="AS56" s="112"/>
      <c r="AT56" s="118"/>
      <c r="AU56" s="107">
        <f t="shared" si="11"/>
        <v>0</v>
      </c>
      <c r="AV56" s="107">
        <f t="shared" si="12"/>
        <v>0</v>
      </c>
      <c r="AW56" s="110" t="str">
        <f t="shared" si="109"/>
        <v/>
      </c>
      <c r="AX56" s="119" t="str">
        <f t="shared" si="3"/>
        <v/>
      </c>
      <c r="AY56" s="81"/>
      <c r="AZ56" s="80"/>
      <c r="BA56" s="107" t="str">
        <f t="shared" si="13"/>
        <v/>
      </c>
      <c r="BB56" s="107">
        <f t="shared" si="105"/>
        <v>0</v>
      </c>
    </row>
    <row r="57" spans="1:54">
      <c r="A57" s="114">
        <v>42</v>
      </c>
      <c r="B57" s="115"/>
      <c r="C57" s="115"/>
      <c r="D57" s="115"/>
      <c r="E57" s="100"/>
      <c r="F57" s="100"/>
      <c r="G57" s="100"/>
      <c r="H57" s="115"/>
      <c r="I57" s="115"/>
      <c r="J57" s="115"/>
      <c r="K57" s="115"/>
      <c r="L57" s="115"/>
      <c r="M57" s="115"/>
      <c r="N57" s="115"/>
      <c r="O57" s="115"/>
      <c r="P57" s="115"/>
      <c r="Q57" s="115"/>
      <c r="R57" s="115"/>
      <c r="S57" s="100"/>
      <c r="T57" s="134"/>
      <c r="U57" s="116"/>
      <c r="V57" s="100"/>
      <c r="W57" s="131"/>
      <c r="X57" s="131"/>
      <c r="Y57" s="131"/>
      <c r="Z57" s="117"/>
      <c r="AA57" s="80"/>
      <c r="AB57" s="140" t="str">
        <f t="shared" si="4"/>
        <v/>
      </c>
      <c r="AC57" s="117"/>
      <c r="AD57" s="105" t="str">
        <f t="shared" si="5"/>
        <v/>
      </c>
      <c r="AE57" s="115"/>
      <c r="AF57" s="110" t="str">
        <f t="shared" si="6"/>
        <v/>
      </c>
      <c r="AG57" s="115"/>
      <c r="AH57" s="118"/>
      <c r="AI57" s="107">
        <f t="shared" si="106"/>
        <v>0</v>
      </c>
      <c r="AJ57" s="107" t="str">
        <f t="shared" si="8"/>
        <v/>
      </c>
      <c r="AK57" s="109"/>
      <c r="AL57" s="110">
        <f t="shared" si="107"/>
        <v>0</v>
      </c>
      <c r="AM57" s="118"/>
      <c r="AN57" s="110">
        <f t="shared" si="108"/>
        <v>0</v>
      </c>
      <c r="AO57" s="118"/>
      <c r="AP57" s="107">
        <f t="shared" si="9"/>
        <v>0</v>
      </c>
      <c r="AQ57" s="118"/>
      <c r="AR57" s="107">
        <f t="shared" si="10"/>
        <v>0</v>
      </c>
      <c r="AS57" s="112"/>
      <c r="AT57" s="118"/>
      <c r="AU57" s="107">
        <f t="shared" si="11"/>
        <v>0</v>
      </c>
      <c r="AV57" s="107">
        <f t="shared" si="12"/>
        <v>0</v>
      </c>
      <c r="AW57" s="110" t="str">
        <f t="shared" si="109"/>
        <v/>
      </c>
      <c r="AX57" s="119" t="str">
        <f t="shared" si="3"/>
        <v/>
      </c>
      <c r="AY57" s="81"/>
      <c r="AZ57" s="80"/>
      <c r="BA57" s="107" t="str">
        <f t="shared" si="13"/>
        <v/>
      </c>
      <c r="BB57" s="107">
        <f t="shared" si="105"/>
        <v>0</v>
      </c>
    </row>
    <row r="58" spans="1:54">
      <c r="A58" s="114">
        <v>43</v>
      </c>
      <c r="B58" s="115"/>
      <c r="C58" s="115"/>
      <c r="D58" s="115"/>
      <c r="E58" s="100"/>
      <c r="F58" s="100"/>
      <c r="G58" s="100"/>
      <c r="H58" s="115"/>
      <c r="I58" s="115"/>
      <c r="J58" s="115"/>
      <c r="K58" s="115"/>
      <c r="L58" s="115"/>
      <c r="M58" s="115"/>
      <c r="N58" s="115"/>
      <c r="O58" s="115"/>
      <c r="P58" s="115"/>
      <c r="Q58" s="115"/>
      <c r="R58" s="115"/>
      <c r="S58" s="100"/>
      <c r="T58" s="134"/>
      <c r="U58" s="116"/>
      <c r="V58" s="100"/>
      <c r="W58" s="131"/>
      <c r="X58" s="131"/>
      <c r="Y58" s="131"/>
      <c r="Z58" s="117"/>
      <c r="AA58" s="80"/>
      <c r="AB58" s="140" t="str">
        <f t="shared" si="4"/>
        <v/>
      </c>
      <c r="AC58" s="117"/>
      <c r="AD58" s="105" t="str">
        <f t="shared" si="5"/>
        <v/>
      </c>
      <c r="AE58" s="115"/>
      <c r="AF58" s="110" t="str">
        <f t="shared" si="6"/>
        <v/>
      </c>
      <c r="AG58" s="115"/>
      <c r="AH58" s="118"/>
      <c r="AI58" s="107">
        <f t="shared" si="106"/>
        <v>0</v>
      </c>
      <c r="AJ58" s="107" t="str">
        <f t="shared" si="8"/>
        <v/>
      </c>
      <c r="AK58" s="109"/>
      <c r="AL58" s="110">
        <f t="shared" si="107"/>
        <v>0</v>
      </c>
      <c r="AM58" s="118"/>
      <c r="AN58" s="110">
        <f t="shared" si="108"/>
        <v>0</v>
      </c>
      <c r="AO58" s="118"/>
      <c r="AP58" s="107">
        <f t="shared" si="9"/>
        <v>0</v>
      </c>
      <c r="AQ58" s="118"/>
      <c r="AR58" s="107">
        <f t="shared" si="10"/>
        <v>0</v>
      </c>
      <c r="AS58" s="112"/>
      <c r="AT58" s="118"/>
      <c r="AU58" s="107">
        <f t="shared" si="11"/>
        <v>0</v>
      </c>
      <c r="AV58" s="107">
        <f t="shared" si="12"/>
        <v>0</v>
      </c>
      <c r="AW58" s="110" t="str">
        <f t="shared" si="109"/>
        <v/>
      </c>
      <c r="AX58" s="119" t="str">
        <f t="shared" si="3"/>
        <v/>
      </c>
      <c r="AY58" s="81"/>
      <c r="AZ58" s="80"/>
      <c r="BA58" s="107" t="str">
        <f t="shared" si="13"/>
        <v/>
      </c>
      <c r="BB58" s="107">
        <f t="shared" si="105"/>
        <v>0</v>
      </c>
    </row>
    <row r="59" spans="1:54">
      <c r="A59" s="114">
        <v>44</v>
      </c>
      <c r="B59" s="115"/>
      <c r="C59" s="115"/>
      <c r="D59" s="115"/>
      <c r="E59" s="100"/>
      <c r="F59" s="100"/>
      <c r="G59" s="100"/>
      <c r="H59" s="115"/>
      <c r="I59" s="115"/>
      <c r="J59" s="115"/>
      <c r="K59" s="115"/>
      <c r="L59" s="115"/>
      <c r="M59" s="115"/>
      <c r="N59" s="115"/>
      <c r="O59" s="115"/>
      <c r="P59" s="115"/>
      <c r="Q59" s="115"/>
      <c r="R59" s="115"/>
      <c r="S59" s="100"/>
      <c r="T59" s="134"/>
      <c r="U59" s="116"/>
      <c r="V59" s="100"/>
      <c r="W59" s="131"/>
      <c r="X59" s="131"/>
      <c r="Y59" s="131"/>
      <c r="Z59" s="117"/>
      <c r="AA59" s="80"/>
      <c r="AB59" s="140" t="str">
        <f t="shared" si="4"/>
        <v/>
      </c>
      <c r="AC59" s="117"/>
      <c r="AD59" s="105" t="str">
        <f t="shared" si="5"/>
        <v/>
      </c>
      <c r="AE59" s="115"/>
      <c r="AF59" s="110" t="str">
        <f t="shared" si="6"/>
        <v/>
      </c>
      <c r="AG59" s="115"/>
      <c r="AH59" s="118"/>
      <c r="AI59" s="107">
        <f t="shared" si="106"/>
        <v>0</v>
      </c>
      <c r="AJ59" s="107" t="str">
        <f t="shared" si="8"/>
        <v/>
      </c>
      <c r="AK59" s="109"/>
      <c r="AL59" s="110">
        <f t="shared" si="107"/>
        <v>0</v>
      </c>
      <c r="AM59" s="118"/>
      <c r="AN59" s="110">
        <f t="shared" si="108"/>
        <v>0</v>
      </c>
      <c r="AO59" s="118"/>
      <c r="AP59" s="107">
        <f t="shared" si="9"/>
        <v>0</v>
      </c>
      <c r="AQ59" s="118"/>
      <c r="AR59" s="107">
        <f t="shared" si="10"/>
        <v>0</v>
      </c>
      <c r="AS59" s="112"/>
      <c r="AT59" s="118"/>
      <c r="AU59" s="107">
        <f t="shared" si="11"/>
        <v>0</v>
      </c>
      <c r="AV59" s="107">
        <f t="shared" si="12"/>
        <v>0</v>
      </c>
      <c r="AW59" s="110" t="str">
        <f t="shared" si="109"/>
        <v/>
      </c>
      <c r="AX59" s="119" t="str">
        <f t="shared" si="3"/>
        <v/>
      </c>
      <c r="AY59" s="81"/>
      <c r="AZ59" s="80"/>
      <c r="BA59" s="107" t="str">
        <f t="shared" si="13"/>
        <v/>
      </c>
      <c r="BB59" s="107">
        <f t="shared" si="105"/>
        <v>0</v>
      </c>
    </row>
    <row r="60" spans="1:54">
      <c r="A60" s="114">
        <v>45</v>
      </c>
      <c r="B60" s="115"/>
      <c r="C60" s="115"/>
      <c r="D60" s="115"/>
      <c r="E60" s="100"/>
      <c r="F60" s="100"/>
      <c r="G60" s="100"/>
      <c r="H60" s="115"/>
      <c r="I60" s="115"/>
      <c r="J60" s="115"/>
      <c r="K60" s="115"/>
      <c r="L60" s="115"/>
      <c r="M60" s="115"/>
      <c r="N60" s="115"/>
      <c r="O60" s="115"/>
      <c r="P60" s="115"/>
      <c r="Q60" s="115"/>
      <c r="R60" s="115"/>
      <c r="S60" s="100"/>
      <c r="T60" s="134"/>
      <c r="U60" s="116"/>
      <c r="V60" s="100"/>
      <c r="W60" s="131"/>
      <c r="X60" s="131"/>
      <c r="Y60" s="131"/>
      <c r="Z60" s="117"/>
      <c r="AA60" s="80"/>
      <c r="AB60" s="140" t="str">
        <f t="shared" si="4"/>
        <v/>
      </c>
      <c r="AC60" s="117"/>
      <c r="AD60" s="105" t="str">
        <f t="shared" si="5"/>
        <v/>
      </c>
      <c r="AE60" s="115"/>
      <c r="AF60" s="110" t="str">
        <f t="shared" si="6"/>
        <v/>
      </c>
      <c r="AG60" s="115"/>
      <c r="AH60" s="118"/>
      <c r="AI60" s="107">
        <f t="shared" si="106"/>
        <v>0</v>
      </c>
      <c r="AJ60" s="107" t="str">
        <f t="shared" si="8"/>
        <v/>
      </c>
      <c r="AK60" s="109"/>
      <c r="AL60" s="110">
        <f t="shared" si="107"/>
        <v>0</v>
      </c>
      <c r="AM60" s="118"/>
      <c r="AN60" s="110">
        <f t="shared" si="108"/>
        <v>0</v>
      </c>
      <c r="AO60" s="118"/>
      <c r="AP60" s="107">
        <f t="shared" si="9"/>
        <v>0</v>
      </c>
      <c r="AQ60" s="118"/>
      <c r="AR60" s="107">
        <f t="shared" si="10"/>
        <v>0</v>
      </c>
      <c r="AS60" s="112"/>
      <c r="AT60" s="118"/>
      <c r="AU60" s="107">
        <f t="shared" si="11"/>
        <v>0</v>
      </c>
      <c r="AV60" s="107">
        <f t="shared" si="12"/>
        <v>0</v>
      </c>
      <c r="AW60" s="110" t="str">
        <f t="shared" si="109"/>
        <v/>
      </c>
      <c r="AX60" s="119" t="str">
        <f t="shared" si="3"/>
        <v/>
      </c>
      <c r="AY60" s="81"/>
      <c r="AZ60" s="80"/>
      <c r="BA60" s="107" t="str">
        <f t="shared" si="13"/>
        <v/>
      </c>
      <c r="BB60" s="107">
        <f t="shared" si="105"/>
        <v>0</v>
      </c>
    </row>
    <row r="61" spans="1:54">
      <c r="A61" s="114">
        <v>46</v>
      </c>
      <c r="B61" s="115"/>
      <c r="C61" s="115"/>
      <c r="D61" s="115"/>
      <c r="E61" s="100"/>
      <c r="F61" s="100"/>
      <c r="G61" s="100"/>
      <c r="H61" s="115"/>
      <c r="I61" s="115"/>
      <c r="J61" s="115"/>
      <c r="K61" s="115"/>
      <c r="L61" s="115"/>
      <c r="M61" s="115"/>
      <c r="N61" s="115"/>
      <c r="O61" s="115"/>
      <c r="P61" s="115"/>
      <c r="Q61" s="115"/>
      <c r="R61" s="115"/>
      <c r="S61" s="100"/>
      <c r="T61" s="134"/>
      <c r="U61" s="116"/>
      <c r="V61" s="100"/>
      <c r="W61" s="131"/>
      <c r="X61" s="131"/>
      <c r="Y61" s="131"/>
      <c r="Z61" s="117"/>
      <c r="AA61" s="80"/>
      <c r="AB61" s="140" t="str">
        <f t="shared" si="4"/>
        <v/>
      </c>
      <c r="AC61" s="117"/>
      <c r="AD61" s="105" t="str">
        <f t="shared" si="5"/>
        <v/>
      </c>
      <c r="AE61" s="115"/>
      <c r="AF61" s="110" t="str">
        <f t="shared" si="6"/>
        <v/>
      </c>
      <c r="AG61" s="115"/>
      <c r="AH61" s="118"/>
      <c r="AI61" s="107">
        <f t="shared" si="106"/>
        <v>0</v>
      </c>
      <c r="AJ61" s="107" t="str">
        <f t="shared" si="8"/>
        <v/>
      </c>
      <c r="AK61" s="109"/>
      <c r="AL61" s="110">
        <f t="shared" si="107"/>
        <v>0</v>
      </c>
      <c r="AM61" s="118"/>
      <c r="AN61" s="110">
        <f t="shared" si="108"/>
        <v>0</v>
      </c>
      <c r="AO61" s="118"/>
      <c r="AP61" s="107">
        <f t="shared" si="9"/>
        <v>0</v>
      </c>
      <c r="AQ61" s="118"/>
      <c r="AR61" s="107">
        <f t="shared" si="10"/>
        <v>0</v>
      </c>
      <c r="AS61" s="112"/>
      <c r="AT61" s="118"/>
      <c r="AU61" s="107">
        <f t="shared" si="11"/>
        <v>0</v>
      </c>
      <c r="AV61" s="107">
        <f t="shared" si="12"/>
        <v>0</v>
      </c>
      <c r="AW61" s="110" t="str">
        <f t="shared" si="109"/>
        <v/>
      </c>
      <c r="AX61" s="119" t="str">
        <f t="shared" si="3"/>
        <v/>
      </c>
      <c r="AY61" s="81"/>
      <c r="AZ61" s="80"/>
      <c r="BA61" s="107" t="str">
        <f t="shared" si="13"/>
        <v/>
      </c>
      <c r="BB61" s="107">
        <f t="shared" si="105"/>
        <v>0</v>
      </c>
    </row>
    <row r="62" spans="1:54">
      <c r="A62" s="114">
        <v>47</v>
      </c>
      <c r="B62" s="115"/>
      <c r="C62" s="115"/>
      <c r="D62" s="115"/>
      <c r="E62" s="100"/>
      <c r="F62" s="100"/>
      <c r="G62" s="100"/>
      <c r="H62" s="115"/>
      <c r="I62" s="115"/>
      <c r="J62" s="115"/>
      <c r="K62" s="115"/>
      <c r="L62" s="115"/>
      <c r="M62" s="115"/>
      <c r="N62" s="115"/>
      <c r="O62" s="115"/>
      <c r="P62" s="115"/>
      <c r="Q62" s="115"/>
      <c r="R62" s="115"/>
      <c r="S62" s="100"/>
      <c r="T62" s="134"/>
      <c r="U62" s="116"/>
      <c r="V62" s="100"/>
      <c r="W62" s="131"/>
      <c r="X62" s="131"/>
      <c r="Y62" s="131"/>
      <c r="Z62" s="117"/>
      <c r="AA62" s="80"/>
      <c r="AB62" s="140" t="str">
        <f t="shared" si="4"/>
        <v/>
      </c>
      <c r="AC62" s="117"/>
      <c r="AD62" s="105" t="str">
        <f t="shared" si="5"/>
        <v/>
      </c>
      <c r="AE62" s="115"/>
      <c r="AF62" s="110" t="str">
        <f t="shared" si="6"/>
        <v/>
      </c>
      <c r="AG62" s="115"/>
      <c r="AH62" s="118"/>
      <c r="AI62" s="107">
        <f t="shared" si="106"/>
        <v>0</v>
      </c>
      <c r="AJ62" s="107" t="str">
        <f t="shared" si="8"/>
        <v/>
      </c>
      <c r="AK62" s="109"/>
      <c r="AL62" s="110">
        <f t="shared" si="107"/>
        <v>0</v>
      </c>
      <c r="AM62" s="118"/>
      <c r="AN62" s="110">
        <f t="shared" si="108"/>
        <v>0</v>
      </c>
      <c r="AO62" s="118"/>
      <c r="AP62" s="107">
        <f t="shared" si="9"/>
        <v>0</v>
      </c>
      <c r="AQ62" s="118"/>
      <c r="AR62" s="107">
        <f t="shared" si="10"/>
        <v>0</v>
      </c>
      <c r="AS62" s="112"/>
      <c r="AT62" s="118"/>
      <c r="AU62" s="107">
        <f t="shared" si="11"/>
        <v>0</v>
      </c>
      <c r="AV62" s="107">
        <f t="shared" si="12"/>
        <v>0</v>
      </c>
      <c r="AW62" s="110" t="str">
        <f t="shared" si="109"/>
        <v/>
      </c>
      <c r="AX62" s="119" t="str">
        <f t="shared" si="3"/>
        <v/>
      </c>
      <c r="AY62" s="81"/>
      <c r="AZ62" s="80"/>
      <c r="BA62" s="107" t="str">
        <f t="shared" si="13"/>
        <v/>
      </c>
      <c r="BB62" s="107">
        <f t="shared" si="105"/>
        <v>0</v>
      </c>
    </row>
    <row r="63" spans="1:54">
      <c r="A63" s="114">
        <v>48</v>
      </c>
      <c r="B63" s="115"/>
      <c r="C63" s="115"/>
      <c r="D63" s="115"/>
      <c r="E63" s="100"/>
      <c r="F63" s="100"/>
      <c r="G63" s="100"/>
      <c r="H63" s="115"/>
      <c r="I63" s="115"/>
      <c r="J63" s="115"/>
      <c r="K63" s="115"/>
      <c r="L63" s="115"/>
      <c r="M63" s="115"/>
      <c r="N63" s="115"/>
      <c r="O63" s="115"/>
      <c r="P63" s="115"/>
      <c r="Q63" s="115"/>
      <c r="R63" s="115"/>
      <c r="S63" s="100"/>
      <c r="T63" s="134"/>
      <c r="U63" s="116"/>
      <c r="V63" s="100"/>
      <c r="W63" s="131"/>
      <c r="X63" s="131"/>
      <c r="Y63" s="131"/>
      <c r="Z63" s="117"/>
      <c r="AA63" s="80"/>
      <c r="AB63" s="140" t="str">
        <f t="shared" si="4"/>
        <v/>
      </c>
      <c r="AC63" s="117"/>
      <c r="AD63" s="105" t="str">
        <f t="shared" si="5"/>
        <v/>
      </c>
      <c r="AE63" s="115"/>
      <c r="AF63" s="110" t="str">
        <f t="shared" si="6"/>
        <v/>
      </c>
      <c r="AG63" s="115"/>
      <c r="AH63" s="118"/>
      <c r="AI63" s="107">
        <f t="shared" si="106"/>
        <v>0</v>
      </c>
      <c r="AJ63" s="107" t="str">
        <f t="shared" si="8"/>
        <v/>
      </c>
      <c r="AK63" s="109"/>
      <c r="AL63" s="110">
        <f t="shared" si="107"/>
        <v>0</v>
      </c>
      <c r="AM63" s="118"/>
      <c r="AN63" s="110">
        <f t="shared" si="108"/>
        <v>0</v>
      </c>
      <c r="AO63" s="118"/>
      <c r="AP63" s="107">
        <f t="shared" si="9"/>
        <v>0</v>
      </c>
      <c r="AQ63" s="118"/>
      <c r="AR63" s="107">
        <f t="shared" si="10"/>
        <v>0</v>
      </c>
      <c r="AS63" s="112"/>
      <c r="AT63" s="118"/>
      <c r="AU63" s="107">
        <f t="shared" si="11"/>
        <v>0</v>
      </c>
      <c r="AV63" s="107">
        <f t="shared" si="12"/>
        <v>0</v>
      </c>
      <c r="AW63" s="110" t="str">
        <f t="shared" si="109"/>
        <v/>
      </c>
      <c r="AX63" s="119" t="str">
        <f t="shared" si="3"/>
        <v/>
      </c>
      <c r="AY63" s="81"/>
      <c r="AZ63" s="80"/>
      <c r="BA63" s="107" t="str">
        <f t="shared" si="13"/>
        <v/>
      </c>
      <c r="BB63" s="107">
        <f t="shared" si="105"/>
        <v>0</v>
      </c>
    </row>
    <row r="64" spans="1:54">
      <c r="A64" s="114">
        <v>49</v>
      </c>
      <c r="B64" s="115"/>
      <c r="C64" s="115"/>
      <c r="D64" s="115"/>
      <c r="E64" s="100"/>
      <c r="F64" s="100"/>
      <c r="G64" s="100"/>
      <c r="H64" s="115"/>
      <c r="I64" s="115"/>
      <c r="J64" s="115"/>
      <c r="K64" s="115"/>
      <c r="L64" s="115"/>
      <c r="M64" s="115"/>
      <c r="N64" s="115"/>
      <c r="O64" s="115"/>
      <c r="P64" s="115"/>
      <c r="Q64" s="115"/>
      <c r="R64" s="115"/>
      <c r="S64" s="100"/>
      <c r="T64" s="134"/>
      <c r="U64" s="116"/>
      <c r="V64" s="100"/>
      <c r="W64" s="131"/>
      <c r="X64" s="131"/>
      <c r="Y64" s="131"/>
      <c r="Z64" s="117"/>
      <c r="AA64" s="80"/>
      <c r="AB64" s="140" t="str">
        <f t="shared" si="4"/>
        <v/>
      </c>
      <c r="AC64" s="117"/>
      <c r="AD64" s="105" t="str">
        <f t="shared" si="5"/>
        <v/>
      </c>
      <c r="AE64" s="115"/>
      <c r="AF64" s="110" t="str">
        <f t="shared" si="6"/>
        <v/>
      </c>
      <c r="AG64" s="115"/>
      <c r="AH64" s="118"/>
      <c r="AI64" s="107">
        <f t="shared" si="106"/>
        <v>0</v>
      </c>
      <c r="AJ64" s="107" t="str">
        <f t="shared" si="8"/>
        <v/>
      </c>
      <c r="AK64" s="109"/>
      <c r="AL64" s="110">
        <f t="shared" si="107"/>
        <v>0</v>
      </c>
      <c r="AM64" s="118"/>
      <c r="AN64" s="110">
        <f t="shared" si="108"/>
        <v>0</v>
      </c>
      <c r="AO64" s="118"/>
      <c r="AP64" s="107">
        <f t="shared" si="9"/>
        <v>0</v>
      </c>
      <c r="AQ64" s="118"/>
      <c r="AR64" s="107">
        <f t="shared" si="10"/>
        <v>0</v>
      </c>
      <c r="AS64" s="112"/>
      <c r="AT64" s="118"/>
      <c r="AU64" s="107">
        <f t="shared" si="11"/>
        <v>0</v>
      </c>
      <c r="AV64" s="107">
        <f t="shared" si="12"/>
        <v>0</v>
      </c>
      <c r="AW64" s="110" t="str">
        <f t="shared" si="109"/>
        <v/>
      </c>
      <c r="AX64" s="119" t="str">
        <f t="shared" si="3"/>
        <v/>
      </c>
      <c r="AY64" s="81"/>
      <c r="AZ64" s="80"/>
      <c r="BA64" s="107" t="str">
        <f t="shared" si="13"/>
        <v/>
      </c>
      <c r="BB64" s="107">
        <f t="shared" si="105"/>
        <v>0</v>
      </c>
    </row>
    <row r="65" spans="1:54">
      <c r="A65" s="114">
        <v>50</v>
      </c>
      <c r="B65" s="115"/>
      <c r="C65" s="115"/>
      <c r="D65" s="115"/>
      <c r="E65" s="100"/>
      <c r="F65" s="100"/>
      <c r="G65" s="100"/>
      <c r="H65" s="115"/>
      <c r="I65" s="115"/>
      <c r="J65" s="115"/>
      <c r="K65" s="115"/>
      <c r="L65" s="115"/>
      <c r="M65" s="115"/>
      <c r="N65" s="115"/>
      <c r="O65" s="115"/>
      <c r="P65" s="115"/>
      <c r="Q65" s="115"/>
      <c r="R65" s="115"/>
      <c r="S65" s="100"/>
      <c r="T65" s="134"/>
      <c r="U65" s="116"/>
      <c r="V65" s="100"/>
      <c r="W65" s="131"/>
      <c r="X65" s="131"/>
      <c r="Y65" s="131"/>
      <c r="Z65" s="117"/>
      <c r="AA65" s="80"/>
      <c r="AB65" s="140" t="str">
        <f t="shared" si="4"/>
        <v/>
      </c>
      <c r="AC65" s="117"/>
      <c r="AD65" s="105" t="str">
        <f t="shared" si="5"/>
        <v/>
      </c>
      <c r="AE65" s="115"/>
      <c r="AF65" s="110" t="str">
        <f t="shared" si="6"/>
        <v/>
      </c>
      <c r="AG65" s="115"/>
      <c r="AH65" s="118"/>
      <c r="AI65" s="107">
        <f t="shared" si="106"/>
        <v>0</v>
      </c>
      <c r="AJ65" s="107" t="str">
        <f t="shared" si="8"/>
        <v/>
      </c>
      <c r="AK65" s="109"/>
      <c r="AL65" s="110">
        <f t="shared" si="107"/>
        <v>0</v>
      </c>
      <c r="AM65" s="118"/>
      <c r="AN65" s="110">
        <f t="shared" si="108"/>
        <v>0</v>
      </c>
      <c r="AO65" s="118"/>
      <c r="AP65" s="107">
        <f t="shared" si="9"/>
        <v>0</v>
      </c>
      <c r="AQ65" s="118"/>
      <c r="AR65" s="107">
        <f t="shared" si="10"/>
        <v>0</v>
      </c>
      <c r="AS65" s="112"/>
      <c r="AT65" s="118"/>
      <c r="AU65" s="107">
        <f t="shared" si="11"/>
        <v>0</v>
      </c>
      <c r="AV65" s="107">
        <f t="shared" si="12"/>
        <v>0</v>
      </c>
      <c r="AW65" s="110" t="str">
        <f t="shared" si="109"/>
        <v/>
      </c>
      <c r="AX65" s="119" t="str">
        <f t="shared" si="3"/>
        <v/>
      </c>
      <c r="AY65" s="81"/>
      <c r="AZ65" s="80"/>
      <c r="BA65" s="107" t="str">
        <f t="shared" si="13"/>
        <v/>
      </c>
      <c r="BB65" s="107">
        <f t="shared" si="105"/>
        <v>0</v>
      </c>
    </row>
    <row r="66" spans="1:54">
      <c r="AX66" s="78"/>
      <c r="AZ66" s="121"/>
    </row>
  </sheetData>
  <sheetProtection insertRows="0" deleteRows="0" sort="0"/>
  <protectedRanges>
    <protectedRange sqref="W36:AC65 AE36:AH65 W66:AL66 W67:AS275 T66:T275 AV67:AY275 M30:M275 AG8:AG12 AZ30:AZ66 W11:Y12 Z12 W8:Z10 W20:Z21 AZ8:AZ12 U15:Z15 A34:K275 W34:Z35 Z29:Z33 AF34:AH35 N34:S275 AG14 W14:Y14 N14:S14 A14:M15 U4:V14 AF4:AF14 A4:S12 A20:S21 U17:Z17 AZ14:AZ17 U16:Y16 AF15:AG17 U19:V21 AF18:AF19 A16:L18 N15:O18 V18 AB4:AD28 AI4:AX28 A25:S25 U24:Z25 V23:Z23 N22:O23 V22:Y22 AD29:AD65 AB29:AC35 AI29:AL65 AM29:AS66 AT29:AU275 AV29:AX66 A29:L33 U29:V275 V27:Z27 V26:Y26 U28:Z28 AZ20:AZ28 AF20:AG33 A28:M28 N26:O33 A13:O13 Q13:S13 A19:O19 Q15:S19 Q22:S24 Q26:S33 J24:O24 A22:I24 J22:L23 A26:L27" name="Range1"/>
    <protectedRange sqref="W4:Z7 Z14 Z11 W13:Z13 Z16 W18:Z19 Z22 Z26" name="Range1_2"/>
    <protectedRange sqref="AE4:AE35" name="Range1_3"/>
    <protectedRange sqref="AG4:AH4 AG5:AG7 AH5:AH12 AG13:AH13 AH14:AH17 AG18:AH19 AH20:AH33" name="Range1_4"/>
    <protectedRange sqref="AZ4:AZ7 AZ13 AZ18:AZ19" name="Range1_6"/>
    <protectedRange sqref="L34:L311" name="Range1_1"/>
    <protectedRange sqref="P15" name="Range1_5"/>
    <protectedRange sqref="P29:P33" name="Range1_7"/>
    <protectedRange sqref="P13 P16:P19 P22:P24 P26:P28" name="Range1_7_1"/>
  </protectedRanges>
  <mergeCells count="5">
    <mergeCell ref="V2:AF2"/>
    <mergeCell ref="AG2:AI2"/>
    <mergeCell ref="AK2:AV2"/>
    <mergeCell ref="AW2:AY2"/>
    <mergeCell ref="T2:U2"/>
  </mergeCells>
  <phoneticPr fontId="24"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E4:E65</xm:sqref>
        </x14:dataValidation>
        <x14:dataValidation type="list" allowBlank="1" showInputMessage="1" showErrorMessage="1" xr:uid="{00000000-0002-0000-0100-000001000000}">
          <x14:formula1>
            <xm:f>Data!$L$2:$L$6</xm:f>
          </x14:formula1>
          <xm:sqref>S4:S65</xm:sqref>
        </x14:dataValidation>
        <x14:dataValidation type="list" allowBlank="1" showInputMessage="1" showErrorMessage="1" xr:uid="{00000000-0002-0000-0100-000002000000}">
          <x14:formula1>
            <xm:f>Data!$S$2:$S$6</xm:f>
          </x14:formula1>
          <xm:sqref>V4:V65</xm:sqref>
        </x14:dataValidation>
        <x14:dataValidation type="list" allowBlank="1" showInputMessage="1" showErrorMessage="1" xr:uid="{00000000-0002-0000-0100-000003000000}">
          <x14:formula1>
            <xm:f>ValueSelect!$F$2:$F$10</xm:f>
          </x14:formula1>
          <xm:sqref>G4:G65</xm:sqref>
        </x14:dataValidation>
        <x14:dataValidation type="list" allowBlank="1" showInputMessage="1" showErrorMessage="1" xr:uid="{00000000-0002-0000-0100-000004000000}">
          <x14:formula1>
            <xm:f>ValueSelect!$E$2:$E$27</xm:f>
          </x14:formula1>
          <xm:sqref>F4:F65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S91"/>
  <sheetViews>
    <sheetView tabSelected="1" zoomScaleNormal="100" workbookViewId="0">
      <selection activeCell="B11" sqref="B11:B16"/>
    </sheetView>
  </sheetViews>
  <sheetFormatPr defaultColWidth="9.42578125" defaultRowHeight="12.75" outlineLevelCol="2"/>
  <cols>
    <col min="1" max="1" width="26.42578125" style="142" customWidth="1"/>
    <col min="2" max="2" width="26.5703125" style="142" customWidth="1"/>
    <col min="3" max="3" width="25.28515625" style="146" customWidth="1"/>
    <col min="4" max="4" width="33.5703125" style="142" customWidth="1"/>
    <col min="5" max="5" width="13.42578125" style="142" customWidth="1"/>
    <col min="6" max="6" width="15.42578125" style="142" customWidth="1"/>
    <col min="7" max="7" width="13.5703125" style="142" customWidth="1"/>
    <col min="8" max="8" width="9.42578125" style="142" customWidth="1"/>
    <col min="9" max="9" width="12.5703125" style="142" customWidth="1" outlineLevel="1"/>
    <col min="10" max="10" width="6" style="144" customWidth="1" outlineLevel="1" collapsed="1"/>
    <col min="11" max="11" width="6" style="142" customWidth="1" outlineLevel="2"/>
    <col min="12" max="12" width="4.7109375" style="142" customWidth="1" outlineLevel="2"/>
    <col min="13" max="13" width="10.42578125" style="142" customWidth="1" outlineLevel="2"/>
    <col min="14" max="14" width="8.28515625" style="142" customWidth="1" outlineLevel="2"/>
    <col min="15" max="15" width="7.5703125" style="142" customWidth="1" outlineLevel="2"/>
    <col min="16" max="16" width="11" style="144" customWidth="1" outlineLevel="2"/>
    <col min="17" max="17" width="11.42578125" style="144" customWidth="1" outlineLevel="2"/>
    <col min="18" max="18" width="9.42578125" style="142" customWidth="1" outlineLevel="2"/>
    <col min="19" max="19" width="13" style="144" customWidth="1" outlineLevel="1"/>
    <col min="20" max="20" width="8.5703125" style="142" customWidth="1" outlineLevel="2"/>
    <col min="21" max="21" width="14.5703125" style="142" customWidth="1" outlineLevel="2"/>
    <col min="22" max="22" width="9.42578125" style="144" customWidth="1" outlineLevel="1"/>
    <col min="23" max="24" width="12" style="144" customWidth="1" outlineLevel="1"/>
    <col min="25" max="25" width="9.5703125" style="142" customWidth="1" outlineLevel="2"/>
    <col min="26" max="26" width="12.5703125" style="142" customWidth="1" outlineLevel="2"/>
    <col min="27" max="27" width="10.5703125" style="142" customWidth="1" outlineLevel="2"/>
    <col min="28" max="28" width="8.85546875" style="144" customWidth="1" outlineLevel="1"/>
    <col min="29" max="29" width="9.42578125" style="144" customWidth="1" outlineLevel="1"/>
    <col min="30" max="30" width="10.5703125" style="144" customWidth="1" outlineLevel="1"/>
    <col min="31" max="31" width="8.5703125" style="145" customWidth="1" outlineLevel="1"/>
    <col min="32" max="32" width="15.7109375" style="144" customWidth="1" outlineLevel="1"/>
    <col min="33" max="33" width="15" style="144" customWidth="1" outlineLevel="1"/>
    <col min="34" max="34" width="14.42578125" style="144" customWidth="1" outlineLevel="1"/>
    <col min="35" max="35" width="16.5703125" style="144" customWidth="1" outlineLevel="1"/>
    <col min="36" max="36" width="10.5703125" style="143" bestFit="1" customWidth="1"/>
    <col min="37" max="37" width="13.42578125" style="143" bestFit="1" customWidth="1"/>
    <col min="38" max="38" width="10.5703125" style="142" bestFit="1" customWidth="1"/>
    <col min="39" max="39" width="11.7109375" style="143" bestFit="1" customWidth="1"/>
    <col min="40" max="40" width="11.5703125" style="142" bestFit="1" customWidth="1"/>
    <col min="41" max="16384" width="9.42578125" style="142"/>
  </cols>
  <sheetData>
    <row r="1" spans="1:227" s="234" customFormat="1" ht="31.5" customHeight="1" thickBot="1">
      <c r="A1" s="271" t="s">
        <v>960</v>
      </c>
      <c r="B1" s="271"/>
      <c r="C1" s="271"/>
      <c r="D1" s="271"/>
      <c r="E1" s="271"/>
      <c r="F1" s="271"/>
      <c r="G1" s="271"/>
      <c r="H1" s="271"/>
      <c r="I1" s="271"/>
      <c r="J1" s="271"/>
      <c r="K1" s="271"/>
      <c r="L1" s="271"/>
      <c r="M1" s="270"/>
      <c r="N1" s="270"/>
      <c r="X1" s="243"/>
      <c r="AE1" s="269"/>
      <c r="AJ1" s="238"/>
      <c r="AK1" s="238"/>
      <c r="AL1" s="236"/>
      <c r="AM1" s="237"/>
      <c r="AN1" s="236"/>
      <c r="GB1" s="235"/>
      <c r="HS1" s="268"/>
    </row>
    <row r="2" spans="1:227" s="234" customFormat="1" ht="22.5" customHeight="1">
      <c r="A2" s="267" t="s">
        <v>18</v>
      </c>
      <c r="B2" s="266" t="s">
        <v>959</v>
      </c>
      <c r="C2" s="265" t="s">
        <v>19</v>
      </c>
      <c r="D2" s="266" t="s">
        <v>510</v>
      </c>
      <c r="E2" s="266"/>
      <c r="F2" s="266"/>
      <c r="G2" s="377" t="s">
        <v>23</v>
      </c>
      <c r="H2" s="377"/>
      <c r="I2" s="378" t="s">
        <v>36</v>
      </c>
      <c r="J2" s="378"/>
      <c r="K2" s="377" t="s">
        <v>24</v>
      </c>
      <c r="L2" s="377"/>
      <c r="M2" s="379" t="s">
        <v>512</v>
      </c>
      <c r="N2" s="380"/>
      <c r="O2" s="381"/>
      <c r="Q2" s="256" t="s">
        <v>894</v>
      </c>
      <c r="R2" s="244"/>
      <c r="X2" s="243"/>
      <c r="AB2" s="236"/>
      <c r="AC2" s="236"/>
      <c r="AD2" s="236"/>
      <c r="AE2" s="254"/>
      <c r="AI2" s="240"/>
      <c r="AJ2" s="238"/>
      <c r="AK2" s="238"/>
      <c r="AL2" s="236"/>
      <c r="AM2" s="237"/>
      <c r="AN2" s="236"/>
      <c r="DL2" s="264" t="s">
        <v>958</v>
      </c>
      <c r="DM2" s="264" t="s">
        <v>957</v>
      </c>
      <c r="DN2" s="264" t="s">
        <v>956</v>
      </c>
      <c r="DO2" s="264" t="s">
        <v>955</v>
      </c>
      <c r="DP2" s="264" t="s">
        <v>954</v>
      </c>
      <c r="DQ2" s="264" t="s">
        <v>953</v>
      </c>
      <c r="DR2" s="264" t="s">
        <v>952</v>
      </c>
      <c r="DS2" s="264" t="s">
        <v>951</v>
      </c>
      <c r="DT2" s="264" t="s">
        <v>950</v>
      </c>
      <c r="DU2" s="264" t="s">
        <v>949</v>
      </c>
      <c r="DV2" s="264" t="s">
        <v>948</v>
      </c>
      <c r="DW2" s="264" t="s">
        <v>510</v>
      </c>
      <c r="DX2" s="264" t="s">
        <v>947</v>
      </c>
      <c r="DY2" s="264" t="s">
        <v>946</v>
      </c>
      <c r="DZ2" s="264" t="s">
        <v>945</v>
      </c>
      <c r="EA2" s="235" t="s">
        <v>944</v>
      </c>
      <c r="EB2" s="235" t="s">
        <v>943</v>
      </c>
      <c r="EC2" s="235" t="s">
        <v>942</v>
      </c>
      <c r="ED2" s="235" t="s">
        <v>941</v>
      </c>
      <c r="EE2" s="235" t="s">
        <v>940</v>
      </c>
      <c r="EF2" s="235" t="s">
        <v>939</v>
      </c>
      <c r="EG2" s="235" t="s">
        <v>938</v>
      </c>
      <c r="EH2" s="235" t="s">
        <v>937</v>
      </c>
      <c r="EI2" s="235" t="s">
        <v>936</v>
      </c>
      <c r="EJ2" s="235" t="s">
        <v>935</v>
      </c>
      <c r="EK2" s="235" t="s">
        <v>934</v>
      </c>
      <c r="EL2" s="235" t="s">
        <v>95</v>
      </c>
      <c r="EM2" s="235" t="s">
        <v>933</v>
      </c>
      <c r="EN2" s="235" t="s">
        <v>932</v>
      </c>
      <c r="EO2" s="235" t="s">
        <v>931</v>
      </c>
      <c r="EP2" s="235" t="s">
        <v>930</v>
      </c>
      <c r="EQ2" s="235" t="s">
        <v>929</v>
      </c>
      <c r="ER2" s="235" t="s">
        <v>928</v>
      </c>
      <c r="ES2" s="235" t="s">
        <v>927</v>
      </c>
      <c r="ET2" s="235" t="s">
        <v>96</v>
      </c>
      <c r="EU2" s="235" t="s">
        <v>926</v>
      </c>
      <c r="EV2" s="235" t="s">
        <v>925</v>
      </c>
      <c r="EW2" s="235" t="s">
        <v>924</v>
      </c>
      <c r="EX2" s="235" t="s">
        <v>923</v>
      </c>
      <c r="EY2" s="235" t="s">
        <v>922</v>
      </c>
      <c r="EZ2" s="235" t="s">
        <v>921</v>
      </c>
      <c r="FA2" s="235" t="s">
        <v>920</v>
      </c>
      <c r="FB2" s="235" t="s">
        <v>919</v>
      </c>
      <c r="FC2" s="235" t="s">
        <v>918</v>
      </c>
      <c r="FD2" s="235" t="s">
        <v>917</v>
      </c>
      <c r="FE2" s="235" t="s">
        <v>97</v>
      </c>
      <c r="FF2" s="235" t="s">
        <v>916</v>
      </c>
      <c r="FG2" s="235" t="s">
        <v>915</v>
      </c>
      <c r="FH2" s="235" t="s">
        <v>914</v>
      </c>
      <c r="FI2" s="235" t="s">
        <v>913</v>
      </c>
      <c r="FJ2" s="235" t="s">
        <v>874</v>
      </c>
      <c r="FK2" s="235" t="s">
        <v>912</v>
      </c>
      <c r="FL2" s="235" t="s">
        <v>911</v>
      </c>
      <c r="FM2" s="235" t="s">
        <v>910</v>
      </c>
      <c r="FN2" s="235" t="s">
        <v>909</v>
      </c>
      <c r="FO2" s="235" t="s">
        <v>908</v>
      </c>
      <c r="FP2" s="235" t="s">
        <v>907</v>
      </c>
      <c r="FQ2" s="235" t="s">
        <v>861</v>
      </c>
      <c r="FR2" s="235" t="s">
        <v>906</v>
      </c>
      <c r="FS2" s="235" t="s">
        <v>905</v>
      </c>
      <c r="FT2" s="235" t="s">
        <v>904</v>
      </c>
      <c r="FU2" s="235" t="s">
        <v>903</v>
      </c>
      <c r="FV2" s="235" t="s">
        <v>902</v>
      </c>
      <c r="FW2" s="235" t="s">
        <v>901</v>
      </c>
      <c r="FX2" s="235" t="s">
        <v>581</v>
      </c>
      <c r="FY2" s="235" t="s">
        <v>900</v>
      </c>
      <c r="FZ2" s="235" t="s">
        <v>899</v>
      </c>
      <c r="GA2" s="235" t="s">
        <v>898</v>
      </c>
    </row>
    <row r="3" spans="1:227" s="234" customFormat="1" ht="22.5" customHeight="1">
      <c r="A3" s="261" t="s">
        <v>3</v>
      </c>
      <c r="B3" s="259" t="s">
        <v>897</v>
      </c>
      <c r="C3" s="258" t="s">
        <v>22</v>
      </c>
      <c r="D3" s="263" t="str">
        <f>B2&amp;" "&amp;B3&amp;" 90gsm Satin 85gsm Microfiber Cooling"&amp;"Sheet Set"</f>
        <v>DD's BeautySleep 90gsm Satin 85gsm Microfiber CoolingSheet Set</v>
      </c>
      <c r="E3" s="263"/>
      <c r="F3" s="263"/>
      <c r="G3" s="373" t="s">
        <v>34</v>
      </c>
      <c r="H3" s="373"/>
      <c r="I3" s="382"/>
      <c r="J3" s="382"/>
      <c r="K3" s="373" t="s">
        <v>35</v>
      </c>
      <c r="L3" s="373"/>
      <c r="M3" s="374" t="s">
        <v>513</v>
      </c>
      <c r="N3" s="375"/>
      <c r="O3" s="376"/>
      <c r="Q3" s="256" t="s">
        <v>846</v>
      </c>
      <c r="X3" s="243"/>
      <c r="AB3" s="236"/>
      <c r="AC3" s="236"/>
      <c r="AD3" s="236"/>
      <c r="AE3" s="254"/>
      <c r="AI3" s="240"/>
      <c r="AJ3" s="238"/>
      <c r="AK3" s="238"/>
      <c r="AL3" s="236"/>
      <c r="AM3" s="237"/>
      <c r="AN3" s="236"/>
      <c r="DL3" s="234" t="s">
        <v>896</v>
      </c>
      <c r="DM3" s="234" t="s">
        <v>895</v>
      </c>
      <c r="DN3" s="234" t="s">
        <v>894</v>
      </c>
      <c r="DO3" s="234" t="s">
        <v>894</v>
      </c>
      <c r="DP3" s="234" t="s">
        <v>895</v>
      </c>
      <c r="DQ3" s="234" t="s">
        <v>894</v>
      </c>
      <c r="DR3" s="234" t="s">
        <v>896</v>
      </c>
      <c r="DS3" s="234" t="s">
        <v>895</v>
      </c>
      <c r="DT3" s="234" t="s">
        <v>895</v>
      </c>
      <c r="DU3" s="234" t="s">
        <v>894</v>
      </c>
      <c r="DV3" s="234" t="s">
        <v>895</v>
      </c>
      <c r="DW3" s="234" t="s">
        <v>894</v>
      </c>
      <c r="DX3" s="234" t="s">
        <v>895</v>
      </c>
      <c r="DY3" s="234" t="s">
        <v>895</v>
      </c>
      <c r="DZ3" s="234" t="s">
        <v>894</v>
      </c>
      <c r="EA3" s="235" t="s">
        <v>893</v>
      </c>
      <c r="EB3" s="235" t="s">
        <v>892</v>
      </c>
      <c r="EC3" s="235" t="s">
        <v>891</v>
      </c>
      <c r="ED3" s="235" t="s">
        <v>890</v>
      </c>
      <c r="EE3" s="235" t="s">
        <v>565</v>
      </c>
      <c r="EF3" s="235" t="s">
        <v>566</v>
      </c>
      <c r="EG3" s="235" t="s">
        <v>889</v>
      </c>
      <c r="EH3" s="235" t="s">
        <v>567</v>
      </c>
      <c r="EI3" s="235" t="s">
        <v>888</v>
      </c>
      <c r="EJ3" s="235" t="s">
        <v>887</v>
      </c>
      <c r="EK3" s="235" t="s">
        <v>886</v>
      </c>
      <c r="EL3" s="235" t="s">
        <v>885</v>
      </c>
      <c r="EM3" s="235" t="s">
        <v>884</v>
      </c>
      <c r="EN3" s="235" t="s">
        <v>883</v>
      </c>
      <c r="EO3" s="235" t="s">
        <v>882</v>
      </c>
      <c r="EP3" s="235" t="s">
        <v>881</v>
      </c>
      <c r="EQ3" s="235" t="s">
        <v>412</v>
      </c>
      <c r="ER3" s="235" t="s">
        <v>880</v>
      </c>
      <c r="ES3" s="235" t="s">
        <v>879</v>
      </c>
      <c r="ET3" s="235" t="s">
        <v>878</v>
      </c>
      <c r="EU3" s="235" t="s">
        <v>877</v>
      </c>
      <c r="EV3" s="235" t="s">
        <v>414</v>
      </c>
      <c r="EW3" s="235" t="s">
        <v>876</v>
      </c>
      <c r="EX3" s="235" t="s">
        <v>875</v>
      </c>
      <c r="EY3" s="235" t="s">
        <v>874</v>
      </c>
      <c r="EZ3" s="235" t="s">
        <v>873</v>
      </c>
      <c r="FA3" s="235" t="s">
        <v>872</v>
      </c>
      <c r="FB3" s="235" t="s">
        <v>871</v>
      </c>
      <c r="FC3" s="235" t="s">
        <v>870</v>
      </c>
      <c r="FD3" s="235" t="s">
        <v>869</v>
      </c>
      <c r="FE3" s="235" t="s">
        <v>868</v>
      </c>
      <c r="FF3" s="235" t="s">
        <v>867</v>
      </c>
      <c r="FG3" s="235" t="s">
        <v>866</v>
      </c>
      <c r="FH3" s="235" t="s">
        <v>865</v>
      </c>
      <c r="FI3" s="235" t="s">
        <v>864</v>
      </c>
      <c r="FJ3" s="235" t="s">
        <v>863</v>
      </c>
      <c r="FK3" s="234" t="s">
        <v>862</v>
      </c>
      <c r="FL3" s="235" t="s">
        <v>861</v>
      </c>
      <c r="FM3" s="235" t="s">
        <v>860</v>
      </c>
      <c r="FN3" s="235" t="s">
        <v>859</v>
      </c>
      <c r="FO3" s="235" t="s">
        <v>568</v>
      </c>
      <c r="FP3" s="235" t="s">
        <v>858</v>
      </c>
      <c r="FQ3" s="235" t="s">
        <v>857</v>
      </c>
      <c r="FR3" s="235" t="s">
        <v>856</v>
      </c>
      <c r="FS3" s="235" t="s">
        <v>855</v>
      </c>
      <c r="FT3" s="235" t="s">
        <v>854</v>
      </c>
      <c r="FU3" s="235" t="s">
        <v>853</v>
      </c>
      <c r="FV3" s="235" t="s">
        <v>852</v>
      </c>
      <c r="FW3" s="235" t="s">
        <v>851</v>
      </c>
      <c r="FX3" s="235" t="s">
        <v>570</v>
      </c>
      <c r="FY3" s="235" t="s">
        <v>850</v>
      </c>
    </row>
    <row r="4" spans="1:227" s="234" customFormat="1" ht="22.5" customHeight="1">
      <c r="A4" s="261" t="s">
        <v>849</v>
      </c>
      <c r="B4" s="259" t="s">
        <v>1034</v>
      </c>
      <c r="C4" s="258" t="s">
        <v>64</v>
      </c>
      <c r="D4" s="259" t="s">
        <v>815</v>
      </c>
      <c r="E4" s="259"/>
      <c r="F4" s="259"/>
      <c r="G4" s="373" t="s">
        <v>43</v>
      </c>
      <c r="H4" s="373"/>
      <c r="I4" s="382"/>
      <c r="J4" s="382"/>
      <c r="K4" s="373" t="s">
        <v>44</v>
      </c>
      <c r="L4" s="373"/>
      <c r="M4" s="382" t="s">
        <v>99</v>
      </c>
      <c r="N4" s="383"/>
      <c r="O4" s="384"/>
      <c r="Q4" s="256" t="s">
        <v>815</v>
      </c>
      <c r="R4" s="262"/>
      <c r="X4" s="243"/>
      <c r="AB4" s="242"/>
      <c r="AC4" s="242"/>
      <c r="AD4" s="242"/>
      <c r="AE4" s="241"/>
      <c r="AF4" s="240"/>
      <c r="AG4" s="240"/>
      <c r="AH4" s="240"/>
      <c r="AI4" s="239"/>
      <c r="AJ4" s="238"/>
      <c r="AK4" s="238"/>
      <c r="AL4" s="236"/>
      <c r="AM4" s="237"/>
      <c r="AN4" s="236"/>
      <c r="DL4" s="234" t="s">
        <v>848</v>
      </c>
      <c r="DM4" s="234" t="s">
        <v>847</v>
      </c>
      <c r="DN4" s="234" t="s">
        <v>846</v>
      </c>
      <c r="DO4" s="234" t="s">
        <v>846</v>
      </c>
      <c r="DP4" s="234" t="s">
        <v>847</v>
      </c>
      <c r="DQ4" s="234" t="s">
        <v>846</v>
      </c>
      <c r="DR4" s="234" t="s">
        <v>848</v>
      </c>
      <c r="DS4" s="234" t="s">
        <v>847</v>
      </c>
      <c r="DT4" s="234" t="s">
        <v>847</v>
      </c>
      <c r="DU4" s="234" t="s">
        <v>846</v>
      </c>
      <c r="DV4" s="234" t="s">
        <v>847</v>
      </c>
      <c r="DW4" s="234" t="s">
        <v>846</v>
      </c>
      <c r="DX4" s="234" t="s">
        <v>847</v>
      </c>
      <c r="DY4" s="234" t="s">
        <v>847</v>
      </c>
      <c r="DZ4" s="234" t="s">
        <v>846</v>
      </c>
      <c r="EA4" s="235" t="s">
        <v>36</v>
      </c>
      <c r="EB4" s="235" t="s">
        <v>37</v>
      </c>
      <c r="ED4" s="234" t="s">
        <v>343</v>
      </c>
      <c r="EE4" s="234" t="s">
        <v>159</v>
      </c>
      <c r="EF4" s="234" t="s">
        <v>845</v>
      </c>
      <c r="EG4" s="234" t="s">
        <v>171</v>
      </c>
      <c r="EH4" s="235" t="s">
        <v>844</v>
      </c>
      <c r="EI4" s="234" t="s">
        <v>843</v>
      </c>
      <c r="EJ4" s="234" t="s">
        <v>170</v>
      </c>
      <c r="EK4" s="234" t="s">
        <v>198</v>
      </c>
      <c r="EL4" s="234" t="s">
        <v>842</v>
      </c>
      <c r="EM4" s="234" t="s">
        <v>841</v>
      </c>
      <c r="EN4" s="234" t="s">
        <v>840</v>
      </c>
      <c r="EO4" s="234" t="s">
        <v>839</v>
      </c>
      <c r="EP4" s="234" t="s">
        <v>838</v>
      </c>
      <c r="EQ4" s="234" t="s">
        <v>837</v>
      </c>
      <c r="ER4" s="234" t="s">
        <v>836</v>
      </c>
      <c r="ES4" s="234" t="s">
        <v>835</v>
      </c>
      <c r="ET4" s="234" t="s">
        <v>834</v>
      </c>
      <c r="EU4" s="234" t="s">
        <v>833</v>
      </c>
      <c r="EV4" s="234" t="s">
        <v>832</v>
      </c>
      <c r="EW4" s="234" t="s">
        <v>227</v>
      </c>
      <c r="EX4" s="234" t="s">
        <v>509</v>
      </c>
      <c r="EY4" s="234" t="s">
        <v>831</v>
      </c>
      <c r="EZ4" s="234" t="s">
        <v>830</v>
      </c>
      <c r="FA4" s="234" t="s">
        <v>829</v>
      </c>
      <c r="FB4" s="234" t="s">
        <v>263</v>
      </c>
      <c r="FC4" s="234" t="s">
        <v>114</v>
      </c>
      <c r="FD4" s="234" t="s">
        <v>828</v>
      </c>
      <c r="FE4" s="234" t="s">
        <v>271</v>
      </c>
      <c r="FF4" s="234" t="s">
        <v>827</v>
      </c>
      <c r="FG4" s="234" t="s">
        <v>826</v>
      </c>
      <c r="FH4" s="234" t="s">
        <v>825</v>
      </c>
      <c r="FI4" s="234" t="s">
        <v>824</v>
      </c>
      <c r="FJ4" s="234" t="s">
        <v>823</v>
      </c>
      <c r="FK4" s="234" t="s">
        <v>822</v>
      </c>
      <c r="FL4" s="234" t="s">
        <v>821</v>
      </c>
      <c r="FM4" s="234" t="s">
        <v>296</v>
      </c>
      <c r="FN4" s="234" t="s">
        <v>820</v>
      </c>
      <c r="FO4" s="234" t="s">
        <v>819</v>
      </c>
      <c r="FP4" s="234" t="s">
        <v>818</v>
      </c>
      <c r="FQ4" s="234" t="s">
        <v>311</v>
      </c>
      <c r="FR4" s="234" t="s">
        <v>340</v>
      </c>
    </row>
    <row r="5" spans="1:227" s="234" customFormat="1" ht="22.5" customHeight="1">
      <c r="A5" s="261" t="s">
        <v>62</v>
      </c>
      <c r="B5" s="259"/>
      <c r="C5" s="258" t="s">
        <v>63</v>
      </c>
      <c r="D5" s="257">
        <f>AH89</f>
        <v>175573.12</v>
      </c>
      <c r="E5" s="260"/>
      <c r="F5" s="260"/>
      <c r="G5" s="373" t="s">
        <v>46</v>
      </c>
      <c r="H5" s="373"/>
      <c r="I5" s="382" t="s">
        <v>95</v>
      </c>
      <c r="J5" s="382"/>
      <c r="K5" s="373" t="s">
        <v>47</v>
      </c>
      <c r="L5" s="373"/>
      <c r="M5" s="374" t="s">
        <v>1</v>
      </c>
      <c r="N5" s="375"/>
      <c r="O5" s="376"/>
      <c r="Q5" s="256" t="s">
        <v>810</v>
      </c>
      <c r="R5" s="255"/>
      <c r="X5" s="243"/>
      <c r="AB5" s="236"/>
      <c r="AC5" s="236"/>
      <c r="AD5" s="236"/>
      <c r="AE5" s="254"/>
      <c r="AI5" s="253"/>
      <c r="AJ5" s="238"/>
      <c r="AK5" s="238"/>
      <c r="AL5" s="236"/>
      <c r="AM5" s="237"/>
      <c r="AN5" s="236"/>
      <c r="DL5" s="234" t="s">
        <v>817</v>
      </c>
      <c r="DM5" s="234" t="s">
        <v>816</v>
      </c>
      <c r="DN5" s="234" t="s">
        <v>815</v>
      </c>
      <c r="DO5" s="234" t="s">
        <v>815</v>
      </c>
      <c r="DP5" s="234" t="s">
        <v>816</v>
      </c>
      <c r="DQ5" s="234" t="s">
        <v>815</v>
      </c>
      <c r="DR5" s="234" t="s">
        <v>817</v>
      </c>
      <c r="DS5" s="234" t="s">
        <v>816</v>
      </c>
      <c r="DT5" s="234" t="s">
        <v>816</v>
      </c>
      <c r="DU5" s="234" t="s">
        <v>815</v>
      </c>
      <c r="DV5" s="234" t="s">
        <v>816</v>
      </c>
      <c r="DW5" s="234" t="s">
        <v>815</v>
      </c>
      <c r="DX5" s="234" t="s">
        <v>816</v>
      </c>
      <c r="DY5" s="234" t="s">
        <v>816</v>
      </c>
      <c r="DZ5" s="234" t="s">
        <v>815</v>
      </c>
      <c r="EA5" s="251" t="s">
        <v>48</v>
      </c>
      <c r="EB5" s="251" t="s">
        <v>49</v>
      </c>
      <c r="EC5" s="252" t="s">
        <v>2</v>
      </c>
      <c r="ED5" s="251" t="s">
        <v>814</v>
      </c>
      <c r="EE5" s="250"/>
      <c r="EF5" s="235" t="s">
        <v>0</v>
      </c>
      <c r="EG5" s="235" t="s">
        <v>1</v>
      </c>
      <c r="EH5" s="234" t="s">
        <v>99</v>
      </c>
      <c r="EI5" s="234" t="s">
        <v>100</v>
      </c>
      <c r="EJ5" s="234" t="s">
        <v>76</v>
      </c>
      <c r="EK5" s="234" t="s">
        <v>77</v>
      </c>
    </row>
    <row r="6" spans="1:227" s="234" customFormat="1" ht="22.5" customHeight="1" thickBot="1">
      <c r="A6" s="249" t="s">
        <v>813</v>
      </c>
      <c r="B6" s="247" t="s">
        <v>1</v>
      </c>
      <c r="C6" s="246" t="s">
        <v>65</v>
      </c>
      <c r="D6" s="248">
        <v>45958</v>
      </c>
      <c r="E6" s="248"/>
      <c r="F6" s="248"/>
      <c r="G6" s="389" t="s">
        <v>52</v>
      </c>
      <c r="H6" s="389"/>
      <c r="I6" s="372"/>
      <c r="J6" s="372"/>
      <c r="K6" s="368" t="s">
        <v>53</v>
      </c>
      <c r="L6" s="368"/>
      <c r="M6" s="369"/>
      <c r="N6" s="370"/>
      <c r="O6" s="371"/>
      <c r="Q6" s="245"/>
      <c r="R6" s="244"/>
      <c r="X6" s="243"/>
      <c r="AB6" s="242"/>
      <c r="AC6" s="242"/>
      <c r="AD6" s="242"/>
      <c r="AE6" s="241"/>
      <c r="AF6" s="240"/>
      <c r="AG6" s="240"/>
      <c r="AH6" s="240"/>
      <c r="AI6" s="239"/>
      <c r="AJ6" s="238"/>
      <c r="AK6" s="238"/>
      <c r="AL6" s="236"/>
      <c r="AM6" s="237"/>
      <c r="AN6" s="236"/>
      <c r="DL6" s="234" t="s">
        <v>812</v>
      </c>
      <c r="DM6" s="234" t="s">
        <v>811</v>
      </c>
      <c r="DN6" s="234" t="s">
        <v>810</v>
      </c>
      <c r="DO6" s="234" t="s">
        <v>810</v>
      </c>
      <c r="DP6" s="234" t="s">
        <v>811</v>
      </c>
      <c r="DQ6" s="234" t="s">
        <v>810</v>
      </c>
      <c r="DR6" s="234" t="s">
        <v>812</v>
      </c>
      <c r="DS6" s="234" t="s">
        <v>811</v>
      </c>
      <c r="DT6" s="234" t="s">
        <v>811</v>
      </c>
      <c r="DU6" s="234" t="s">
        <v>810</v>
      </c>
      <c r="DV6" s="234" t="s">
        <v>811</v>
      </c>
      <c r="DW6" s="234" t="s">
        <v>810</v>
      </c>
      <c r="DX6" s="234" t="s">
        <v>811</v>
      </c>
      <c r="DY6" s="234" t="s">
        <v>811</v>
      </c>
      <c r="DZ6" s="234" t="s">
        <v>810</v>
      </c>
      <c r="EA6" s="235" t="s">
        <v>54</v>
      </c>
      <c r="EB6" s="235" t="s">
        <v>55</v>
      </c>
      <c r="EC6" s="235" t="s">
        <v>56</v>
      </c>
      <c r="ED6" s="235" t="s">
        <v>408</v>
      </c>
      <c r="EE6" s="235" t="s">
        <v>409</v>
      </c>
      <c r="EF6" s="234" t="s">
        <v>59</v>
      </c>
      <c r="EG6" s="235" t="s">
        <v>410</v>
      </c>
      <c r="EH6" s="235" t="s">
        <v>411</v>
      </c>
    </row>
    <row r="7" spans="1:227" s="228" customFormat="1" ht="18.600000000000001" customHeight="1">
      <c r="A7" s="363" t="s">
        <v>809</v>
      </c>
      <c r="B7" s="360" t="s">
        <v>620</v>
      </c>
      <c r="C7" s="360" t="s">
        <v>808</v>
      </c>
      <c r="D7" s="360" t="s">
        <v>807</v>
      </c>
      <c r="E7" s="365" t="s">
        <v>806</v>
      </c>
      <c r="F7" s="365" t="s">
        <v>805</v>
      </c>
      <c r="G7" s="360" t="s">
        <v>624</v>
      </c>
      <c r="H7" s="360" t="s">
        <v>35</v>
      </c>
      <c r="I7" s="357" t="s">
        <v>804</v>
      </c>
      <c r="J7" s="362" t="s">
        <v>803</v>
      </c>
      <c r="K7" s="362"/>
      <c r="L7" s="362"/>
      <c r="M7" s="362"/>
      <c r="N7" s="362"/>
      <c r="O7" s="362"/>
      <c r="P7" s="362"/>
      <c r="Q7" s="362"/>
      <c r="R7" s="362"/>
      <c r="S7" s="362" t="s">
        <v>612</v>
      </c>
      <c r="T7" s="362"/>
      <c r="U7" s="362"/>
      <c r="V7" s="357" t="s">
        <v>642</v>
      </c>
      <c r="W7" s="233" t="s">
        <v>802</v>
      </c>
      <c r="X7" s="233" t="s">
        <v>802</v>
      </c>
      <c r="Y7" s="233"/>
      <c r="Z7" s="233"/>
      <c r="AA7" s="357" t="s">
        <v>651</v>
      </c>
      <c r="AB7" s="357" t="s">
        <v>801</v>
      </c>
      <c r="AC7" s="357" t="s">
        <v>800</v>
      </c>
      <c r="AD7" s="394" t="s">
        <v>799</v>
      </c>
      <c r="AE7" s="396" t="s">
        <v>798</v>
      </c>
      <c r="AF7" s="357" t="s">
        <v>1077</v>
      </c>
      <c r="AG7" s="357" t="s">
        <v>1026</v>
      </c>
      <c r="AH7" s="357" t="s">
        <v>655</v>
      </c>
      <c r="AI7" s="357" t="s">
        <v>797</v>
      </c>
      <c r="AJ7" s="229"/>
      <c r="AK7" s="229"/>
      <c r="AM7" s="229"/>
    </row>
    <row r="8" spans="1:227" s="228" customFormat="1" ht="22.5" customHeight="1">
      <c r="A8" s="363"/>
      <c r="B8" s="360"/>
      <c r="C8" s="360"/>
      <c r="D8" s="360"/>
      <c r="E8" s="366"/>
      <c r="F8" s="366"/>
      <c r="G8" s="360"/>
      <c r="H8" s="360"/>
      <c r="I8" s="357"/>
      <c r="J8" s="362" t="s">
        <v>796</v>
      </c>
      <c r="K8" s="362"/>
      <c r="L8" s="362"/>
      <c r="M8" s="360" t="s">
        <v>795</v>
      </c>
      <c r="N8" s="361" t="s">
        <v>794</v>
      </c>
      <c r="O8" s="357" t="s">
        <v>793</v>
      </c>
      <c r="P8" s="357" t="s">
        <v>792</v>
      </c>
      <c r="Q8" s="232" t="s">
        <v>791</v>
      </c>
      <c r="R8" s="357" t="s">
        <v>790</v>
      </c>
      <c r="S8" s="360" t="s">
        <v>789</v>
      </c>
      <c r="T8" s="360" t="s">
        <v>640</v>
      </c>
      <c r="U8" s="357" t="s">
        <v>788</v>
      </c>
      <c r="V8" s="357"/>
      <c r="W8" s="230" t="s">
        <v>787</v>
      </c>
      <c r="X8" s="230" t="s">
        <v>786</v>
      </c>
      <c r="Y8" s="231" t="s">
        <v>785</v>
      </c>
      <c r="Z8" s="230" t="s">
        <v>784</v>
      </c>
      <c r="AA8" s="357"/>
      <c r="AB8" s="357"/>
      <c r="AC8" s="357"/>
      <c r="AD8" s="394"/>
      <c r="AE8" s="396"/>
      <c r="AF8" s="357"/>
      <c r="AG8" s="357"/>
      <c r="AH8" s="357"/>
      <c r="AI8" s="357"/>
      <c r="AJ8" s="229"/>
      <c r="AK8" s="229"/>
      <c r="AM8" s="229"/>
    </row>
    <row r="9" spans="1:227" s="221" customFormat="1" ht="27.6" customHeight="1">
      <c r="A9" s="364"/>
      <c r="B9" s="361"/>
      <c r="C9" s="361"/>
      <c r="D9" s="361"/>
      <c r="E9" s="367"/>
      <c r="F9" s="367"/>
      <c r="G9" s="361"/>
      <c r="H9" s="361"/>
      <c r="I9" s="358"/>
      <c r="J9" s="227" t="s">
        <v>783</v>
      </c>
      <c r="K9" s="227" t="s">
        <v>782</v>
      </c>
      <c r="L9" s="227" t="s">
        <v>781</v>
      </c>
      <c r="M9" s="361"/>
      <c r="N9" s="367"/>
      <c r="O9" s="358"/>
      <c r="P9" s="358"/>
      <c r="Q9" s="226">
        <v>3500</v>
      </c>
      <c r="R9" s="358"/>
      <c r="S9" s="361"/>
      <c r="T9" s="361"/>
      <c r="U9" s="358"/>
      <c r="V9" s="358"/>
      <c r="W9" s="223">
        <v>0.02</v>
      </c>
      <c r="X9" s="225">
        <v>5.5E-2</v>
      </c>
      <c r="Y9" s="224">
        <v>0.03</v>
      </c>
      <c r="Z9" s="223">
        <v>0.06</v>
      </c>
      <c r="AA9" s="358"/>
      <c r="AB9" s="358"/>
      <c r="AC9" s="358"/>
      <c r="AD9" s="395"/>
      <c r="AE9" s="397"/>
      <c r="AF9" s="358"/>
      <c r="AG9" s="358"/>
      <c r="AH9" s="358"/>
      <c r="AI9" s="358"/>
      <c r="AJ9" s="222"/>
      <c r="AK9" s="222"/>
      <c r="AM9" s="222"/>
    </row>
    <row r="10" spans="1:227" s="176" customFormat="1" ht="23.85" customHeight="1">
      <c r="A10" s="393" t="s">
        <v>744</v>
      </c>
      <c r="B10" s="393"/>
      <c r="C10" s="393"/>
      <c r="D10" s="191"/>
      <c r="E10" s="191"/>
      <c r="F10" s="191"/>
      <c r="G10" s="191"/>
      <c r="H10" s="191"/>
      <c r="I10" s="190"/>
      <c r="J10" s="191"/>
      <c r="K10" s="191"/>
      <c r="L10" s="191"/>
      <c r="M10" s="191"/>
      <c r="N10" s="191"/>
      <c r="O10" s="187"/>
      <c r="P10" s="186"/>
      <c r="Q10" s="185"/>
      <c r="R10" s="184"/>
      <c r="S10" s="183"/>
      <c r="T10" s="182"/>
      <c r="U10" s="177"/>
      <c r="V10" s="177"/>
      <c r="W10" s="181"/>
      <c r="X10" s="181"/>
      <c r="Y10" s="177"/>
      <c r="Z10" s="181"/>
      <c r="AA10" s="180"/>
      <c r="AB10" s="177"/>
      <c r="AC10" s="177"/>
      <c r="AD10" s="179"/>
      <c r="AE10" s="178"/>
      <c r="AF10" s="177" t="s">
        <v>1078</v>
      </c>
      <c r="AG10" s="177" t="s">
        <v>1050</v>
      </c>
      <c r="AH10" s="177"/>
      <c r="AI10" s="177"/>
      <c r="AJ10" s="154"/>
      <c r="AK10" s="154"/>
      <c r="AM10" s="154"/>
    </row>
    <row r="11" spans="1:227" s="152" customFormat="1" ht="25.35" customHeight="1">
      <c r="A11" s="385" t="str">
        <f>A10</f>
        <v xml:space="preserve">4pc set - BeautySleep Brand 90gsm Solid Polyester Satin Sheet Set </v>
      </c>
      <c r="B11" s="388" t="s">
        <v>982</v>
      </c>
      <c r="C11" s="385" t="s">
        <v>691</v>
      </c>
      <c r="D11" s="217" t="s">
        <v>692</v>
      </c>
      <c r="E11" s="326" t="s">
        <v>1049</v>
      </c>
      <c r="F11" s="326" t="s">
        <v>1012</v>
      </c>
      <c r="G11" s="390" t="s">
        <v>780</v>
      </c>
      <c r="H11" s="171">
        <f>I11*0.97</f>
        <v>3.92</v>
      </c>
      <c r="I11" s="170">
        <f>'CHN 10-23-2025'!F7</f>
        <v>4.04</v>
      </c>
      <c r="J11" s="169">
        <v>48</v>
      </c>
      <c r="K11" s="169">
        <v>30</v>
      </c>
      <c r="L11" s="169">
        <v>39</v>
      </c>
      <c r="M11" s="169">
        <v>12</v>
      </c>
      <c r="N11" s="169">
        <v>12.5</v>
      </c>
      <c r="O11" s="168">
        <f t="shared" ref="O11:O16" si="0">J11*K11*L11/1000000/M11</f>
        <v>4.7000000000000002E-3</v>
      </c>
      <c r="P11" s="167">
        <f t="shared" ref="P11:P16" si="1">56/O11</f>
        <v>11915</v>
      </c>
      <c r="Q11" s="166">
        <f t="shared" ref="Q11:Q16" si="2">$Q$9</f>
        <v>3500</v>
      </c>
      <c r="R11" s="165">
        <f t="shared" ref="R11:R16" si="3">Q11/P11</f>
        <v>0.28999999999999998</v>
      </c>
      <c r="S11" s="164" t="s">
        <v>703</v>
      </c>
      <c r="T11" s="163">
        <v>0.314</v>
      </c>
      <c r="U11" s="162">
        <f t="shared" ref="U11:U16" si="4">I11*T11</f>
        <v>1.27</v>
      </c>
      <c r="V11" s="162">
        <f>U11+R11+I11</f>
        <v>5.6</v>
      </c>
      <c r="W11" s="160"/>
      <c r="X11" s="160">
        <f>AE11*$X$9</f>
        <v>0.4</v>
      </c>
      <c r="Y11" s="161"/>
      <c r="Z11" s="160"/>
      <c r="AA11" s="159">
        <f>SUM(W11:Z11)</f>
        <v>0.4</v>
      </c>
      <c r="AB11" s="155">
        <f>AA11+I11</f>
        <v>4.4400000000000004</v>
      </c>
      <c r="AC11" s="155">
        <f t="shared" ref="AC11:AC16" si="5">AE11*$X$9+V11</f>
        <v>6</v>
      </c>
      <c r="AD11" s="158">
        <f>(AE11-AC11)/AE11</f>
        <v>0.1678</v>
      </c>
      <c r="AE11" s="157">
        <v>7.21</v>
      </c>
      <c r="AF11" s="329">
        <v>204</v>
      </c>
      <c r="AG11" s="155"/>
      <c r="AH11" s="155">
        <f>(AF11+AG11)*AE11</f>
        <v>1470.84</v>
      </c>
      <c r="AI11" s="155">
        <f>(AF11+AG11)*AC11</f>
        <v>1224</v>
      </c>
      <c r="AJ11" s="154"/>
      <c r="AK11" s="157">
        <v>6.42</v>
      </c>
      <c r="AL11" s="195">
        <f>AE11/AK11-1</f>
        <v>0.12</v>
      </c>
      <c r="AM11" s="154"/>
      <c r="AN11" s="195"/>
      <c r="AO11" s="153"/>
      <c r="AP11" s="195"/>
      <c r="AQ11" s="153"/>
      <c r="AR11" s="153"/>
      <c r="AS11" s="153"/>
      <c r="AT11" s="153"/>
      <c r="AU11" s="153"/>
      <c r="AV11" s="153"/>
      <c r="AW11" s="153"/>
      <c r="AX11" s="153"/>
      <c r="AY11" s="153"/>
    </row>
    <row r="12" spans="1:227" s="152" customFormat="1" ht="25.35" customHeight="1">
      <c r="A12" s="386"/>
      <c r="B12" s="386"/>
      <c r="C12" s="386"/>
      <c r="D12" s="173" t="s">
        <v>693</v>
      </c>
      <c r="E12" s="172"/>
      <c r="F12" s="172"/>
      <c r="G12" s="391"/>
      <c r="H12" s="171">
        <f t="shared" ref="H12:H81" si="6">I12*0.97</f>
        <v>4.74</v>
      </c>
      <c r="I12" s="170">
        <f>'CHN 10-23-2025'!F8</f>
        <v>4.8899999999999997</v>
      </c>
      <c r="J12" s="169">
        <v>48</v>
      </c>
      <c r="K12" s="169">
        <v>30</v>
      </c>
      <c r="L12" s="169">
        <v>46</v>
      </c>
      <c r="M12" s="169">
        <v>12</v>
      </c>
      <c r="N12" s="169">
        <v>15.5</v>
      </c>
      <c r="O12" s="168">
        <f t="shared" si="0"/>
        <v>5.4999999999999997E-3</v>
      </c>
      <c r="P12" s="167">
        <f t="shared" si="1"/>
        <v>10182</v>
      </c>
      <c r="Q12" s="166">
        <f t="shared" si="2"/>
        <v>3500</v>
      </c>
      <c r="R12" s="165">
        <f t="shared" si="3"/>
        <v>0.34</v>
      </c>
      <c r="S12" s="164" t="s">
        <v>703</v>
      </c>
      <c r="T12" s="163">
        <v>0.314</v>
      </c>
      <c r="U12" s="162">
        <f t="shared" si="4"/>
        <v>1.54</v>
      </c>
      <c r="V12" s="162">
        <f t="shared" ref="V12:V16" si="7">U12+R12+I12</f>
        <v>6.77</v>
      </c>
      <c r="W12" s="160"/>
      <c r="X12" s="160">
        <f t="shared" ref="X12:X16" si="8">AE12*$X$9</f>
        <v>0.51</v>
      </c>
      <c r="Y12" s="161"/>
      <c r="Z12" s="160"/>
      <c r="AA12" s="159">
        <f t="shared" ref="AA12:AA16" si="9">SUM(W12:Z12)</f>
        <v>0.51</v>
      </c>
      <c r="AB12" s="155">
        <f t="shared" ref="AB12:AB16" si="10">AA12+I12</f>
        <v>5.4</v>
      </c>
      <c r="AC12" s="155">
        <f t="shared" si="5"/>
        <v>7.28</v>
      </c>
      <c r="AD12" s="158">
        <f t="shared" ref="AD12:AD16" si="11">(AE12-AC12)/AE12</f>
        <v>0.22140000000000001</v>
      </c>
      <c r="AE12" s="157">
        <v>9.35</v>
      </c>
      <c r="AF12" s="156"/>
      <c r="AG12" s="155"/>
      <c r="AH12" s="155">
        <f t="shared" ref="AH12:AH13" si="12">(AF12+AG12)*AE12</f>
        <v>0</v>
      </c>
      <c r="AI12" s="155">
        <f t="shared" ref="AI12:AI13" si="13">(AF12+AG12)*AC12</f>
        <v>0</v>
      </c>
      <c r="AJ12" s="154"/>
      <c r="AK12" s="157">
        <v>7.9</v>
      </c>
      <c r="AL12" s="195">
        <f>AE12/AK12-1</f>
        <v>0.18</v>
      </c>
      <c r="AM12" s="154"/>
      <c r="AN12" s="195"/>
      <c r="AO12" s="153"/>
      <c r="AP12" s="195"/>
      <c r="AQ12" s="153"/>
      <c r="AR12" s="153"/>
      <c r="AS12" s="153"/>
      <c r="AT12" s="153"/>
      <c r="AU12" s="153"/>
      <c r="AV12" s="153"/>
      <c r="AW12" s="153"/>
      <c r="AX12" s="153"/>
      <c r="AY12" s="153"/>
    </row>
    <row r="13" spans="1:227" s="153" customFormat="1" ht="25.35" customHeight="1">
      <c r="A13" s="386"/>
      <c r="B13" s="386"/>
      <c r="C13" s="386"/>
      <c r="D13" s="217" t="s">
        <v>714</v>
      </c>
      <c r="E13" s="172" t="s">
        <v>779</v>
      </c>
      <c r="F13" s="172" t="s">
        <v>778</v>
      </c>
      <c r="G13" s="391"/>
      <c r="H13" s="171">
        <f t="shared" si="6"/>
        <v>5.2</v>
      </c>
      <c r="I13" s="170">
        <f>'CHN 10-23-2025'!F9</f>
        <v>5.36</v>
      </c>
      <c r="J13" s="169">
        <v>48</v>
      </c>
      <c r="K13" s="169">
        <v>30</v>
      </c>
      <c r="L13" s="169">
        <v>54</v>
      </c>
      <c r="M13" s="169">
        <v>12</v>
      </c>
      <c r="N13" s="169">
        <v>18</v>
      </c>
      <c r="O13" s="168">
        <f t="shared" si="0"/>
        <v>6.4999999999999997E-3</v>
      </c>
      <c r="P13" s="167">
        <f t="shared" si="1"/>
        <v>8615</v>
      </c>
      <c r="Q13" s="166">
        <f t="shared" si="2"/>
        <v>3500</v>
      </c>
      <c r="R13" s="165">
        <f t="shared" si="3"/>
        <v>0.41</v>
      </c>
      <c r="S13" s="164" t="s">
        <v>703</v>
      </c>
      <c r="T13" s="163">
        <v>0.314</v>
      </c>
      <c r="U13" s="162">
        <f t="shared" si="4"/>
        <v>1.68</v>
      </c>
      <c r="V13" s="162">
        <f t="shared" si="7"/>
        <v>7.45</v>
      </c>
      <c r="W13" s="160"/>
      <c r="X13" s="160">
        <f t="shared" si="8"/>
        <v>0.57999999999999996</v>
      </c>
      <c r="Y13" s="161"/>
      <c r="Z13" s="160"/>
      <c r="AA13" s="159">
        <f t="shared" si="9"/>
        <v>0.57999999999999996</v>
      </c>
      <c r="AB13" s="155">
        <f t="shared" si="10"/>
        <v>5.94</v>
      </c>
      <c r="AC13" s="155">
        <f t="shared" si="5"/>
        <v>8.0299999999999994</v>
      </c>
      <c r="AD13" s="158">
        <f t="shared" si="11"/>
        <v>0.23669999999999999</v>
      </c>
      <c r="AE13" s="157">
        <v>10.52</v>
      </c>
      <c r="AF13" s="329">
        <v>504</v>
      </c>
      <c r="AG13" s="155"/>
      <c r="AH13" s="155">
        <f t="shared" si="12"/>
        <v>5302.08</v>
      </c>
      <c r="AI13" s="155">
        <f t="shared" si="13"/>
        <v>4047.12</v>
      </c>
      <c r="AJ13" s="154"/>
      <c r="AK13" s="157">
        <v>8.9</v>
      </c>
      <c r="AL13" s="195">
        <f>AE13/AK13-1</f>
        <v>0.18</v>
      </c>
      <c r="AM13" s="154"/>
      <c r="AN13" s="195"/>
      <c r="AP13" s="195"/>
    </row>
    <row r="14" spans="1:227" s="153" customFormat="1" ht="25.35" customHeight="1">
      <c r="A14" s="386"/>
      <c r="B14" s="386"/>
      <c r="C14" s="386"/>
      <c r="D14" s="217" t="s">
        <v>711</v>
      </c>
      <c r="E14" s="172" t="s">
        <v>777</v>
      </c>
      <c r="F14" s="172" t="s">
        <v>776</v>
      </c>
      <c r="G14" s="391"/>
      <c r="H14" s="171">
        <f t="shared" si="6"/>
        <v>6.09</v>
      </c>
      <c r="I14" s="170">
        <f>'CHN 10-23-2025'!F10</f>
        <v>6.28</v>
      </c>
      <c r="J14" s="169">
        <v>48</v>
      </c>
      <c r="K14" s="169">
        <v>30</v>
      </c>
      <c r="L14" s="169">
        <v>54</v>
      </c>
      <c r="M14" s="169">
        <v>12</v>
      </c>
      <c r="N14" s="169">
        <v>21.6</v>
      </c>
      <c r="O14" s="168">
        <f t="shared" si="0"/>
        <v>6.4999999999999997E-3</v>
      </c>
      <c r="P14" s="167">
        <f t="shared" si="1"/>
        <v>8615</v>
      </c>
      <c r="Q14" s="166">
        <f t="shared" si="2"/>
        <v>3500</v>
      </c>
      <c r="R14" s="165">
        <f t="shared" si="3"/>
        <v>0.41</v>
      </c>
      <c r="S14" s="164" t="s">
        <v>703</v>
      </c>
      <c r="T14" s="163">
        <v>0.314</v>
      </c>
      <c r="U14" s="194">
        <f t="shared" si="4"/>
        <v>1.97</v>
      </c>
      <c r="V14" s="162">
        <f t="shared" si="7"/>
        <v>8.66</v>
      </c>
      <c r="W14" s="160"/>
      <c r="X14" s="160">
        <f t="shared" si="8"/>
        <v>0.67</v>
      </c>
      <c r="Y14" s="161"/>
      <c r="Z14" s="160"/>
      <c r="AA14" s="159">
        <f t="shared" si="9"/>
        <v>0.67</v>
      </c>
      <c r="AB14" s="155">
        <f t="shared" si="10"/>
        <v>6.95</v>
      </c>
      <c r="AC14" s="155">
        <f t="shared" si="5"/>
        <v>9.33</v>
      </c>
      <c r="AD14" s="158">
        <f t="shared" si="11"/>
        <v>0.2334</v>
      </c>
      <c r="AE14" s="157">
        <v>12.17</v>
      </c>
      <c r="AF14" s="330">
        <v>204</v>
      </c>
      <c r="AG14" s="155"/>
      <c r="AH14" s="155">
        <f>(AF14+AG14)*AE14</f>
        <v>2482.6799999999998</v>
      </c>
      <c r="AI14" s="155">
        <f>(AF14+AG14)*AC14</f>
        <v>1903.32</v>
      </c>
      <c r="AJ14" s="154"/>
      <c r="AK14" s="157">
        <v>10.3</v>
      </c>
      <c r="AL14" s="195">
        <f>AE14/AK14-1</f>
        <v>0.18</v>
      </c>
      <c r="AM14" s="154"/>
      <c r="AN14" s="195"/>
      <c r="AP14" s="195"/>
    </row>
    <row r="15" spans="1:227" s="153" customFormat="1" ht="25.35" customHeight="1">
      <c r="A15" s="386"/>
      <c r="B15" s="386"/>
      <c r="C15" s="386"/>
      <c r="D15" s="216" t="s">
        <v>658</v>
      </c>
      <c r="E15" s="220" t="s">
        <v>775</v>
      </c>
      <c r="F15" s="220" t="s">
        <v>774</v>
      </c>
      <c r="G15" s="391"/>
      <c r="H15" s="171">
        <f t="shared" si="6"/>
        <v>1.1399999999999999</v>
      </c>
      <c r="I15" s="170">
        <f>'CHN 10-23-2025'!F11</f>
        <v>1.18</v>
      </c>
      <c r="J15" s="169">
        <v>32</v>
      </c>
      <c r="K15" s="169">
        <v>25</v>
      </c>
      <c r="L15" s="169">
        <v>23</v>
      </c>
      <c r="M15" s="169">
        <v>16</v>
      </c>
      <c r="N15" s="169">
        <v>4.8</v>
      </c>
      <c r="O15" s="168">
        <f t="shared" si="0"/>
        <v>1.1999999999999999E-3</v>
      </c>
      <c r="P15" s="167">
        <f t="shared" si="1"/>
        <v>46667</v>
      </c>
      <c r="Q15" s="166">
        <f t="shared" si="2"/>
        <v>3500</v>
      </c>
      <c r="R15" s="165">
        <f t="shared" si="3"/>
        <v>7.0000000000000007E-2</v>
      </c>
      <c r="S15" s="164" t="s">
        <v>703</v>
      </c>
      <c r="T15" s="163">
        <v>0.314</v>
      </c>
      <c r="U15" s="162">
        <f t="shared" si="4"/>
        <v>0.37</v>
      </c>
      <c r="V15" s="162">
        <f t="shared" si="7"/>
        <v>1.62</v>
      </c>
      <c r="W15" s="160"/>
      <c r="X15" s="160">
        <f t="shared" si="8"/>
        <v>0.16</v>
      </c>
      <c r="Y15" s="161"/>
      <c r="Z15" s="160"/>
      <c r="AA15" s="159">
        <f t="shared" si="9"/>
        <v>0.16</v>
      </c>
      <c r="AB15" s="155">
        <f t="shared" si="10"/>
        <v>1.34</v>
      </c>
      <c r="AC15" s="155">
        <f t="shared" si="5"/>
        <v>1.78</v>
      </c>
      <c r="AD15" s="158">
        <f t="shared" si="11"/>
        <v>0.37759999999999999</v>
      </c>
      <c r="AE15" s="157">
        <v>2.86</v>
      </c>
      <c r="AF15" s="330">
        <v>608</v>
      </c>
      <c r="AG15" s="155"/>
      <c r="AH15" s="155">
        <f t="shared" ref="AH15:AH16" si="14">(AF15+AG15)*AE15</f>
        <v>1738.88</v>
      </c>
      <c r="AI15" s="155">
        <f t="shared" ref="AI15:AI16" si="15">(AF15+AG15)*AC15</f>
        <v>1082.24</v>
      </c>
      <c r="AJ15" s="154"/>
      <c r="AK15" s="157">
        <v>2.5499999999999998</v>
      </c>
      <c r="AL15" s="195">
        <f>AE15/AK15-1</f>
        <v>0.12</v>
      </c>
      <c r="AM15" s="154"/>
      <c r="AN15" s="195"/>
      <c r="AP15" s="195"/>
    </row>
    <row r="16" spans="1:227" s="153" customFormat="1" ht="25.35" customHeight="1">
      <c r="A16" s="387"/>
      <c r="B16" s="387"/>
      <c r="C16" s="387"/>
      <c r="D16" s="216" t="s">
        <v>659</v>
      </c>
      <c r="E16" s="327" t="s">
        <v>999</v>
      </c>
      <c r="F16" s="328" t="s">
        <v>1013</v>
      </c>
      <c r="G16" s="392"/>
      <c r="H16" s="171">
        <f t="shared" si="6"/>
        <v>1.3</v>
      </c>
      <c r="I16" s="170">
        <f>'CHN 10-23-2025'!F12</f>
        <v>1.34</v>
      </c>
      <c r="J16" s="169">
        <v>32</v>
      </c>
      <c r="K16" s="169">
        <v>25</v>
      </c>
      <c r="L16" s="169">
        <v>27</v>
      </c>
      <c r="M16" s="169">
        <v>16</v>
      </c>
      <c r="N16" s="169">
        <v>4.8</v>
      </c>
      <c r="O16" s="168">
        <f t="shared" si="0"/>
        <v>1.4E-3</v>
      </c>
      <c r="P16" s="167">
        <f t="shared" si="1"/>
        <v>40000</v>
      </c>
      <c r="Q16" s="166">
        <f t="shared" si="2"/>
        <v>3500</v>
      </c>
      <c r="R16" s="165">
        <f t="shared" si="3"/>
        <v>0.09</v>
      </c>
      <c r="S16" s="164" t="s">
        <v>703</v>
      </c>
      <c r="T16" s="163">
        <v>0.314</v>
      </c>
      <c r="U16" s="162">
        <f t="shared" si="4"/>
        <v>0.42</v>
      </c>
      <c r="V16" s="162">
        <f t="shared" si="7"/>
        <v>1.85</v>
      </c>
      <c r="W16" s="160"/>
      <c r="X16" s="160">
        <f t="shared" si="8"/>
        <v>0.18</v>
      </c>
      <c r="Y16" s="161"/>
      <c r="Z16" s="160"/>
      <c r="AA16" s="159">
        <f t="shared" si="9"/>
        <v>0.18</v>
      </c>
      <c r="AB16" s="155">
        <f t="shared" si="10"/>
        <v>1.52</v>
      </c>
      <c r="AC16" s="155">
        <f t="shared" si="5"/>
        <v>2.0299999999999998</v>
      </c>
      <c r="AD16" s="158">
        <f t="shared" si="11"/>
        <v>0.36559999999999998</v>
      </c>
      <c r="AE16" s="157">
        <v>3.2</v>
      </c>
      <c r="AF16" s="330">
        <v>504</v>
      </c>
      <c r="AG16" s="155"/>
      <c r="AH16" s="155">
        <f t="shared" si="14"/>
        <v>1612.8</v>
      </c>
      <c r="AI16" s="155">
        <f t="shared" si="15"/>
        <v>1023.12</v>
      </c>
      <c r="AJ16" s="154"/>
      <c r="AK16" s="197"/>
      <c r="AL16" s="195"/>
      <c r="AM16" s="154"/>
      <c r="AN16" s="195"/>
      <c r="AP16" s="195"/>
    </row>
    <row r="17" spans="1:51" s="176" customFormat="1" ht="23.85" customHeight="1">
      <c r="A17" s="219" t="s">
        <v>744</v>
      </c>
      <c r="B17" s="219"/>
      <c r="C17" s="219"/>
      <c r="D17" s="191"/>
      <c r="E17" s="191"/>
      <c r="F17" s="191"/>
      <c r="G17" s="191"/>
      <c r="H17" s="190"/>
      <c r="I17" s="190"/>
      <c r="J17" s="188"/>
      <c r="K17" s="188"/>
      <c r="L17" s="188"/>
      <c r="M17" s="188"/>
      <c r="N17" s="188"/>
      <c r="O17" s="187"/>
      <c r="P17" s="186"/>
      <c r="Q17" s="185"/>
      <c r="R17" s="184"/>
      <c r="S17" s="183"/>
      <c r="T17" s="182"/>
      <c r="U17" s="177"/>
      <c r="V17" s="177"/>
      <c r="W17" s="181"/>
      <c r="X17" s="181"/>
      <c r="Y17" s="177"/>
      <c r="Z17" s="181"/>
      <c r="AA17" s="180"/>
      <c r="AB17" s="177"/>
      <c r="AC17" s="177"/>
      <c r="AD17" s="179"/>
      <c r="AE17" s="178"/>
      <c r="AF17" s="177"/>
      <c r="AG17" s="177"/>
      <c r="AH17" s="177"/>
      <c r="AI17" s="177"/>
      <c r="AJ17" s="154"/>
      <c r="AK17" s="154"/>
      <c r="AM17" s="154"/>
    </row>
    <row r="18" spans="1:51" s="153" customFormat="1" ht="25.35" customHeight="1">
      <c r="A18" s="385" t="str">
        <f>A17</f>
        <v xml:space="preserve">4pc set - BeautySleep Brand 90gsm Solid Polyester Satin Sheet Set </v>
      </c>
      <c r="B18" s="385" t="s">
        <v>743</v>
      </c>
      <c r="C18" s="385" t="s">
        <v>691</v>
      </c>
      <c r="D18" s="217" t="s">
        <v>692</v>
      </c>
      <c r="E18" s="172" t="s">
        <v>773</v>
      </c>
      <c r="F18" s="172" t="s">
        <v>772</v>
      </c>
      <c r="G18" s="390" t="s">
        <v>771</v>
      </c>
      <c r="H18" s="171">
        <f t="shared" si="6"/>
        <v>3.92</v>
      </c>
      <c r="I18" s="170">
        <v>4.04</v>
      </c>
      <c r="J18" s="169">
        <v>48</v>
      </c>
      <c r="K18" s="169">
        <v>30</v>
      </c>
      <c r="L18" s="169">
        <v>39</v>
      </c>
      <c r="M18" s="169">
        <v>12</v>
      </c>
      <c r="N18" s="169">
        <v>12.5</v>
      </c>
      <c r="O18" s="168">
        <f t="shared" ref="O18:O23" si="16">J18*K18*L18/1000000/M18</f>
        <v>4.7000000000000002E-3</v>
      </c>
      <c r="P18" s="167">
        <f t="shared" ref="P18:P23" si="17">56/O18</f>
        <v>11915</v>
      </c>
      <c r="Q18" s="166">
        <f t="shared" ref="Q18:Q23" si="18">$Q$9</f>
        <v>3500</v>
      </c>
      <c r="R18" s="165">
        <f t="shared" ref="R18:R23" si="19">Q18/P18</f>
        <v>0.28999999999999998</v>
      </c>
      <c r="S18" s="164" t="s">
        <v>703</v>
      </c>
      <c r="T18" s="163">
        <v>0.314</v>
      </c>
      <c r="U18" s="162">
        <f t="shared" ref="U18:U23" si="20">I18*T18</f>
        <v>1.27</v>
      </c>
      <c r="V18" s="162">
        <f t="shared" ref="V18:V23" si="21">U18+R18+I18</f>
        <v>5.6</v>
      </c>
      <c r="W18" s="160"/>
      <c r="X18" s="160">
        <f>AE18*$X$9</f>
        <v>0.4</v>
      </c>
      <c r="Y18" s="161"/>
      <c r="Z18" s="160"/>
      <c r="AA18" s="159">
        <f t="shared" ref="AA18:AA23" si="22">SUM(W18:Z18)</f>
        <v>0.4</v>
      </c>
      <c r="AB18" s="155">
        <f t="shared" ref="AB18:AB23" si="23">AA18+I18</f>
        <v>4.4400000000000004</v>
      </c>
      <c r="AC18" s="155">
        <f t="shared" ref="AC18:AC23" si="24">AE18*$X$9+V18</f>
        <v>6</v>
      </c>
      <c r="AD18" s="158">
        <f t="shared" ref="AD18:AD23" si="25">(AE18-AC18)/AE18</f>
        <v>0.1678</v>
      </c>
      <c r="AE18" s="157">
        <v>7.21</v>
      </c>
      <c r="AF18" s="156"/>
      <c r="AG18" s="155"/>
      <c r="AH18" s="155">
        <f t="shared" ref="AH18:AH23" si="26">(AF18+AG18)*AE18</f>
        <v>0</v>
      </c>
      <c r="AI18" s="155">
        <f t="shared" ref="AI18:AI23" si="27">(AF18+AG18)*AC18</f>
        <v>0</v>
      </c>
      <c r="AJ18" s="154"/>
      <c r="AK18" s="154"/>
      <c r="AM18" s="154"/>
    </row>
    <row r="19" spans="1:51" s="153" customFormat="1" ht="25.35" customHeight="1">
      <c r="A19" s="386"/>
      <c r="B19" s="386"/>
      <c r="C19" s="386"/>
      <c r="D19" s="217" t="s">
        <v>693</v>
      </c>
      <c r="E19" s="172" t="s">
        <v>770</v>
      </c>
      <c r="F19" s="172" t="s">
        <v>769</v>
      </c>
      <c r="G19" s="391"/>
      <c r="H19" s="171">
        <f t="shared" si="6"/>
        <v>4.74</v>
      </c>
      <c r="I19" s="170">
        <v>4.8899999999999997</v>
      </c>
      <c r="J19" s="169">
        <v>48</v>
      </c>
      <c r="K19" s="169">
        <v>30</v>
      </c>
      <c r="L19" s="169">
        <v>46</v>
      </c>
      <c r="M19" s="169">
        <v>12</v>
      </c>
      <c r="N19" s="169">
        <v>15.5</v>
      </c>
      <c r="O19" s="168">
        <f t="shared" si="16"/>
        <v>5.4999999999999997E-3</v>
      </c>
      <c r="P19" s="167">
        <f t="shared" si="17"/>
        <v>10182</v>
      </c>
      <c r="Q19" s="166">
        <f t="shared" si="18"/>
        <v>3500</v>
      </c>
      <c r="R19" s="165">
        <f t="shared" si="19"/>
        <v>0.34</v>
      </c>
      <c r="S19" s="164" t="s">
        <v>703</v>
      </c>
      <c r="T19" s="163">
        <v>0.314</v>
      </c>
      <c r="U19" s="162">
        <f t="shared" si="20"/>
        <v>1.54</v>
      </c>
      <c r="V19" s="162">
        <f t="shared" si="21"/>
        <v>6.77</v>
      </c>
      <c r="W19" s="160"/>
      <c r="X19" s="160">
        <f t="shared" ref="X19:X23" si="28">AE19*$X$9</f>
        <v>0.51</v>
      </c>
      <c r="Y19" s="161"/>
      <c r="Z19" s="160"/>
      <c r="AA19" s="159">
        <f t="shared" si="22"/>
        <v>0.51</v>
      </c>
      <c r="AB19" s="155">
        <f t="shared" si="23"/>
        <v>5.4</v>
      </c>
      <c r="AC19" s="155">
        <f t="shared" si="24"/>
        <v>7.28</v>
      </c>
      <c r="AD19" s="158">
        <f t="shared" si="25"/>
        <v>0.22140000000000001</v>
      </c>
      <c r="AE19" s="157">
        <v>9.35</v>
      </c>
      <c r="AF19" s="330">
        <v>204</v>
      </c>
      <c r="AG19" s="334"/>
      <c r="AH19" s="155">
        <f t="shared" si="26"/>
        <v>1907.4</v>
      </c>
      <c r="AI19" s="155">
        <f t="shared" si="27"/>
        <v>1485.12</v>
      </c>
      <c r="AJ19" s="154"/>
      <c r="AK19" s="154"/>
      <c r="AM19" s="154"/>
    </row>
    <row r="20" spans="1:51" s="153" customFormat="1" ht="25.35" customHeight="1">
      <c r="A20" s="386"/>
      <c r="B20" s="386"/>
      <c r="C20" s="386"/>
      <c r="D20" s="217" t="s">
        <v>714</v>
      </c>
      <c r="E20" s="172" t="s">
        <v>768</v>
      </c>
      <c r="F20" s="172" t="s">
        <v>767</v>
      </c>
      <c r="G20" s="391"/>
      <c r="H20" s="171">
        <f t="shared" si="6"/>
        <v>5.2</v>
      </c>
      <c r="I20" s="170">
        <v>5.36</v>
      </c>
      <c r="J20" s="169">
        <v>48</v>
      </c>
      <c r="K20" s="169">
        <v>30</v>
      </c>
      <c r="L20" s="169">
        <v>54</v>
      </c>
      <c r="M20" s="169">
        <v>12</v>
      </c>
      <c r="N20" s="169">
        <v>18</v>
      </c>
      <c r="O20" s="168">
        <f t="shared" si="16"/>
        <v>6.4999999999999997E-3</v>
      </c>
      <c r="P20" s="167">
        <f t="shared" si="17"/>
        <v>8615</v>
      </c>
      <c r="Q20" s="166">
        <f t="shared" si="18"/>
        <v>3500</v>
      </c>
      <c r="R20" s="165">
        <f t="shared" si="19"/>
        <v>0.41</v>
      </c>
      <c r="S20" s="164" t="s">
        <v>703</v>
      </c>
      <c r="T20" s="163">
        <v>0.314</v>
      </c>
      <c r="U20" s="162">
        <f t="shared" si="20"/>
        <v>1.68</v>
      </c>
      <c r="V20" s="162">
        <f t="shared" si="21"/>
        <v>7.45</v>
      </c>
      <c r="W20" s="160"/>
      <c r="X20" s="160">
        <f t="shared" si="28"/>
        <v>0.57999999999999996</v>
      </c>
      <c r="Y20" s="161"/>
      <c r="Z20" s="160"/>
      <c r="AA20" s="159">
        <f t="shared" si="22"/>
        <v>0.57999999999999996</v>
      </c>
      <c r="AB20" s="155">
        <f t="shared" si="23"/>
        <v>5.94</v>
      </c>
      <c r="AC20" s="155">
        <f t="shared" si="24"/>
        <v>8.0299999999999994</v>
      </c>
      <c r="AD20" s="158">
        <f t="shared" si="25"/>
        <v>0.23669999999999999</v>
      </c>
      <c r="AE20" s="157">
        <v>10.52</v>
      </c>
      <c r="AF20" s="330">
        <v>408</v>
      </c>
      <c r="AG20" s="330">
        <v>408</v>
      </c>
      <c r="AH20" s="155">
        <f t="shared" si="26"/>
        <v>8584.32</v>
      </c>
      <c r="AI20" s="155">
        <f t="shared" si="27"/>
        <v>6552.48</v>
      </c>
      <c r="AJ20" s="154"/>
      <c r="AK20" s="154"/>
      <c r="AM20" s="154"/>
    </row>
    <row r="21" spans="1:51" s="153" customFormat="1" ht="25.35" customHeight="1">
      <c r="A21" s="386"/>
      <c r="B21" s="386"/>
      <c r="C21" s="386"/>
      <c r="D21" s="217" t="s">
        <v>711</v>
      </c>
      <c r="E21" s="172" t="s">
        <v>766</v>
      </c>
      <c r="F21" s="172" t="s">
        <v>765</v>
      </c>
      <c r="G21" s="391"/>
      <c r="H21" s="171">
        <f t="shared" si="6"/>
        <v>6.09</v>
      </c>
      <c r="I21" s="170">
        <v>6.28</v>
      </c>
      <c r="J21" s="169">
        <v>48</v>
      </c>
      <c r="K21" s="169">
        <v>30</v>
      </c>
      <c r="L21" s="169">
        <v>54</v>
      </c>
      <c r="M21" s="169">
        <v>12</v>
      </c>
      <c r="N21" s="169">
        <v>21.6</v>
      </c>
      <c r="O21" s="168">
        <f t="shared" si="16"/>
        <v>6.4999999999999997E-3</v>
      </c>
      <c r="P21" s="167">
        <f t="shared" si="17"/>
        <v>8615</v>
      </c>
      <c r="Q21" s="166">
        <f t="shared" si="18"/>
        <v>3500</v>
      </c>
      <c r="R21" s="165">
        <f t="shared" si="19"/>
        <v>0.41</v>
      </c>
      <c r="S21" s="164" t="s">
        <v>703</v>
      </c>
      <c r="T21" s="163">
        <v>0.314</v>
      </c>
      <c r="U21" s="194">
        <f t="shared" si="20"/>
        <v>1.97</v>
      </c>
      <c r="V21" s="162">
        <f t="shared" si="21"/>
        <v>8.66</v>
      </c>
      <c r="W21" s="160"/>
      <c r="X21" s="160">
        <f t="shared" si="28"/>
        <v>0.67</v>
      </c>
      <c r="Y21" s="161"/>
      <c r="Z21" s="160"/>
      <c r="AA21" s="159">
        <f t="shared" si="22"/>
        <v>0.67</v>
      </c>
      <c r="AB21" s="155">
        <f t="shared" si="23"/>
        <v>6.95</v>
      </c>
      <c r="AC21" s="155">
        <f t="shared" si="24"/>
        <v>9.33</v>
      </c>
      <c r="AD21" s="158">
        <f t="shared" si="25"/>
        <v>0.2334</v>
      </c>
      <c r="AE21" s="157">
        <v>12.17</v>
      </c>
      <c r="AF21" s="156"/>
      <c r="AG21" s="335"/>
      <c r="AH21" s="155">
        <f t="shared" si="26"/>
        <v>0</v>
      </c>
      <c r="AI21" s="155">
        <f t="shared" si="27"/>
        <v>0</v>
      </c>
      <c r="AJ21" s="154"/>
      <c r="AK21" s="154"/>
      <c r="AM21" s="154"/>
    </row>
    <row r="22" spans="1:51" s="153" customFormat="1" ht="25.35" customHeight="1">
      <c r="A22" s="386"/>
      <c r="B22" s="386"/>
      <c r="C22" s="386"/>
      <c r="D22" s="216" t="s">
        <v>658</v>
      </c>
      <c r="E22" s="220" t="s">
        <v>764</v>
      </c>
      <c r="F22" s="220" t="s">
        <v>763</v>
      </c>
      <c r="G22" s="391"/>
      <c r="H22" s="171">
        <f t="shared" si="6"/>
        <v>1.1399999999999999</v>
      </c>
      <c r="I22" s="170">
        <v>1.18</v>
      </c>
      <c r="J22" s="169">
        <v>32</v>
      </c>
      <c r="K22" s="169">
        <v>25</v>
      </c>
      <c r="L22" s="169">
        <v>23</v>
      </c>
      <c r="M22" s="169">
        <v>16</v>
      </c>
      <c r="N22" s="169">
        <v>4.8</v>
      </c>
      <c r="O22" s="168">
        <f t="shared" si="16"/>
        <v>1.1999999999999999E-3</v>
      </c>
      <c r="P22" s="167">
        <f t="shared" si="17"/>
        <v>46667</v>
      </c>
      <c r="Q22" s="166">
        <f t="shared" si="18"/>
        <v>3500</v>
      </c>
      <c r="R22" s="165">
        <f t="shared" si="19"/>
        <v>7.0000000000000007E-2</v>
      </c>
      <c r="S22" s="164" t="s">
        <v>703</v>
      </c>
      <c r="T22" s="163">
        <v>0.314</v>
      </c>
      <c r="U22" s="162">
        <f t="shared" si="20"/>
        <v>0.37</v>
      </c>
      <c r="V22" s="162">
        <f t="shared" si="21"/>
        <v>1.62</v>
      </c>
      <c r="W22" s="160"/>
      <c r="X22" s="160">
        <f t="shared" si="28"/>
        <v>0.16</v>
      </c>
      <c r="Y22" s="161"/>
      <c r="Z22" s="160"/>
      <c r="AA22" s="159">
        <f t="shared" si="22"/>
        <v>0.16</v>
      </c>
      <c r="AB22" s="155">
        <f t="shared" si="23"/>
        <v>1.34</v>
      </c>
      <c r="AC22" s="155">
        <f t="shared" si="24"/>
        <v>1.78</v>
      </c>
      <c r="AD22" s="158">
        <f t="shared" si="25"/>
        <v>0.37759999999999999</v>
      </c>
      <c r="AE22" s="157">
        <v>2.86</v>
      </c>
      <c r="AF22" s="330">
        <v>1008</v>
      </c>
      <c r="AG22" s="333">
        <v>1008</v>
      </c>
      <c r="AH22" s="155">
        <f t="shared" si="26"/>
        <v>5765.76</v>
      </c>
      <c r="AI22" s="155">
        <f t="shared" si="27"/>
        <v>3588.48</v>
      </c>
      <c r="AJ22" s="154"/>
      <c r="AK22" s="154"/>
      <c r="AM22" s="154"/>
    </row>
    <row r="23" spans="1:51" s="153" customFormat="1" ht="25.35" customHeight="1">
      <c r="A23" s="387"/>
      <c r="B23" s="387"/>
      <c r="C23" s="387"/>
      <c r="D23" s="216" t="s">
        <v>659</v>
      </c>
      <c r="E23" s="327" t="s">
        <v>1000</v>
      </c>
      <c r="F23" s="328" t="s">
        <v>1014</v>
      </c>
      <c r="G23" s="392"/>
      <c r="H23" s="171">
        <f t="shared" si="6"/>
        <v>1.3</v>
      </c>
      <c r="I23" s="170">
        <v>1.34</v>
      </c>
      <c r="J23" s="169">
        <v>32</v>
      </c>
      <c r="K23" s="169">
        <v>25</v>
      </c>
      <c r="L23" s="169">
        <v>27</v>
      </c>
      <c r="M23" s="169">
        <v>16</v>
      </c>
      <c r="N23" s="169">
        <v>4.8</v>
      </c>
      <c r="O23" s="168">
        <f t="shared" si="16"/>
        <v>1.4E-3</v>
      </c>
      <c r="P23" s="167">
        <f t="shared" si="17"/>
        <v>40000</v>
      </c>
      <c r="Q23" s="166">
        <f t="shared" si="18"/>
        <v>3500</v>
      </c>
      <c r="R23" s="165">
        <f t="shared" si="19"/>
        <v>0.09</v>
      </c>
      <c r="S23" s="164" t="s">
        <v>703</v>
      </c>
      <c r="T23" s="163">
        <v>0.314</v>
      </c>
      <c r="U23" s="162">
        <f t="shared" si="20"/>
        <v>0.42</v>
      </c>
      <c r="V23" s="162">
        <f t="shared" si="21"/>
        <v>1.85</v>
      </c>
      <c r="W23" s="160"/>
      <c r="X23" s="160">
        <f t="shared" si="28"/>
        <v>0.18</v>
      </c>
      <c r="Y23" s="161"/>
      <c r="Z23" s="160"/>
      <c r="AA23" s="159">
        <f t="shared" si="22"/>
        <v>0.18</v>
      </c>
      <c r="AB23" s="155">
        <f t="shared" si="23"/>
        <v>1.52</v>
      </c>
      <c r="AC23" s="155">
        <f t="shared" si="24"/>
        <v>2.0299999999999998</v>
      </c>
      <c r="AD23" s="158">
        <f t="shared" si="25"/>
        <v>0.36559999999999998</v>
      </c>
      <c r="AE23" s="157">
        <v>3.2</v>
      </c>
      <c r="AF23" s="330">
        <v>1008</v>
      </c>
      <c r="AG23" s="155"/>
      <c r="AH23" s="155">
        <f t="shared" si="26"/>
        <v>3225.6</v>
      </c>
      <c r="AI23" s="155">
        <f t="shared" si="27"/>
        <v>2046.24</v>
      </c>
      <c r="AJ23" s="154"/>
      <c r="AK23" s="154"/>
      <c r="AM23" s="154"/>
    </row>
    <row r="24" spans="1:51" s="176" customFormat="1" ht="23.85" customHeight="1">
      <c r="A24" s="219" t="s">
        <v>744</v>
      </c>
      <c r="B24" s="219"/>
      <c r="C24" s="219"/>
      <c r="D24" s="191"/>
      <c r="E24" s="191"/>
      <c r="F24" s="191"/>
      <c r="G24" s="191"/>
      <c r="H24" s="190"/>
      <c r="I24" s="190"/>
      <c r="J24" s="188"/>
      <c r="K24" s="188"/>
      <c r="L24" s="188"/>
      <c r="M24" s="188"/>
      <c r="N24" s="188"/>
      <c r="O24" s="187"/>
      <c r="P24" s="186"/>
      <c r="Q24" s="185"/>
      <c r="R24" s="184"/>
      <c r="S24" s="183"/>
      <c r="T24" s="182"/>
      <c r="U24" s="177"/>
      <c r="V24" s="177"/>
      <c r="W24" s="181"/>
      <c r="X24" s="181"/>
      <c r="Y24" s="177"/>
      <c r="Z24" s="181"/>
      <c r="AA24" s="180"/>
      <c r="AB24" s="177"/>
      <c r="AC24" s="177"/>
      <c r="AD24" s="179"/>
      <c r="AE24" s="178"/>
      <c r="AF24" s="177"/>
      <c r="AG24" s="177"/>
      <c r="AH24" s="177"/>
      <c r="AI24" s="177"/>
      <c r="AJ24" s="154"/>
      <c r="AK24" s="154"/>
      <c r="AM24" s="154"/>
    </row>
    <row r="25" spans="1:51" s="152" customFormat="1" ht="25.35" customHeight="1">
      <c r="A25" s="385" t="str">
        <f>A24</f>
        <v xml:space="preserve">4pc set - BeautySleep Brand 90gsm Solid Polyester Satin Sheet Set </v>
      </c>
      <c r="B25" s="385" t="s">
        <v>743</v>
      </c>
      <c r="C25" s="385" t="s">
        <v>762</v>
      </c>
      <c r="D25" s="217" t="s">
        <v>692</v>
      </c>
      <c r="E25" s="327" t="s">
        <v>1001</v>
      </c>
      <c r="F25" s="328" t="s">
        <v>1015</v>
      </c>
      <c r="G25" s="390" t="s">
        <v>761</v>
      </c>
      <c r="H25" s="171">
        <f t="shared" si="6"/>
        <v>3.92</v>
      </c>
      <c r="I25" s="170">
        <v>4.04</v>
      </c>
      <c r="J25" s="169">
        <v>48</v>
      </c>
      <c r="K25" s="169">
        <v>30</v>
      </c>
      <c r="L25" s="169">
        <v>39</v>
      </c>
      <c r="M25" s="169">
        <v>12</v>
      </c>
      <c r="N25" s="169">
        <v>12.5</v>
      </c>
      <c r="O25" s="168">
        <f t="shared" ref="O25:O30" si="29">J25*K25*L25/1000000/M25</f>
        <v>4.7000000000000002E-3</v>
      </c>
      <c r="P25" s="167">
        <f t="shared" ref="P25:P30" si="30">56/O25</f>
        <v>11915</v>
      </c>
      <c r="Q25" s="166">
        <f t="shared" ref="Q25:Q30" si="31">$Q$9</f>
        <v>3500</v>
      </c>
      <c r="R25" s="165">
        <f t="shared" ref="R25:R30" si="32">Q25/P25</f>
        <v>0.28999999999999998</v>
      </c>
      <c r="S25" s="164" t="s">
        <v>703</v>
      </c>
      <c r="T25" s="163">
        <v>0.314</v>
      </c>
      <c r="U25" s="162">
        <f t="shared" ref="U25:U30" si="33">I25*T25</f>
        <v>1.27</v>
      </c>
      <c r="V25" s="162">
        <f t="shared" ref="V25:V30" si="34">U25+R25+I25</f>
        <v>5.6</v>
      </c>
      <c r="W25" s="160"/>
      <c r="X25" s="160">
        <f>AE25*$X$9</f>
        <v>0.4</v>
      </c>
      <c r="Y25" s="161"/>
      <c r="Z25" s="160"/>
      <c r="AA25" s="159">
        <f t="shared" ref="AA25:AA30" si="35">SUM(W25:Z25)</f>
        <v>0.4</v>
      </c>
      <c r="AB25" s="155">
        <f t="shared" ref="AB25:AB30" si="36">AA25+I25</f>
        <v>4.4400000000000004</v>
      </c>
      <c r="AC25" s="155">
        <f t="shared" ref="AC25:AC30" si="37">AE25*$X$9+V25</f>
        <v>6</v>
      </c>
      <c r="AD25" s="158">
        <f t="shared" ref="AD25:AD30" si="38">(AE25-AC25)/AE25</f>
        <v>0.1678</v>
      </c>
      <c r="AE25" s="157">
        <v>7.21</v>
      </c>
      <c r="AF25" s="330">
        <v>108</v>
      </c>
      <c r="AG25" s="155"/>
      <c r="AH25" s="155">
        <f t="shared" ref="AH25:AH30" si="39">(AF25+AG25)*AE25</f>
        <v>778.68</v>
      </c>
      <c r="AI25" s="155">
        <f t="shared" ref="AI25:AI30" si="40">(AF25+AG25)*AC25</f>
        <v>648</v>
      </c>
      <c r="AJ25" s="154"/>
      <c r="AK25" s="154"/>
      <c r="AL25" s="153"/>
      <c r="AM25" s="154"/>
      <c r="AN25" s="153"/>
      <c r="AO25" s="153"/>
      <c r="AP25" s="153"/>
      <c r="AQ25" s="153"/>
      <c r="AR25" s="153"/>
      <c r="AS25" s="153"/>
      <c r="AT25" s="153"/>
      <c r="AU25" s="153"/>
      <c r="AV25" s="153"/>
      <c r="AW25" s="153"/>
      <c r="AX25" s="153"/>
      <c r="AY25" s="153"/>
    </row>
    <row r="26" spans="1:51" s="152" customFormat="1" ht="25.35" customHeight="1">
      <c r="A26" s="386"/>
      <c r="B26" s="386"/>
      <c r="C26" s="386"/>
      <c r="D26" s="217" t="s">
        <v>693</v>
      </c>
      <c r="E26" s="327" t="s">
        <v>1002</v>
      </c>
      <c r="F26" s="328" t="s">
        <v>1016</v>
      </c>
      <c r="G26" s="391"/>
      <c r="H26" s="171">
        <f t="shared" si="6"/>
        <v>4.74</v>
      </c>
      <c r="I26" s="170">
        <v>4.8899999999999997</v>
      </c>
      <c r="J26" s="169">
        <v>48</v>
      </c>
      <c r="K26" s="169">
        <v>30</v>
      </c>
      <c r="L26" s="169">
        <v>46</v>
      </c>
      <c r="M26" s="169">
        <v>12</v>
      </c>
      <c r="N26" s="169">
        <v>15.5</v>
      </c>
      <c r="O26" s="168">
        <f t="shared" si="29"/>
        <v>5.4999999999999997E-3</v>
      </c>
      <c r="P26" s="167">
        <f t="shared" si="30"/>
        <v>10182</v>
      </c>
      <c r="Q26" s="166">
        <f t="shared" si="31"/>
        <v>3500</v>
      </c>
      <c r="R26" s="165">
        <f t="shared" si="32"/>
        <v>0.34</v>
      </c>
      <c r="S26" s="164" t="s">
        <v>703</v>
      </c>
      <c r="T26" s="163">
        <v>0.314</v>
      </c>
      <c r="U26" s="162">
        <f t="shared" si="33"/>
        <v>1.54</v>
      </c>
      <c r="V26" s="162">
        <f t="shared" si="34"/>
        <v>6.77</v>
      </c>
      <c r="W26" s="160"/>
      <c r="X26" s="160">
        <f t="shared" ref="X26:X30" si="41">AE26*$X$9</f>
        <v>0.51</v>
      </c>
      <c r="Y26" s="161"/>
      <c r="Z26" s="160"/>
      <c r="AA26" s="159">
        <f t="shared" si="35"/>
        <v>0.51</v>
      </c>
      <c r="AB26" s="155">
        <f t="shared" si="36"/>
        <v>5.4</v>
      </c>
      <c r="AC26" s="155">
        <f t="shared" si="37"/>
        <v>7.28</v>
      </c>
      <c r="AD26" s="158">
        <f t="shared" si="38"/>
        <v>0.22140000000000001</v>
      </c>
      <c r="AE26" s="157">
        <v>9.35</v>
      </c>
      <c r="AF26" s="156"/>
      <c r="AG26" s="333">
        <v>204</v>
      </c>
      <c r="AH26" s="155">
        <f t="shared" si="39"/>
        <v>1907.4</v>
      </c>
      <c r="AI26" s="155">
        <f t="shared" si="40"/>
        <v>1485.12</v>
      </c>
      <c r="AJ26" s="154"/>
      <c r="AK26" s="154"/>
      <c r="AL26" s="153"/>
      <c r="AM26" s="154"/>
      <c r="AN26" s="153"/>
      <c r="AO26" s="153"/>
      <c r="AP26" s="153"/>
      <c r="AQ26" s="153"/>
      <c r="AR26" s="153"/>
      <c r="AS26" s="153"/>
      <c r="AT26" s="153"/>
      <c r="AU26" s="153"/>
      <c r="AV26" s="153"/>
      <c r="AW26" s="153"/>
      <c r="AX26" s="153"/>
      <c r="AY26" s="153"/>
    </row>
    <row r="27" spans="1:51" s="153" customFormat="1" ht="25.35" customHeight="1">
      <c r="A27" s="386"/>
      <c r="B27" s="386"/>
      <c r="C27" s="386"/>
      <c r="D27" s="217" t="s">
        <v>714</v>
      </c>
      <c r="E27" s="172" t="s">
        <v>760</v>
      </c>
      <c r="F27" s="172" t="s">
        <v>759</v>
      </c>
      <c r="G27" s="391"/>
      <c r="H27" s="171">
        <f t="shared" si="6"/>
        <v>5.2</v>
      </c>
      <c r="I27" s="170">
        <v>5.36</v>
      </c>
      <c r="J27" s="169">
        <v>48</v>
      </c>
      <c r="K27" s="169">
        <v>30</v>
      </c>
      <c r="L27" s="169">
        <v>54</v>
      </c>
      <c r="M27" s="169">
        <v>12</v>
      </c>
      <c r="N27" s="169">
        <v>18</v>
      </c>
      <c r="O27" s="168">
        <f t="shared" si="29"/>
        <v>6.4999999999999997E-3</v>
      </c>
      <c r="P27" s="167">
        <f t="shared" si="30"/>
        <v>8615</v>
      </c>
      <c r="Q27" s="166">
        <f t="shared" si="31"/>
        <v>3500</v>
      </c>
      <c r="R27" s="165">
        <f t="shared" si="32"/>
        <v>0.41</v>
      </c>
      <c r="S27" s="164" t="s">
        <v>703</v>
      </c>
      <c r="T27" s="163">
        <v>0.314</v>
      </c>
      <c r="U27" s="162">
        <f t="shared" si="33"/>
        <v>1.68</v>
      </c>
      <c r="V27" s="162">
        <f t="shared" si="34"/>
        <v>7.45</v>
      </c>
      <c r="W27" s="160"/>
      <c r="X27" s="160">
        <f t="shared" si="41"/>
        <v>0.57999999999999996</v>
      </c>
      <c r="Y27" s="161"/>
      <c r="Z27" s="160"/>
      <c r="AA27" s="159">
        <f t="shared" si="35"/>
        <v>0.57999999999999996</v>
      </c>
      <c r="AB27" s="155">
        <f t="shared" si="36"/>
        <v>5.94</v>
      </c>
      <c r="AC27" s="155">
        <f t="shared" si="37"/>
        <v>8.0299999999999994</v>
      </c>
      <c r="AD27" s="158">
        <f t="shared" si="38"/>
        <v>0.23669999999999999</v>
      </c>
      <c r="AE27" s="157">
        <v>10.52</v>
      </c>
      <c r="AF27" s="330">
        <v>300</v>
      </c>
      <c r="AG27" s="333">
        <v>204</v>
      </c>
      <c r="AH27" s="155">
        <f t="shared" si="39"/>
        <v>5302.08</v>
      </c>
      <c r="AI27" s="155">
        <f t="shared" si="40"/>
        <v>4047.12</v>
      </c>
      <c r="AJ27" s="154"/>
      <c r="AK27" s="154"/>
      <c r="AM27" s="154"/>
    </row>
    <row r="28" spans="1:51" s="153" customFormat="1" ht="25.35" customHeight="1">
      <c r="A28" s="386"/>
      <c r="B28" s="386"/>
      <c r="C28" s="386"/>
      <c r="D28" s="217" t="s">
        <v>711</v>
      </c>
      <c r="E28" s="172" t="s">
        <v>758</v>
      </c>
      <c r="F28" s="172" t="s">
        <v>757</v>
      </c>
      <c r="G28" s="391"/>
      <c r="H28" s="171">
        <f t="shared" si="6"/>
        <v>6.09</v>
      </c>
      <c r="I28" s="170">
        <v>6.28</v>
      </c>
      <c r="J28" s="169">
        <v>48</v>
      </c>
      <c r="K28" s="169">
        <v>30</v>
      </c>
      <c r="L28" s="169">
        <v>54</v>
      </c>
      <c r="M28" s="169">
        <v>12</v>
      </c>
      <c r="N28" s="169">
        <v>21.6</v>
      </c>
      <c r="O28" s="168">
        <f t="shared" si="29"/>
        <v>6.4999999999999997E-3</v>
      </c>
      <c r="P28" s="167">
        <f t="shared" si="30"/>
        <v>8615</v>
      </c>
      <c r="Q28" s="166">
        <f t="shared" si="31"/>
        <v>3500</v>
      </c>
      <c r="R28" s="165">
        <f t="shared" si="32"/>
        <v>0.41</v>
      </c>
      <c r="S28" s="164" t="s">
        <v>703</v>
      </c>
      <c r="T28" s="163">
        <v>0.314</v>
      </c>
      <c r="U28" s="194">
        <f t="shared" si="33"/>
        <v>1.97</v>
      </c>
      <c r="V28" s="162">
        <f t="shared" si="34"/>
        <v>8.66</v>
      </c>
      <c r="W28" s="160"/>
      <c r="X28" s="160">
        <f t="shared" si="41"/>
        <v>0.67</v>
      </c>
      <c r="Y28" s="161"/>
      <c r="Z28" s="160"/>
      <c r="AA28" s="159">
        <f t="shared" si="35"/>
        <v>0.67</v>
      </c>
      <c r="AB28" s="155">
        <f t="shared" si="36"/>
        <v>6.95</v>
      </c>
      <c r="AC28" s="155">
        <f t="shared" si="37"/>
        <v>9.33</v>
      </c>
      <c r="AD28" s="158">
        <f t="shared" si="38"/>
        <v>0.2334</v>
      </c>
      <c r="AE28" s="157">
        <v>12.17</v>
      </c>
      <c r="AF28" s="330">
        <v>108</v>
      </c>
      <c r="AG28" s="333">
        <v>204</v>
      </c>
      <c r="AH28" s="155">
        <f t="shared" si="39"/>
        <v>3797.04</v>
      </c>
      <c r="AI28" s="155">
        <f t="shared" si="40"/>
        <v>2910.96</v>
      </c>
      <c r="AJ28" s="154"/>
      <c r="AK28" s="154"/>
      <c r="AM28" s="154"/>
    </row>
    <row r="29" spans="1:51" s="153" customFormat="1" ht="25.35" customHeight="1">
      <c r="A29" s="386"/>
      <c r="B29" s="386"/>
      <c r="C29" s="386"/>
      <c r="D29" s="216" t="s">
        <v>658</v>
      </c>
      <c r="E29" s="172" t="s">
        <v>756</v>
      </c>
      <c r="F29" s="172" t="s">
        <v>755</v>
      </c>
      <c r="G29" s="391"/>
      <c r="H29" s="171">
        <f t="shared" si="6"/>
        <v>1.1399999999999999</v>
      </c>
      <c r="I29" s="170">
        <v>1.18</v>
      </c>
      <c r="J29" s="169">
        <v>32</v>
      </c>
      <c r="K29" s="169">
        <v>25</v>
      </c>
      <c r="L29" s="169">
        <v>23</v>
      </c>
      <c r="M29" s="169">
        <v>16</v>
      </c>
      <c r="N29" s="169">
        <v>4.8</v>
      </c>
      <c r="O29" s="168">
        <f t="shared" si="29"/>
        <v>1.1999999999999999E-3</v>
      </c>
      <c r="P29" s="167">
        <f t="shared" si="30"/>
        <v>46667</v>
      </c>
      <c r="Q29" s="166">
        <f t="shared" si="31"/>
        <v>3500</v>
      </c>
      <c r="R29" s="165">
        <f t="shared" si="32"/>
        <v>7.0000000000000007E-2</v>
      </c>
      <c r="S29" s="164" t="s">
        <v>703</v>
      </c>
      <c r="T29" s="163">
        <v>0.314</v>
      </c>
      <c r="U29" s="162">
        <f t="shared" si="33"/>
        <v>0.37</v>
      </c>
      <c r="V29" s="162">
        <f t="shared" si="34"/>
        <v>1.62</v>
      </c>
      <c r="W29" s="160"/>
      <c r="X29" s="160">
        <f t="shared" si="41"/>
        <v>0.16</v>
      </c>
      <c r="Y29" s="161"/>
      <c r="Z29" s="160"/>
      <c r="AA29" s="159">
        <f t="shared" si="35"/>
        <v>0.16</v>
      </c>
      <c r="AB29" s="155">
        <f t="shared" si="36"/>
        <v>1.34</v>
      </c>
      <c r="AC29" s="155">
        <f t="shared" si="37"/>
        <v>1.78</v>
      </c>
      <c r="AD29" s="158">
        <f t="shared" si="38"/>
        <v>0.37759999999999999</v>
      </c>
      <c r="AE29" s="157">
        <v>2.86</v>
      </c>
      <c r="AF29" s="330">
        <v>804</v>
      </c>
      <c r="AG29" s="155"/>
      <c r="AH29" s="155">
        <f t="shared" si="39"/>
        <v>2299.44</v>
      </c>
      <c r="AI29" s="155">
        <f t="shared" si="40"/>
        <v>1431.12</v>
      </c>
      <c r="AJ29" s="154"/>
      <c r="AK29" s="154"/>
      <c r="AM29" s="154"/>
    </row>
    <row r="30" spans="1:51" s="153" customFormat="1" ht="25.35" customHeight="1">
      <c r="A30" s="387"/>
      <c r="B30" s="387"/>
      <c r="C30" s="387"/>
      <c r="D30" s="216" t="s">
        <v>659</v>
      </c>
      <c r="E30" s="327" t="s">
        <v>1003</v>
      </c>
      <c r="F30" s="328" t="s">
        <v>1017</v>
      </c>
      <c r="G30" s="392"/>
      <c r="H30" s="171">
        <f t="shared" si="6"/>
        <v>1.3</v>
      </c>
      <c r="I30" s="170">
        <v>1.34</v>
      </c>
      <c r="J30" s="169">
        <v>32</v>
      </c>
      <c r="K30" s="169">
        <v>25</v>
      </c>
      <c r="L30" s="169">
        <v>27</v>
      </c>
      <c r="M30" s="169">
        <v>16</v>
      </c>
      <c r="N30" s="169">
        <v>4.8</v>
      </c>
      <c r="O30" s="168">
        <f t="shared" si="29"/>
        <v>1.4E-3</v>
      </c>
      <c r="P30" s="167">
        <f t="shared" si="30"/>
        <v>40000</v>
      </c>
      <c r="Q30" s="166">
        <f t="shared" si="31"/>
        <v>3500</v>
      </c>
      <c r="R30" s="165">
        <f t="shared" si="32"/>
        <v>0.09</v>
      </c>
      <c r="S30" s="164" t="s">
        <v>703</v>
      </c>
      <c r="T30" s="163">
        <v>0.314</v>
      </c>
      <c r="U30" s="162">
        <f t="shared" si="33"/>
        <v>0.42</v>
      </c>
      <c r="V30" s="162">
        <f t="shared" si="34"/>
        <v>1.85</v>
      </c>
      <c r="W30" s="160"/>
      <c r="X30" s="160">
        <f t="shared" si="41"/>
        <v>0.18</v>
      </c>
      <c r="Y30" s="161"/>
      <c r="Z30" s="160"/>
      <c r="AA30" s="159">
        <f t="shared" si="35"/>
        <v>0.18</v>
      </c>
      <c r="AB30" s="155">
        <f t="shared" si="36"/>
        <v>1.52</v>
      </c>
      <c r="AC30" s="155">
        <f t="shared" si="37"/>
        <v>2.0299999999999998</v>
      </c>
      <c r="AD30" s="158">
        <f t="shared" si="38"/>
        <v>0.36559999999999998</v>
      </c>
      <c r="AE30" s="157">
        <v>3.2</v>
      </c>
      <c r="AF30" s="331">
        <v>608</v>
      </c>
      <c r="AG30" s="155"/>
      <c r="AH30" s="155">
        <f t="shared" si="39"/>
        <v>1945.6</v>
      </c>
      <c r="AI30" s="155">
        <f t="shared" si="40"/>
        <v>1234.24</v>
      </c>
      <c r="AJ30" s="154"/>
      <c r="AK30" s="154"/>
      <c r="AM30" s="154"/>
    </row>
    <row r="31" spans="1:51" s="176" customFormat="1" ht="23.85" customHeight="1">
      <c r="A31" s="219" t="s">
        <v>744</v>
      </c>
      <c r="B31" s="219"/>
      <c r="C31" s="219"/>
      <c r="D31" s="191"/>
      <c r="E31" s="191"/>
      <c r="F31" s="191"/>
      <c r="G31" s="191"/>
      <c r="H31" s="190"/>
      <c r="I31" s="190"/>
      <c r="J31" s="188"/>
      <c r="K31" s="188"/>
      <c r="L31" s="188"/>
      <c r="M31" s="188"/>
      <c r="N31" s="188"/>
      <c r="O31" s="187"/>
      <c r="P31" s="186"/>
      <c r="Q31" s="185"/>
      <c r="R31" s="184"/>
      <c r="S31" s="183"/>
      <c r="T31" s="182"/>
      <c r="U31" s="177"/>
      <c r="V31" s="177"/>
      <c r="W31" s="181"/>
      <c r="X31" s="181"/>
      <c r="Y31" s="177"/>
      <c r="Z31" s="181"/>
      <c r="AA31" s="180"/>
      <c r="AB31" s="177"/>
      <c r="AC31" s="177"/>
      <c r="AD31" s="179"/>
      <c r="AE31" s="178"/>
      <c r="AF31" s="177"/>
      <c r="AG31" s="177"/>
      <c r="AH31" s="177"/>
      <c r="AI31" s="177"/>
      <c r="AJ31" s="154"/>
      <c r="AK31" s="154"/>
      <c r="AM31" s="154"/>
    </row>
    <row r="32" spans="1:51" s="153" customFormat="1" ht="25.35" customHeight="1">
      <c r="A32" s="385" t="str">
        <f>A31</f>
        <v xml:space="preserve">4pc set - BeautySleep Brand 90gsm Solid Polyester Satin Sheet Set </v>
      </c>
      <c r="B32" s="385" t="s">
        <v>743</v>
      </c>
      <c r="C32" s="385" t="s">
        <v>691</v>
      </c>
      <c r="D32" s="217" t="s">
        <v>692</v>
      </c>
      <c r="E32" s="172" t="s">
        <v>754</v>
      </c>
      <c r="F32" s="172" t="s">
        <v>753</v>
      </c>
      <c r="G32" s="390" t="s">
        <v>752</v>
      </c>
      <c r="H32" s="171">
        <f t="shared" si="6"/>
        <v>3.92</v>
      </c>
      <c r="I32" s="170">
        <v>4.04</v>
      </c>
      <c r="J32" s="169">
        <v>48</v>
      </c>
      <c r="K32" s="169">
        <v>30</v>
      </c>
      <c r="L32" s="169">
        <v>39</v>
      </c>
      <c r="M32" s="169">
        <v>12</v>
      </c>
      <c r="N32" s="169">
        <v>12.5</v>
      </c>
      <c r="O32" s="168">
        <f t="shared" ref="O32:O37" si="42">J32*K32*L32/1000000/M32</f>
        <v>4.7000000000000002E-3</v>
      </c>
      <c r="P32" s="167">
        <f t="shared" ref="P32:P37" si="43">56/O32</f>
        <v>11915</v>
      </c>
      <c r="Q32" s="166">
        <f t="shared" ref="Q32:Q37" si="44">$Q$9</f>
        <v>3500</v>
      </c>
      <c r="R32" s="165">
        <f t="shared" ref="R32:R37" si="45">Q32/P32</f>
        <v>0.28999999999999998</v>
      </c>
      <c r="S32" s="164" t="s">
        <v>703</v>
      </c>
      <c r="T32" s="163">
        <v>0.314</v>
      </c>
      <c r="U32" s="162">
        <f t="shared" ref="U32:U37" si="46">I32*T32</f>
        <v>1.27</v>
      </c>
      <c r="V32" s="162">
        <f t="shared" ref="V32:V37" si="47">U32+R32+I32</f>
        <v>5.6</v>
      </c>
      <c r="W32" s="160"/>
      <c r="X32" s="160">
        <f>AE32*$X$9</f>
        <v>0.4</v>
      </c>
      <c r="Y32" s="161"/>
      <c r="Z32" s="160"/>
      <c r="AA32" s="159">
        <f t="shared" ref="AA32:AA37" si="48">SUM(W32:Z32)</f>
        <v>0.4</v>
      </c>
      <c r="AB32" s="155">
        <f t="shared" ref="AB32:AB37" si="49">AA32+I32</f>
        <v>4.4400000000000004</v>
      </c>
      <c r="AC32" s="155">
        <f t="shared" ref="AC32:AC37" si="50">AE32*$X$9+V32</f>
        <v>6</v>
      </c>
      <c r="AD32" s="158">
        <f t="shared" ref="AD32:AD37" si="51">(AE32-AC32)/AE32</f>
        <v>0.1678</v>
      </c>
      <c r="AE32" s="157">
        <v>7.21</v>
      </c>
      <c r="AF32" s="331">
        <v>204</v>
      </c>
      <c r="AG32" s="155"/>
      <c r="AH32" s="155">
        <f t="shared" ref="AH32:AH37" si="52">(AF32+AG32)*AE32</f>
        <v>1470.84</v>
      </c>
      <c r="AI32" s="155">
        <f t="shared" ref="AI32:AI37" si="53">(AF32+AG32)*AC32</f>
        <v>1224</v>
      </c>
      <c r="AJ32" s="154"/>
      <c r="AK32" s="154"/>
      <c r="AM32" s="154"/>
    </row>
    <row r="33" spans="1:51" s="153" customFormat="1" ht="25.35" customHeight="1">
      <c r="A33" s="386"/>
      <c r="B33" s="386"/>
      <c r="C33" s="386"/>
      <c r="D33" s="217" t="s">
        <v>693</v>
      </c>
      <c r="E33" s="172" t="s">
        <v>751</v>
      </c>
      <c r="F33" s="172" t="s">
        <v>750</v>
      </c>
      <c r="G33" s="391"/>
      <c r="H33" s="171">
        <f t="shared" si="6"/>
        <v>4.74</v>
      </c>
      <c r="I33" s="170">
        <v>4.8899999999999997</v>
      </c>
      <c r="J33" s="169">
        <v>48</v>
      </c>
      <c r="K33" s="169">
        <v>30</v>
      </c>
      <c r="L33" s="169">
        <v>46</v>
      </c>
      <c r="M33" s="169">
        <v>12</v>
      </c>
      <c r="N33" s="169">
        <v>15.5</v>
      </c>
      <c r="O33" s="168">
        <f t="shared" si="42"/>
        <v>5.4999999999999997E-3</v>
      </c>
      <c r="P33" s="167">
        <f t="shared" si="43"/>
        <v>10182</v>
      </c>
      <c r="Q33" s="166">
        <f t="shared" si="44"/>
        <v>3500</v>
      </c>
      <c r="R33" s="165">
        <f t="shared" si="45"/>
        <v>0.34</v>
      </c>
      <c r="S33" s="164" t="s">
        <v>703</v>
      </c>
      <c r="T33" s="163">
        <v>0.314</v>
      </c>
      <c r="U33" s="162">
        <f t="shared" si="46"/>
        <v>1.54</v>
      </c>
      <c r="V33" s="162">
        <f t="shared" si="47"/>
        <v>6.77</v>
      </c>
      <c r="W33" s="160"/>
      <c r="X33" s="160">
        <f t="shared" ref="X33:X37" si="54">AE33*$X$9</f>
        <v>0.51</v>
      </c>
      <c r="Y33" s="161"/>
      <c r="Z33" s="160"/>
      <c r="AA33" s="159">
        <f t="shared" si="48"/>
        <v>0.51</v>
      </c>
      <c r="AB33" s="155">
        <f t="shared" si="49"/>
        <v>5.4</v>
      </c>
      <c r="AC33" s="155">
        <f t="shared" si="50"/>
        <v>7.28</v>
      </c>
      <c r="AD33" s="158">
        <f t="shared" si="51"/>
        <v>0.22140000000000001</v>
      </c>
      <c r="AE33" s="157">
        <v>9.35</v>
      </c>
      <c r="AF33" s="331">
        <v>300</v>
      </c>
      <c r="AG33" s="333">
        <v>300</v>
      </c>
      <c r="AH33" s="155">
        <f t="shared" si="52"/>
        <v>5610</v>
      </c>
      <c r="AI33" s="155">
        <f t="shared" si="53"/>
        <v>4368</v>
      </c>
      <c r="AJ33" s="154"/>
      <c r="AK33" s="154"/>
      <c r="AM33" s="154"/>
    </row>
    <row r="34" spans="1:51" s="153" customFormat="1" ht="25.35" customHeight="1">
      <c r="A34" s="386"/>
      <c r="B34" s="386"/>
      <c r="C34" s="386"/>
      <c r="D34" s="217" t="s">
        <v>714</v>
      </c>
      <c r="E34" s="172" t="s">
        <v>749</v>
      </c>
      <c r="F34" s="172" t="s">
        <v>748</v>
      </c>
      <c r="G34" s="391"/>
      <c r="H34" s="171">
        <f t="shared" si="6"/>
        <v>5.2</v>
      </c>
      <c r="I34" s="170">
        <v>5.36</v>
      </c>
      <c r="J34" s="169">
        <v>48</v>
      </c>
      <c r="K34" s="169">
        <v>30</v>
      </c>
      <c r="L34" s="169">
        <v>54</v>
      </c>
      <c r="M34" s="169">
        <v>12</v>
      </c>
      <c r="N34" s="169">
        <v>18</v>
      </c>
      <c r="O34" s="168">
        <f t="shared" si="42"/>
        <v>6.4999999999999997E-3</v>
      </c>
      <c r="P34" s="167">
        <f t="shared" si="43"/>
        <v>8615</v>
      </c>
      <c r="Q34" s="166">
        <f t="shared" si="44"/>
        <v>3500</v>
      </c>
      <c r="R34" s="165">
        <f t="shared" si="45"/>
        <v>0.41</v>
      </c>
      <c r="S34" s="164" t="s">
        <v>703</v>
      </c>
      <c r="T34" s="163">
        <v>0.314</v>
      </c>
      <c r="U34" s="162">
        <f t="shared" si="46"/>
        <v>1.68</v>
      </c>
      <c r="V34" s="162">
        <f t="shared" si="47"/>
        <v>7.45</v>
      </c>
      <c r="W34" s="160"/>
      <c r="X34" s="160">
        <f t="shared" si="54"/>
        <v>0.57999999999999996</v>
      </c>
      <c r="Y34" s="161"/>
      <c r="Z34" s="160"/>
      <c r="AA34" s="159">
        <f t="shared" si="48"/>
        <v>0.57999999999999996</v>
      </c>
      <c r="AB34" s="155">
        <f t="shared" si="49"/>
        <v>5.94</v>
      </c>
      <c r="AC34" s="155">
        <f t="shared" si="50"/>
        <v>8.0299999999999994</v>
      </c>
      <c r="AD34" s="158">
        <f t="shared" si="51"/>
        <v>0.23669999999999999</v>
      </c>
      <c r="AE34" s="157">
        <v>10.52</v>
      </c>
      <c r="AF34" s="331">
        <v>600</v>
      </c>
      <c r="AG34" s="155"/>
      <c r="AH34" s="155">
        <f t="shared" si="52"/>
        <v>6312</v>
      </c>
      <c r="AI34" s="155">
        <f t="shared" si="53"/>
        <v>4818</v>
      </c>
      <c r="AJ34" s="154"/>
      <c r="AK34" s="154"/>
      <c r="AM34" s="154"/>
    </row>
    <row r="35" spans="1:51" s="152" customFormat="1" ht="25.35" customHeight="1">
      <c r="A35" s="386"/>
      <c r="B35" s="386"/>
      <c r="C35" s="386"/>
      <c r="D35" s="173" t="s">
        <v>711</v>
      </c>
      <c r="E35" s="172"/>
      <c r="F35" s="172"/>
      <c r="G35" s="391"/>
      <c r="H35" s="171">
        <f t="shared" si="6"/>
        <v>6.09</v>
      </c>
      <c r="I35" s="170">
        <v>6.28</v>
      </c>
      <c r="J35" s="169">
        <v>48</v>
      </c>
      <c r="K35" s="169">
        <v>30</v>
      </c>
      <c r="L35" s="169">
        <v>54</v>
      </c>
      <c r="M35" s="169">
        <v>12</v>
      </c>
      <c r="N35" s="169">
        <v>21.6</v>
      </c>
      <c r="O35" s="168">
        <f t="shared" si="42"/>
        <v>6.4999999999999997E-3</v>
      </c>
      <c r="P35" s="167">
        <f t="shared" si="43"/>
        <v>8615</v>
      </c>
      <c r="Q35" s="166">
        <f t="shared" si="44"/>
        <v>3500</v>
      </c>
      <c r="R35" s="165">
        <f t="shared" si="45"/>
        <v>0.41</v>
      </c>
      <c r="S35" s="164" t="s">
        <v>703</v>
      </c>
      <c r="T35" s="163">
        <v>0.314</v>
      </c>
      <c r="U35" s="162">
        <f t="shared" si="46"/>
        <v>1.97</v>
      </c>
      <c r="V35" s="162">
        <f t="shared" si="47"/>
        <v>8.66</v>
      </c>
      <c r="W35" s="160"/>
      <c r="X35" s="160">
        <f t="shared" si="54"/>
        <v>0.67</v>
      </c>
      <c r="Y35" s="161"/>
      <c r="Z35" s="160"/>
      <c r="AA35" s="159">
        <f t="shared" si="48"/>
        <v>0.67</v>
      </c>
      <c r="AB35" s="155">
        <f t="shared" si="49"/>
        <v>6.95</v>
      </c>
      <c r="AC35" s="155">
        <f t="shared" si="50"/>
        <v>9.33</v>
      </c>
      <c r="AD35" s="158">
        <f t="shared" si="51"/>
        <v>0.2334</v>
      </c>
      <c r="AE35" s="157">
        <v>12.17</v>
      </c>
      <c r="AF35" s="156"/>
      <c r="AG35" s="155"/>
      <c r="AH35" s="155">
        <f t="shared" si="52"/>
        <v>0</v>
      </c>
      <c r="AI35" s="155">
        <f t="shared" si="53"/>
        <v>0</v>
      </c>
      <c r="AJ35" s="154"/>
      <c r="AK35" s="154"/>
      <c r="AL35" s="153"/>
      <c r="AM35" s="154"/>
      <c r="AN35" s="153"/>
      <c r="AO35" s="153"/>
      <c r="AP35" s="153"/>
      <c r="AQ35" s="153"/>
      <c r="AR35" s="153"/>
      <c r="AS35" s="153"/>
      <c r="AT35" s="153"/>
      <c r="AU35" s="153"/>
      <c r="AV35" s="153"/>
      <c r="AW35" s="153"/>
      <c r="AX35" s="153"/>
      <c r="AY35" s="153"/>
    </row>
    <row r="36" spans="1:51" s="153" customFormat="1" ht="25.35" customHeight="1">
      <c r="A36" s="386"/>
      <c r="B36" s="386"/>
      <c r="C36" s="386"/>
      <c r="D36" s="216" t="s">
        <v>658</v>
      </c>
      <c r="E36" s="172" t="s">
        <v>747</v>
      </c>
      <c r="F36" s="172" t="s">
        <v>746</v>
      </c>
      <c r="G36" s="391"/>
      <c r="H36" s="171">
        <f t="shared" si="6"/>
        <v>1.1399999999999999</v>
      </c>
      <c r="I36" s="170">
        <v>1.18</v>
      </c>
      <c r="J36" s="169">
        <v>32</v>
      </c>
      <c r="K36" s="169">
        <v>25</v>
      </c>
      <c r="L36" s="169">
        <v>23</v>
      </c>
      <c r="M36" s="169">
        <v>16</v>
      </c>
      <c r="N36" s="169">
        <v>4.8</v>
      </c>
      <c r="O36" s="168">
        <f t="shared" si="42"/>
        <v>1.1999999999999999E-3</v>
      </c>
      <c r="P36" s="167">
        <f t="shared" si="43"/>
        <v>46667</v>
      </c>
      <c r="Q36" s="166">
        <f t="shared" si="44"/>
        <v>3500</v>
      </c>
      <c r="R36" s="165">
        <f t="shared" si="45"/>
        <v>7.0000000000000007E-2</v>
      </c>
      <c r="S36" s="164" t="s">
        <v>703</v>
      </c>
      <c r="T36" s="163">
        <v>0.314</v>
      </c>
      <c r="U36" s="162">
        <f t="shared" si="46"/>
        <v>0.37</v>
      </c>
      <c r="V36" s="162">
        <f t="shared" si="47"/>
        <v>1.62</v>
      </c>
      <c r="W36" s="160"/>
      <c r="X36" s="160">
        <f t="shared" si="54"/>
        <v>0.16</v>
      </c>
      <c r="Y36" s="161"/>
      <c r="Z36" s="160"/>
      <c r="AA36" s="159">
        <f t="shared" si="48"/>
        <v>0.16</v>
      </c>
      <c r="AB36" s="155">
        <f t="shared" si="49"/>
        <v>1.34</v>
      </c>
      <c r="AC36" s="155">
        <f t="shared" si="50"/>
        <v>1.78</v>
      </c>
      <c r="AD36" s="158">
        <f t="shared" si="51"/>
        <v>0.37759999999999999</v>
      </c>
      <c r="AE36" s="157">
        <v>2.86</v>
      </c>
      <c r="AF36" s="331">
        <v>1200</v>
      </c>
      <c r="AG36" s="155"/>
      <c r="AH36" s="155">
        <f t="shared" si="52"/>
        <v>3432</v>
      </c>
      <c r="AI36" s="155">
        <f t="shared" si="53"/>
        <v>2136</v>
      </c>
      <c r="AJ36" s="154"/>
      <c r="AK36" s="154"/>
      <c r="AM36" s="154"/>
    </row>
    <row r="37" spans="1:51" s="153" customFormat="1" ht="25.35" customHeight="1">
      <c r="A37" s="387"/>
      <c r="B37" s="387"/>
      <c r="C37" s="387"/>
      <c r="D37" s="216" t="s">
        <v>659</v>
      </c>
      <c r="E37" s="327" t="s">
        <v>1004</v>
      </c>
      <c r="F37" s="328" t="s">
        <v>1018</v>
      </c>
      <c r="G37" s="392"/>
      <c r="H37" s="171">
        <f t="shared" si="6"/>
        <v>1.3</v>
      </c>
      <c r="I37" s="170">
        <v>1.34</v>
      </c>
      <c r="J37" s="169">
        <v>32</v>
      </c>
      <c r="K37" s="169">
        <v>25</v>
      </c>
      <c r="L37" s="169">
        <v>27</v>
      </c>
      <c r="M37" s="169">
        <v>16</v>
      </c>
      <c r="N37" s="169">
        <v>4.8</v>
      </c>
      <c r="O37" s="168">
        <f t="shared" si="42"/>
        <v>1.4E-3</v>
      </c>
      <c r="P37" s="167">
        <f t="shared" si="43"/>
        <v>40000</v>
      </c>
      <c r="Q37" s="166">
        <f t="shared" si="44"/>
        <v>3500</v>
      </c>
      <c r="R37" s="165">
        <f t="shared" si="45"/>
        <v>0.09</v>
      </c>
      <c r="S37" s="164" t="s">
        <v>703</v>
      </c>
      <c r="T37" s="163">
        <v>0.314</v>
      </c>
      <c r="U37" s="162">
        <f t="shared" si="46"/>
        <v>0.42</v>
      </c>
      <c r="V37" s="162">
        <f t="shared" si="47"/>
        <v>1.85</v>
      </c>
      <c r="W37" s="160"/>
      <c r="X37" s="160">
        <f t="shared" si="54"/>
        <v>0.18</v>
      </c>
      <c r="Y37" s="161"/>
      <c r="Z37" s="160"/>
      <c r="AA37" s="159">
        <f t="shared" si="48"/>
        <v>0.18</v>
      </c>
      <c r="AB37" s="155">
        <f t="shared" si="49"/>
        <v>1.52</v>
      </c>
      <c r="AC37" s="155">
        <f t="shared" si="50"/>
        <v>2.0299999999999998</v>
      </c>
      <c r="AD37" s="158">
        <f t="shared" si="51"/>
        <v>0.36559999999999998</v>
      </c>
      <c r="AE37" s="157">
        <v>3.2</v>
      </c>
      <c r="AF37" s="331">
        <v>608</v>
      </c>
      <c r="AG37" s="155"/>
      <c r="AH37" s="155">
        <f t="shared" si="52"/>
        <v>1945.6</v>
      </c>
      <c r="AI37" s="155">
        <f t="shared" si="53"/>
        <v>1234.24</v>
      </c>
      <c r="AJ37" s="154"/>
      <c r="AK37" s="154"/>
      <c r="AM37" s="154"/>
    </row>
    <row r="38" spans="1:51" s="176" customFormat="1" ht="23.85" customHeight="1">
      <c r="A38" s="219" t="s">
        <v>744</v>
      </c>
      <c r="B38" s="219"/>
      <c r="C38" s="219"/>
      <c r="D38" s="191"/>
      <c r="E38" s="191"/>
      <c r="F38" s="191"/>
      <c r="G38" s="191"/>
      <c r="H38" s="190"/>
      <c r="I38" s="190"/>
      <c r="J38" s="188"/>
      <c r="K38" s="188"/>
      <c r="L38" s="188"/>
      <c r="M38" s="188"/>
      <c r="N38" s="188"/>
      <c r="O38" s="187"/>
      <c r="P38" s="186"/>
      <c r="Q38" s="185"/>
      <c r="R38" s="184"/>
      <c r="S38" s="183"/>
      <c r="T38" s="182"/>
      <c r="U38" s="177"/>
      <c r="V38" s="177"/>
      <c r="W38" s="181"/>
      <c r="X38" s="181"/>
      <c r="Y38" s="177"/>
      <c r="Z38" s="181"/>
      <c r="AA38" s="180"/>
      <c r="AB38" s="177"/>
      <c r="AC38" s="177"/>
      <c r="AD38" s="179"/>
      <c r="AE38" s="178"/>
      <c r="AF38" s="177"/>
      <c r="AG38" s="177"/>
      <c r="AH38" s="177"/>
      <c r="AI38" s="177"/>
      <c r="AJ38" s="154"/>
      <c r="AK38" s="154"/>
      <c r="AM38" s="154"/>
    </row>
    <row r="39" spans="1:51" s="152" customFormat="1" ht="25.35" customHeight="1">
      <c r="A39" s="385" t="str">
        <f>A38</f>
        <v xml:space="preserve">4pc set - BeautySleep Brand 90gsm Solid Polyester Satin Sheet Set </v>
      </c>
      <c r="B39" s="385" t="s">
        <v>743</v>
      </c>
      <c r="C39" s="385" t="s">
        <v>691</v>
      </c>
      <c r="D39" s="217" t="s">
        <v>692</v>
      </c>
      <c r="E39" s="327" t="s">
        <v>1005</v>
      </c>
      <c r="F39" s="328" t="s">
        <v>1019</v>
      </c>
      <c r="G39" s="390" t="s">
        <v>745</v>
      </c>
      <c r="H39" s="171">
        <f t="shared" si="6"/>
        <v>3.92</v>
      </c>
      <c r="I39" s="170">
        <v>4.04</v>
      </c>
      <c r="J39" s="169">
        <v>48</v>
      </c>
      <c r="K39" s="169">
        <v>30</v>
      </c>
      <c r="L39" s="169">
        <v>39</v>
      </c>
      <c r="M39" s="169">
        <v>12</v>
      </c>
      <c r="N39" s="169">
        <v>12.5</v>
      </c>
      <c r="O39" s="168">
        <f t="shared" ref="O39:O44" si="55">J39*K39*L39/1000000/M39</f>
        <v>4.7000000000000002E-3</v>
      </c>
      <c r="P39" s="167">
        <f t="shared" ref="P39:P44" si="56">56/O39</f>
        <v>11915</v>
      </c>
      <c r="Q39" s="166">
        <f t="shared" ref="Q39:Q44" si="57">$Q$9</f>
        <v>3500</v>
      </c>
      <c r="R39" s="165">
        <f t="shared" ref="R39:R44" si="58">Q39/P39</f>
        <v>0.28999999999999998</v>
      </c>
      <c r="S39" s="164" t="s">
        <v>703</v>
      </c>
      <c r="T39" s="163">
        <v>0.314</v>
      </c>
      <c r="U39" s="162">
        <f t="shared" ref="U39:U44" si="59">I39*T39</f>
        <v>1.27</v>
      </c>
      <c r="V39" s="162">
        <f t="shared" ref="V39:V44" si="60">U39+R39+I39</f>
        <v>5.6</v>
      </c>
      <c r="W39" s="160"/>
      <c r="X39" s="160">
        <f>AE39*$X$9</f>
        <v>0.4</v>
      </c>
      <c r="Y39" s="161"/>
      <c r="Z39" s="160"/>
      <c r="AA39" s="159">
        <f t="shared" ref="AA39:AA44" si="61">SUM(W39:Z39)</f>
        <v>0.4</v>
      </c>
      <c r="AB39" s="155">
        <f t="shared" ref="AB39:AB44" si="62">AA39+I39</f>
        <v>4.4400000000000004</v>
      </c>
      <c r="AC39" s="155">
        <f t="shared" ref="AC39:AC44" si="63">AE39*$X$9+V39</f>
        <v>6</v>
      </c>
      <c r="AD39" s="158">
        <f t="shared" ref="AD39:AD44" si="64">(AE39-AC39)/AE39</f>
        <v>0.1678</v>
      </c>
      <c r="AE39" s="157">
        <v>7.21</v>
      </c>
      <c r="AF39" s="331">
        <v>204</v>
      </c>
      <c r="AG39" s="175"/>
      <c r="AH39" s="155">
        <f t="shared" ref="AH39:AH44" si="65">(AF39+AG39)*AE39</f>
        <v>1470.84</v>
      </c>
      <c r="AI39" s="155">
        <f t="shared" ref="AI39:AI44" si="66">(AF39+AG39)*AC39</f>
        <v>1224</v>
      </c>
      <c r="AJ39" s="154"/>
      <c r="AK39" s="154"/>
      <c r="AL39" s="153"/>
      <c r="AM39" s="154"/>
      <c r="AN39" s="153"/>
      <c r="AO39" s="153"/>
      <c r="AP39" s="153"/>
      <c r="AQ39" s="153"/>
      <c r="AR39" s="153"/>
      <c r="AS39" s="153"/>
      <c r="AT39" s="153"/>
      <c r="AU39" s="153"/>
      <c r="AV39" s="153"/>
      <c r="AW39" s="153"/>
      <c r="AX39" s="153"/>
      <c r="AY39" s="153"/>
    </row>
    <row r="40" spans="1:51" s="152" customFormat="1" ht="25.35" customHeight="1">
      <c r="A40" s="386"/>
      <c r="B40" s="386"/>
      <c r="C40" s="386"/>
      <c r="D40" s="217" t="s">
        <v>693</v>
      </c>
      <c r="E40" s="327" t="s">
        <v>1006</v>
      </c>
      <c r="F40" s="328" t="s">
        <v>1020</v>
      </c>
      <c r="G40" s="391"/>
      <c r="H40" s="171">
        <f t="shared" si="6"/>
        <v>4.74</v>
      </c>
      <c r="I40" s="170">
        <v>4.8899999999999997</v>
      </c>
      <c r="J40" s="169">
        <v>48</v>
      </c>
      <c r="K40" s="169">
        <v>30</v>
      </c>
      <c r="L40" s="169">
        <v>46</v>
      </c>
      <c r="M40" s="169">
        <v>12</v>
      </c>
      <c r="N40" s="169">
        <v>15.5</v>
      </c>
      <c r="O40" s="168">
        <f t="shared" si="55"/>
        <v>5.4999999999999997E-3</v>
      </c>
      <c r="P40" s="167">
        <f t="shared" si="56"/>
        <v>10182</v>
      </c>
      <c r="Q40" s="166">
        <f t="shared" si="57"/>
        <v>3500</v>
      </c>
      <c r="R40" s="165">
        <f t="shared" si="58"/>
        <v>0.34</v>
      </c>
      <c r="S40" s="164" t="s">
        <v>703</v>
      </c>
      <c r="T40" s="163">
        <v>0.314</v>
      </c>
      <c r="U40" s="162">
        <f t="shared" si="59"/>
        <v>1.54</v>
      </c>
      <c r="V40" s="162">
        <f t="shared" si="60"/>
        <v>6.77</v>
      </c>
      <c r="W40" s="160"/>
      <c r="X40" s="160">
        <f t="shared" ref="X40:X44" si="67">AE40*$X$9</f>
        <v>0.51</v>
      </c>
      <c r="Y40" s="161"/>
      <c r="Z40" s="160"/>
      <c r="AA40" s="159">
        <f t="shared" si="61"/>
        <v>0.51</v>
      </c>
      <c r="AB40" s="155">
        <f t="shared" si="62"/>
        <v>5.4</v>
      </c>
      <c r="AC40" s="155">
        <f t="shared" si="63"/>
        <v>7.28</v>
      </c>
      <c r="AD40" s="158">
        <f t="shared" si="64"/>
        <v>0.22140000000000001</v>
      </c>
      <c r="AE40" s="157">
        <v>9.35</v>
      </c>
      <c r="AF40" s="331">
        <v>108</v>
      </c>
      <c r="AG40" s="333">
        <v>204</v>
      </c>
      <c r="AH40" s="155">
        <f t="shared" si="65"/>
        <v>2917.2</v>
      </c>
      <c r="AI40" s="155">
        <f t="shared" si="66"/>
        <v>2271.36</v>
      </c>
      <c r="AJ40" s="154"/>
      <c r="AK40" s="154"/>
      <c r="AL40" s="153"/>
      <c r="AM40" s="154"/>
      <c r="AN40" s="153"/>
      <c r="AO40" s="153"/>
      <c r="AP40" s="153"/>
      <c r="AQ40" s="153"/>
      <c r="AR40" s="153"/>
      <c r="AS40" s="153"/>
      <c r="AT40" s="153"/>
      <c r="AU40" s="153"/>
      <c r="AV40" s="153"/>
      <c r="AW40" s="153"/>
      <c r="AX40" s="153"/>
      <c r="AY40" s="153"/>
    </row>
    <row r="41" spans="1:51" s="153" customFormat="1" ht="25.35" customHeight="1">
      <c r="A41" s="386"/>
      <c r="B41" s="386"/>
      <c r="C41" s="386"/>
      <c r="D41" s="217" t="s">
        <v>714</v>
      </c>
      <c r="E41" s="172" t="s">
        <v>741</v>
      </c>
      <c r="F41" s="172" t="s">
        <v>740</v>
      </c>
      <c r="G41" s="391"/>
      <c r="H41" s="171">
        <f t="shared" si="6"/>
        <v>5.2</v>
      </c>
      <c r="I41" s="170">
        <v>5.36</v>
      </c>
      <c r="J41" s="169">
        <v>48</v>
      </c>
      <c r="K41" s="169">
        <v>30</v>
      </c>
      <c r="L41" s="169">
        <v>54</v>
      </c>
      <c r="M41" s="169">
        <v>12</v>
      </c>
      <c r="N41" s="169">
        <v>18</v>
      </c>
      <c r="O41" s="168">
        <f t="shared" si="55"/>
        <v>6.4999999999999997E-3</v>
      </c>
      <c r="P41" s="167">
        <f t="shared" si="56"/>
        <v>8615</v>
      </c>
      <c r="Q41" s="166">
        <f t="shared" si="57"/>
        <v>3500</v>
      </c>
      <c r="R41" s="165">
        <f t="shared" si="58"/>
        <v>0.41</v>
      </c>
      <c r="S41" s="164" t="s">
        <v>703</v>
      </c>
      <c r="T41" s="163">
        <v>0.314</v>
      </c>
      <c r="U41" s="162">
        <f t="shared" si="59"/>
        <v>1.68</v>
      </c>
      <c r="V41" s="162">
        <f t="shared" si="60"/>
        <v>7.45</v>
      </c>
      <c r="W41" s="160"/>
      <c r="X41" s="160">
        <f t="shared" si="67"/>
        <v>0.57999999999999996</v>
      </c>
      <c r="Y41" s="161"/>
      <c r="Z41" s="160"/>
      <c r="AA41" s="159">
        <f t="shared" si="61"/>
        <v>0.57999999999999996</v>
      </c>
      <c r="AB41" s="155">
        <f t="shared" si="62"/>
        <v>5.94</v>
      </c>
      <c r="AC41" s="155">
        <f t="shared" si="63"/>
        <v>8.0299999999999994</v>
      </c>
      <c r="AD41" s="158">
        <f t="shared" si="64"/>
        <v>0.23669999999999999</v>
      </c>
      <c r="AE41" s="157">
        <v>10.52</v>
      </c>
      <c r="AF41" s="331">
        <v>504</v>
      </c>
      <c r="AG41" s="333">
        <v>504</v>
      </c>
      <c r="AH41" s="155">
        <f t="shared" si="65"/>
        <v>10604.16</v>
      </c>
      <c r="AI41" s="155">
        <f t="shared" si="66"/>
        <v>8094.24</v>
      </c>
      <c r="AJ41" s="154"/>
      <c r="AK41" s="154"/>
      <c r="AM41" s="154"/>
    </row>
    <row r="42" spans="1:51" s="153" customFormat="1" ht="25.35" customHeight="1">
      <c r="A42" s="386"/>
      <c r="B42" s="386"/>
      <c r="C42" s="386"/>
      <c r="D42" s="217" t="s">
        <v>711</v>
      </c>
      <c r="E42" s="172" t="s">
        <v>739</v>
      </c>
      <c r="F42" s="172" t="s">
        <v>738</v>
      </c>
      <c r="G42" s="391"/>
      <c r="H42" s="171">
        <f t="shared" si="6"/>
        <v>6.09</v>
      </c>
      <c r="I42" s="170">
        <v>6.28</v>
      </c>
      <c r="J42" s="169">
        <v>48</v>
      </c>
      <c r="K42" s="169">
        <v>30</v>
      </c>
      <c r="L42" s="169">
        <v>54</v>
      </c>
      <c r="M42" s="169">
        <v>12</v>
      </c>
      <c r="N42" s="169">
        <v>21.6</v>
      </c>
      <c r="O42" s="168">
        <f t="shared" si="55"/>
        <v>6.4999999999999997E-3</v>
      </c>
      <c r="P42" s="167">
        <f t="shared" si="56"/>
        <v>8615</v>
      </c>
      <c r="Q42" s="166">
        <f t="shared" si="57"/>
        <v>3500</v>
      </c>
      <c r="R42" s="165">
        <f t="shared" si="58"/>
        <v>0.41</v>
      </c>
      <c r="S42" s="164" t="s">
        <v>703</v>
      </c>
      <c r="T42" s="163">
        <v>0.314</v>
      </c>
      <c r="U42" s="194">
        <f t="shared" si="59"/>
        <v>1.97</v>
      </c>
      <c r="V42" s="162">
        <f t="shared" si="60"/>
        <v>8.66</v>
      </c>
      <c r="W42" s="160"/>
      <c r="X42" s="160">
        <f t="shared" si="67"/>
        <v>0.67</v>
      </c>
      <c r="Y42" s="161"/>
      <c r="Z42" s="160"/>
      <c r="AA42" s="159">
        <f t="shared" si="61"/>
        <v>0.67</v>
      </c>
      <c r="AB42" s="155">
        <f t="shared" si="62"/>
        <v>6.95</v>
      </c>
      <c r="AC42" s="155">
        <f t="shared" si="63"/>
        <v>9.33</v>
      </c>
      <c r="AD42" s="158">
        <f t="shared" si="64"/>
        <v>0.2334</v>
      </c>
      <c r="AE42" s="157">
        <v>12.17</v>
      </c>
      <c r="AF42" s="331">
        <v>204</v>
      </c>
      <c r="AG42" s="330"/>
      <c r="AH42" s="155">
        <f t="shared" si="65"/>
        <v>2482.6799999999998</v>
      </c>
      <c r="AI42" s="155">
        <f t="shared" si="66"/>
        <v>1903.32</v>
      </c>
      <c r="AJ42" s="154"/>
      <c r="AK42" s="154"/>
      <c r="AM42" s="154"/>
    </row>
    <row r="43" spans="1:51" s="153" customFormat="1" ht="25.35" customHeight="1">
      <c r="A43" s="386"/>
      <c r="B43" s="386"/>
      <c r="C43" s="386"/>
      <c r="D43" s="216" t="s">
        <v>658</v>
      </c>
      <c r="E43" s="172" t="s">
        <v>737</v>
      </c>
      <c r="F43" s="172" t="s">
        <v>736</v>
      </c>
      <c r="G43" s="391"/>
      <c r="H43" s="171">
        <f t="shared" si="6"/>
        <v>1.1399999999999999</v>
      </c>
      <c r="I43" s="170">
        <v>1.18</v>
      </c>
      <c r="J43" s="169">
        <v>32</v>
      </c>
      <c r="K43" s="169">
        <v>25</v>
      </c>
      <c r="L43" s="169">
        <v>23</v>
      </c>
      <c r="M43" s="169">
        <v>16</v>
      </c>
      <c r="N43" s="169">
        <v>4.8</v>
      </c>
      <c r="O43" s="168">
        <f t="shared" si="55"/>
        <v>1.1999999999999999E-3</v>
      </c>
      <c r="P43" s="167">
        <f t="shared" si="56"/>
        <v>46667</v>
      </c>
      <c r="Q43" s="166">
        <f t="shared" si="57"/>
        <v>3500</v>
      </c>
      <c r="R43" s="165">
        <f t="shared" si="58"/>
        <v>7.0000000000000007E-2</v>
      </c>
      <c r="S43" s="164" t="s">
        <v>703</v>
      </c>
      <c r="T43" s="163">
        <v>0.314</v>
      </c>
      <c r="U43" s="162">
        <f t="shared" si="59"/>
        <v>0.37</v>
      </c>
      <c r="V43" s="162">
        <f t="shared" si="60"/>
        <v>1.62</v>
      </c>
      <c r="W43" s="160"/>
      <c r="X43" s="160">
        <f t="shared" si="67"/>
        <v>0.16</v>
      </c>
      <c r="Y43" s="161"/>
      <c r="Z43" s="160"/>
      <c r="AA43" s="159">
        <f t="shared" si="61"/>
        <v>0.16</v>
      </c>
      <c r="AB43" s="155">
        <f t="shared" si="62"/>
        <v>1.34</v>
      </c>
      <c r="AC43" s="155">
        <f t="shared" si="63"/>
        <v>1.78</v>
      </c>
      <c r="AD43" s="158">
        <f t="shared" si="64"/>
        <v>0.37759999999999999</v>
      </c>
      <c r="AE43" s="157">
        <v>2.86</v>
      </c>
      <c r="AF43" s="331">
        <v>1200</v>
      </c>
      <c r="AG43" s="330">
        <v>1200</v>
      </c>
      <c r="AH43" s="155">
        <f t="shared" si="65"/>
        <v>6864</v>
      </c>
      <c r="AI43" s="155">
        <f t="shared" si="66"/>
        <v>4272</v>
      </c>
      <c r="AJ43" s="154"/>
      <c r="AK43" s="154"/>
      <c r="AM43" s="154"/>
    </row>
    <row r="44" spans="1:51" s="153" customFormat="1" ht="25.35" customHeight="1">
      <c r="A44" s="387"/>
      <c r="B44" s="387"/>
      <c r="C44" s="387"/>
      <c r="D44" s="216" t="s">
        <v>659</v>
      </c>
      <c r="E44" s="327" t="s">
        <v>1065</v>
      </c>
      <c r="F44" s="327" t="s">
        <v>1079</v>
      </c>
      <c r="G44" s="392"/>
      <c r="H44" s="171">
        <f t="shared" si="6"/>
        <v>1.3</v>
      </c>
      <c r="I44" s="170">
        <v>1.34</v>
      </c>
      <c r="J44" s="169">
        <v>32</v>
      </c>
      <c r="K44" s="169">
        <v>25</v>
      </c>
      <c r="L44" s="169">
        <v>27</v>
      </c>
      <c r="M44" s="169">
        <v>16</v>
      </c>
      <c r="N44" s="169">
        <v>4.8</v>
      </c>
      <c r="O44" s="168">
        <f t="shared" si="55"/>
        <v>1.4E-3</v>
      </c>
      <c r="P44" s="167">
        <f t="shared" si="56"/>
        <v>40000</v>
      </c>
      <c r="Q44" s="166">
        <f t="shared" si="57"/>
        <v>3500</v>
      </c>
      <c r="R44" s="165">
        <f t="shared" si="58"/>
        <v>0.09</v>
      </c>
      <c r="S44" s="164" t="s">
        <v>703</v>
      </c>
      <c r="T44" s="163">
        <v>0.314</v>
      </c>
      <c r="U44" s="162">
        <f t="shared" si="59"/>
        <v>0.42</v>
      </c>
      <c r="V44" s="162">
        <f t="shared" si="60"/>
        <v>1.85</v>
      </c>
      <c r="W44" s="160"/>
      <c r="X44" s="160">
        <f t="shared" si="67"/>
        <v>0.18</v>
      </c>
      <c r="Y44" s="161"/>
      <c r="Z44" s="160"/>
      <c r="AA44" s="159">
        <f t="shared" si="61"/>
        <v>0.18</v>
      </c>
      <c r="AB44" s="155">
        <f t="shared" si="62"/>
        <v>1.52</v>
      </c>
      <c r="AC44" s="155">
        <f t="shared" si="63"/>
        <v>2.0299999999999998</v>
      </c>
      <c r="AD44" s="158">
        <f t="shared" si="64"/>
        <v>0.36559999999999998</v>
      </c>
      <c r="AE44" s="157">
        <v>3.2</v>
      </c>
      <c r="AF44" s="331">
        <v>1008</v>
      </c>
      <c r="AG44" s="155"/>
      <c r="AH44" s="155">
        <f t="shared" si="65"/>
        <v>3225.6</v>
      </c>
      <c r="AI44" s="155">
        <f t="shared" si="66"/>
        <v>2046.24</v>
      </c>
      <c r="AJ44" s="154"/>
      <c r="AK44" s="154"/>
      <c r="AM44" s="154"/>
    </row>
    <row r="45" spans="1:51" s="176" customFormat="1" ht="23.85" customHeight="1">
      <c r="A45" s="219" t="s">
        <v>744</v>
      </c>
      <c r="B45" s="219"/>
      <c r="C45" s="219"/>
      <c r="D45" s="191"/>
      <c r="E45" s="191"/>
      <c r="F45" s="191"/>
      <c r="G45" s="191"/>
      <c r="H45" s="190"/>
      <c r="I45" s="190"/>
      <c r="J45" s="188"/>
      <c r="K45" s="188"/>
      <c r="L45" s="188"/>
      <c r="M45" s="188"/>
      <c r="N45" s="188"/>
      <c r="O45" s="187"/>
      <c r="P45" s="186"/>
      <c r="Q45" s="185"/>
      <c r="R45" s="184"/>
      <c r="S45" s="183"/>
      <c r="T45" s="182"/>
      <c r="U45" s="177"/>
      <c r="V45" s="177"/>
      <c r="W45" s="181"/>
      <c r="X45" s="181"/>
      <c r="Y45" s="177"/>
      <c r="Z45" s="181"/>
      <c r="AA45" s="180"/>
      <c r="AB45" s="177"/>
      <c r="AC45" s="177"/>
      <c r="AD45" s="179"/>
      <c r="AE45" s="178"/>
      <c r="AF45" s="177"/>
      <c r="AG45" s="177"/>
      <c r="AH45" s="177"/>
      <c r="AI45" s="177"/>
      <c r="AJ45" s="154"/>
      <c r="AK45" s="154"/>
      <c r="AM45" s="154"/>
    </row>
    <row r="46" spans="1:51" s="152" customFormat="1" ht="25.35" customHeight="1">
      <c r="A46" s="385" t="str">
        <f>A45</f>
        <v xml:space="preserve">4pc set - BeautySleep Brand 90gsm Solid Polyester Satin Sheet Set </v>
      </c>
      <c r="B46" s="385" t="s">
        <v>743</v>
      </c>
      <c r="C46" s="385" t="s">
        <v>691</v>
      </c>
      <c r="D46" s="217" t="s">
        <v>692</v>
      </c>
      <c r="E46" s="327" t="s">
        <v>1007</v>
      </c>
      <c r="F46" s="328" t="s">
        <v>1021</v>
      </c>
      <c r="G46" s="390" t="s">
        <v>742</v>
      </c>
      <c r="H46" s="171">
        <f t="shared" si="6"/>
        <v>3.92</v>
      </c>
      <c r="I46" s="170">
        <v>4.04</v>
      </c>
      <c r="J46" s="169">
        <v>48</v>
      </c>
      <c r="K46" s="169">
        <v>30</v>
      </c>
      <c r="L46" s="169">
        <v>39</v>
      </c>
      <c r="M46" s="169">
        <v>12</v>
      </c>
      <c r="N46" s="169">
        <v>12.5</v>
      </c>
      <c r="O46" s="168">
        <f t="shared" ref="O46:O51" si="68">J46*K46*L46/1000000/M46</f>
        <v>4.7000000000000002E-3</v>
      </c>
      <c r="P46" s="167">
        <f t="shared" ref="P46:P51" si="69">56/O46</f>
        <v>11915</v>
      </c>
      <c r="Q46" s="166">
        <f t="shared" ref="Q46:Q51" si="70">$Q$9</f>
        <v>3500</v>
      </c>
      <c r="R46" s="165">
        <f t="shared" ref="R46:R51" si="71">Q46/P46</f>
        <v>0.28999999999999998</v>
      </c>
      <c r="S46" s="164" t="s">
        <v>703</v>
      </c>
      <c r="T46" s="163">
        <v>0.314</v>
      </c>
      <c r="U46" s="162">
        <f t="shared" ref="U46:U51" si="72">I46*T46</f>
        <v>1.27</v>
      </c>
      <c r="V46" s="162">
        <f t="shared" ref="V46:V51" si="73">U46+R46+I46</f>
        <v>5.6</v>
      </c>
      <c r="W46" s="160"/>
      <c r="X46" s="160">
        <f>AE46*$X$9</f>
        <v>0.4</v>
      </c>
      <c r="Y46" s="161"/>
      <c r="Z46" s="160"/>
      <c r="AA46" s="159">
        <f t="shared" ref="AA46:AA51" si="74">SUM(W46:Z46)</f>
        <v>0.4</v>
      </c>
      <c r="AB46" s="155">
        <f t="shared" ref="AB46:AB51" si="75">AA46+I46</f>
        <v>4.4400000000000004</v>
      </c>
      <c r="AC46" s="155">
        <f t="shared" ref="AC46:AC51" si="76">AE46*$X$9+V46</f>
        <v>6</v>
      </c>
      <c r="AD46" s="158">
        <f t="shared" ref="AD46:AD51" si="77">(AE46-AC46)/AE46</f>
        <v>0.1678</v>
      </c>
      <c r="AE46" s="218">
        <v>7.21</v>
      </c>
      <c r="AF46" s="331">
        <v>204</v>
      </c>
      <c r="AG46" s="155"/>
      <c r="AH46" s="155">
        <f t="shared" ref="AH46:AH51" si="78">(AF46+AG46)*AE46</f>
        <v>1470.84</v>
      </c>
      <c r="AI46" s="155">
        <f t="shared" ref="AI46:AI51" si="79">(AF46+AG46)*AC46</f>
        <v>1224</v>
      </c>
      <c r="AJ46" s="154"/>
      <c r="AK46" s="154"/>
      <c r="AL46" s="153"/>
      <c r="AM46" s="154"/>
      <c r="AN46" s="153"/>
      <c r="AO46" s="153"/>
      <c r="AP46" s="153"/>
      <c r="AQ46" s="153"/>
      <c r="AR46" s="153"/>
      <c r="AS46" s="153"/>
      <c r="AT46" s="153"/>
      <c r="AU46" s="153"/>
      <c r="AV46" s="153"/>
      <c r="AW46" s="153"/>
      <c r="AX46" s="153"/>
      <c r="AY46" s="153"/>
    </row>
    <row r="47" spans="1:51" s="152" customFormat="1" ht="25.35" customHeight="1">
      <c r="A47" s="386"/>
      <c r="B47" s="386"/>
      <c r="C47" s="386"/>
      <c r="D47" s="173" t="s">
        <v>693</v>
      </c>
      <c r="E47" s="327" t="s">
        <v>1036</v>
      </c>
      <c r="F47" s="327" t="s">
        <v>1043</v>
      </c>
      <c r="G47" s="391"/>
      <c r="H47" s="171">
        <f t="shared" si="6"/>
        <v>4.74</v>
      </c>
      <c r="I47" s="170">
        <v>4.8899999999999997</v>
      </c>
      <c r="J47" s="169">
        <v>48</v>
      </c>
      <c r="K47" s="169">
        <v>30</v>
      </c>
      <c r="L47" s="169">
        <v>46</v>
      </c>
      <c r="M47" s="169">
        <v>12</v>
      </c>
      <c r="N47" s="169">
        <v>15.5</v>
      </c>
      <c r="O47" s="168">
        <f t="shared" si="68"/>
        <v>5.4999999999999997E-3</v>
      </c>
      <c r="P47" s="167">
        <f t="shared" si="69"/>
        <v>10182</v>
      </c>
      <c r="Q47" s="166">
        <f t="shared" si="70"/>
        <v>3500</v>
      </c>
      <c r="R47" s="165">
        <f t="shared" si="71"/>
        <v>0.34</v>
      </c>
      <c r="S47" s="164" t="s">
        <v>703</v>
      </c>
      <c r="T47" s="163">
        <v>0.314</v>
      </c>
      <c r="U47" s="162">
        <f t="shared" si="72"/>
        <v>1.54</v>
      </c>
      <c r="V47" s="162">
        <f t="shared" si="73"/>
        <v>6.77</v>
      </c>
      <c r="W47" s="160"/>
      <c r="X47" s="160">
        <f t="shared" ref="X47:X51" si="80">AE47*$X$9</f>
        <v>0.51</v>
      </c>
      <c r="Y47" s="161"/>
      <c r="Z47" s="160"/>
      <c r="AA47" s="159">
        <f t="shared" si="74"/>
        <v>0.51</v>
      </c>
      <c r="AB47" s="155">
        <f t="shared" si="75"/>
        <v>5.4</v>
      </c>
      <c r="AC47" s="155">
        <f t="shared" si="76"/>
        <v>7.28</v>
      </c>
      <c r="AD47" s="158">
        <f t="shared" si="77"/>
        <v>0.22140000000000001</v>
      </c>
      <c r="AE47" s="157">
        <v>9.35</v>
      </c>
      <c r="AF47" s="156"/>
      <c r="AG47" s="330">
        <v>204</v>
      </c>
      <c r="AH47" s="155">
        <f t="shared" si="78"/>
        <v>1907.4</v>
      </c>
      <c r="AI47" s="155">
        <f t="shared" si="79"/>
        <v>1485.12</v>
      </c>
      <c r="AJ47" s="154"/>
      <c r="AK47" s="154"/>
      <c r="AL47" s="153"/>
      <c r="AM47" s="154"/>
      <c r="AN47" s="153"/>
      <c r="AO47" s="153"/>
      <c r="AP47" s="153"/>
      <c r="AQ47" s="153"/>
      <c r="AR47" s="153"/>
      <c r="AS47" s="153"/>
      <c r="AT47" s="153"/>
      <c r="AU47" s="153"/>
      <c r="AV47" s="153"/>
      <c r="AW47" s="153"/>
      <c r="AX47" s="153"/>
      <c r="AY47" s="153"/>
    </row>
    <row r="48" spans="1:51" s="153" customFormat="1" ht="25.35" customHeight="1">
      <c r="A48" s="386"/>
      <c r="B48" s="386"/>
      <c r="C48" s="386"/>
      <c r="D48" s="217" t="s">
        <v>714</v>
      </c>
      <c r="E48" s="327" t="s">
        <v>1055</v>
      </c>
      <c r="F48" s="327" t="s">
        <v>1080</v>
      </c>
      <c r="G48" s="391"/>
      <c r="H48" s="171">
        <f t="shared" si="6"/>
        <v>5.2</v>
      </c>
      <c r="I48" s="170">
        <v>5.36</v>
      </c>
      <c r="J48" s="169">
        <v>48</v>
      </c>
      <c r="K48" s="169">
        <v>30</v>
      </c>
      <c r="L48" s="169">
        <v>54</v>
      </c>
      <c r="M48" s="169">
        <v>12</v>
      </c>
      <c r="N48" s="169">
        <v>18</v>
      </c>
      <c r="O48" s="168">
        <f t="shared" si="68"/>
        <v>6.4999999999999997E-3</v>
      </c>
      <c r="P48" s="167">
        <f t="shared" si="69"/>
        <v>8615</v>
      </c>
      <c r="Q48" s="166">
        <f t="shared" si="70"/>
        <v>3500</v>
      </c>
      <c r="R48" s="165">
        <f t="shared" si="71"/>
        <v>0.41</v>
      </c>
      <c r="S48" s="164" t="s">
        <v>703</v>
      </c>
      <c r="T48" s="163">
        <v>0.314</v>
      </c>
      <c r="U48" s="162">
        <f t="shared" si="72"/>
        <v>1.68</v>
      </c>
      <c r="V48" s="162">
        <f t="shared" si="73"/>
        <v>7.45</v>
      </c>
      <c r="W48" s="160"/>
      <c r="X48" s="160">
        <f t="shared" si="80"/>
        <v>0.57999999999999996</v>
      </c>
      <c r="Y48" s="161"/>
      <c r="Z48" s="160"/>
      <c r="AA48" s="159">
        <f t="shared" si="74"/>
        <v>0.57999999999999996</v>
      </c>
      <c r="AB48" s="155">
        <f t="shared" si="75"/>
        <v>5.94</v>
      </c>
      <c r="AC48" s="155">
        <f t="shared" si="76"/>
        <v>8.0299999999999994</v>
      </c>
      <c r="AD48" s="158">
        <f t="shared" si="77"/>
        <v>0.23669999999999999</v>
      </c>
      <c r="AE48" s="218">
        <v>10.52</v>
      </c>
      <c r="AF48" s="331">
        <v>504</v>
      </c>
      <c r="AG48" s="155"/>
      <c r="AH48" s="155">
        <f t="shared" si="78"/>
        <v>5302.08</v>
      </c>
      <c r="AI48" s="155">
        <f t="shared" si="79"/>
        <v>4047.12</v>
      </c>
      <c r="AJ48" s="154"/>
      <c r="AK48" s="154"/>
      <c r="AM48" s="154"/>
    </row>
    <row r="49" spans="1:51" s="153" customFormat="1" ht="25.35" customHeight="1">
      <c r="A49" s="386"/>
      <c r="B49" s="386"/>
      <c r="C49" s="386"/>
      <c r="D49" s="217" t="s">
        <v>711</v>
      </c>
      <c r="E49" s="327" t="s">
        <v>1084</v>
      </c>
      <c r="F49" s="327" t="s">
        <v>1081</v>
      </c>
      <c r="G49" s="391"/>
      <c r="H49" s="171">
        <f t="shared" si="6"/>
        <v>6.09</v>
      </c>
      <c r="I49" s="170">
        <v>6.28</v>
      </c>
      <c r="J49" s="169">
        <v>48</v>
      </c>
      <c r="K49" s="169">
        <v>30</v>
      </c>
      <c r="L49" s="169">
        <v>54</v>
      </c>
      <c r="M49" s="169">
        <v>12</v>
      </c>
      <c r="N49" s="169">
        <v>21.6</v>
      </c>
      <c r="O49" s="168">
        <f t="shared" si="68"/>
        <v>6.4999999999999997E-3</v>
      </c>
      <c r="P49" s="167">
        <f t="shared" si="69"/>
        <v>8615</v>
      </c>
      <c r="Q49" s="166">
        <f t="shared" si="70"/>
        <v>3500</v>
      </c>
      <c r="R49" s="165">
        <f t="shared" si="71"/>
        <v>0.41</v>
      </c>
      <c r="S49" s="164" t="s">
        <v>703</v>
      </c>
      <c r="T49" s="163">
        <v>0.314</v>
      </c>
      <c r="U49" s="194">
        <f t="shared" si="72"/>
        <v>1.97</v>
      </c>
      <c r="V49" s="162">
        <f t="shared" si="73"/>
        <v>8.66</v>
      </c>
      <c r="W49" s="160"/>
      <c r="X49" s="160">
        <f t="shared" si="80"/>
        <v>0.67</v>
      </c>
      <c r="Y49" s="161"/>
      <c r="Z49" s="160"/>
      <c r="AA49" s="159">
        <f t="shared" si="74"/>
        <v>0.67</v>
      </c>
      <c r="AB49" s="155">
        <f t="shared" si="75"/>
        <v>6.95</v>
      </c>
      <c r="AC49" s="155">
        <f t="shared" si="76"/>
        <v>9.33</v>
      </c>
      <c r="AD49" s="158">
        <f t="shared" si="77"/>
        <v>0.2334</v>
      </c>
      <c r="AE49" s="157">
        <v>12.17</v>
      </c>
      <c r="AF49" s="156"/>
      <c r="AG49" s="155"/>
      <c r="AH49" s="155">
        <f t="shared" si="78"/>
        <v>0</v>
      </c>
      <c r="AI49" s="155">
        <f t="shared" si="79"/>
        <v>0</v>
      </c>
      <c r="AJ49" s="154"/>
      <c r="AK49" s="154"/>
      <c r="AM49" s="154"/>
    </row>
    <row r="50" spans="1:51" s="153" customFormat="1" ht="25.35" customHeight="1">
      <c r="A50" s="386"/>
      <c r="B50" s="386"/>
      <c r="C50" s="386"/>
      <c r="D50" s="216" t="s">
        <v>658</v>
      </c>
      <c r="E50" s="327" t="s">
        <v>1057</v>
      </c>
      <c r="F50" s="327" t="s">
        <v>1082</v>
      </c>
      <c r="G50" s="391"/>
      <c r="H50" s="171">
        <f t="shared" si="6"/>
        <v>1.1399999999999999</v>
      </c>
      <c r="I50" s="170">
        <v>1.18</v>
      </c>
      <c r="J50" s="169">
        <v>32</v>
      </c>
      <c r="K50" s="169">
        <v>25</v>
      </c>
      <c r="L50" s="169">
        <v>23</v>
      </c>
      <c r="M50" s="169">
        <v>16</v>
      </c>
      <c r="N50" s="169">
        <v>4.8</v>
      </c>
      <c r="O50" s="168">
        <f t="shared" si="68"/>
        <v>1.1999999999999999E-3</v>
      </c>
      <c r="P50" s="167">
        <f t="shared" si="69"/>
        <v>46667</v>
      </c>
      <c r="Q50" s="166">
        <f t="shared" si="70"/>
        <v>3500</v>
      </c>
      <c r="R50" s="165">
        <f t="shared" si="71"/>
        <v>7.0000000000000007E-2</v>
      </c>
      <c r="S50" s="164" t="s">
        <v>703</v>
      </c>
      <c r="T50" s="163">
        <v>0.314</v>
      </c>
      <c r="U50" s="162">
        <f t="shared" si="72"/>
        <v>0.37</v>
      </c>
      <c r="V50" s="162">
        <f t="shared" si="73"/>
        <v>1.62</v>
      </c>
      <c r="W50" s="160"/>
      <c r="X50" s="160">
        <f t="shared" si="80"/>
        <v>0.16</v>
      </c>
      <c r="Y50" s="161"/>
      <c r="Z50" s="160"/>
      <c r="AA50" s="159">
        <f t="shared" si="74"/>
        <v>0.16</v>
      </c>
      <c r="AB50" s="155">
        <f t="shared" si="75"/>
        <v>1.34</v>
      </c>
      <c r="AC50" s="155">
        <f t="shared" si="76"/>
        <v>1.78</v>
      </c>
      <c r="AD50" s="158">
        <f t="shared" si="77"/>
        <v>0.37759999999999999</v>
      </c>
      <c r="AE50" s="157">
        <v>2.86</v>
      </c>
      <c r="AF50" s="331">
        <v>512</v>
      </c>
      <c r="AG50" s="330">
        <v>504</v>
      </c>
      <c r="AH50" s="155">
        <f t="shared" si="78"/>
        <v>2905.76</v>
      </c>
      <c r="AI50" s="155">
        <f t="shared" si="79"/>
        <v>1808.48</v>
      </c>
      <c r="AJ50" s="154"/>
      <c r="AK50" s="154"/>
      <c r="AM50" s="154"/>
    </row>
    <row r="51" spans="1:51" s="153" customFormat="1" ht="25.35" customHeight="1">
      <c r="A51" s="387"/>
      <c r="B51" s="387"/>
      <c r="C51" s="387"/>
      <c r="D51" s="216" t="s">
        <v>659</v>
      </c>
      <c r="E51" s="327" t="s">
        <v>1085</v>
      </c>
      <c r="F51" s="327" t="s">
        <v>1083</v>
      </c>
      <c r="G51" s="392"/>
      <c r="H51" s="171">
        <f t="shared" si="6"/>
        <v>1.3</v>
      </c>
      <c r="I51" s="170">
        <v>1.34</v>
      </c>
      <c r="J51" s="169">
        <v>32</v>
      </c>
      <c r="K51" s="169">
        <v>25</v>
      </c>
      <c r="L51" s="169">
        <v>27</v>
      </c>
      <c r="M51" s="169">
        <v>16</v>
      </c>
      <c r="N51" s="169">
        <v>4.8</v>
      </c>
      <c r="O51" s="168">
        <f t="shared" si="68"/>
        <v>1.4E-3</v>
      </c>
      <c r="P51" s="167">
        <f t="shared" si="69"/>
        <v>40000</v>
      </c>
      <c r="Q51" s="166">
        <f t="shared" si="70"/>
        <v>3500</v>
      </c>
      <c r="R51" s="165">
        <f t="shared" si="71"/>
        <v>0.09</v>
      </c>
      <c r="S51" s="164" t="s">
        <v>703</v>
      </c>
      <c r="T51" s="163">
        <v>0.314</v>
      </c>
      <c r="U51" s="162">
        <f t="shared" si="72"/>
        <v>0.42</v>
      </c>
      <c r="V51" s="162">
        <f t="shared" si="73"/>
        <v>1.85</v>
      </c>
      <c r="W51" s="160"/>
      <c r="X51" s="160">
        <f t="shared" si="80"/>
        <v>0.18</v>
      </c>
      <c r="Y51" s="161"/>
      <c r="Z51" s="160"/>
      <c r="AA51" s="159">
        <f t="shared" si="74"/>
        <v>0.18</v>
      </c>
      <c r="AB51" s="155">
        <f t="shared" si="75"/>
        <v>1.52</v>
      </c>
      <c r="AC51" s="155">
        <f t="shared" si="76"/>
        <v>2.0299999999999998</v>
      </c>
      <c r="AD51" s="158">
        <f t="shared" si="77"/>
        <v>0.36559999999999998</v>
      </c>
      <c r="AE51" s="157">
        <v>3.2</v>
      </c>
      <c r="AF51" s="332">
        <v>400</v>
      </c>
      <c r="AG51" s="332">
        <v>400</v>
      </c>
      <c r="AH51" s="155">
        <f t="shared" si="78"/>
        <v>2560</v>
      </c>
      <c r="AI51" s="155">
        <f t="shared" si="79"/>
        <v>1624</v>
      </c>
      <c r="AJ51" s="154"/>
      <c r="AK51" s="154"/>
      <c r="AM51" s="154"/>
    </row>
    <row r="52" spans="1:51" s="153" customFormat="1" ht="25.35" customHeight="1">
      <c r="A52" s="215"/>
      <c r="B52" s="215"/>
      <c r="C52" s="215"/>
      <c r="D52" s="214"/>
      <c r="E52" s="213"/>
      <c r="F52" s="213"/>
      <c r="G52" s="212"/>
      <c r="H52" s="211"/>
      <c r="I52" s="211"/>
      <c r="J52" s="210"/>
      <c r="K52" s="210"/>
      <c r="L52" s="210"/>
      <c r="M52" s="210"/>
      <c r="N52" s="210"/>
      <c r="O52" s="209"/>
      <c r="P52" s="208"/>
      <c r="Q52" s="207"/>
      <c r="R52" s="206"/>
      <c r="S52" s="205"/>
      <c r="T52" s="204"/>
      <c r="U52" s="203"/>
      <c r="V52" s="203"/>
      <c r="W52" s="201"/>
      <c r="X52" s="201"/>
      <c r="Y52" s="202"/>
      <c r="Z52" s="201"/>
      <c r="AA52" s="200"/>
      <c r="AB52" s="199"/>
      <c r="AC52" s="199"/>
      <c r="AD52" s="198"/>
      <c r="AE52" s="197"/>
      <c r="AG52" s="149">
        <f>SUM(AF11:AF51)+SUM(AG11:AG51)</f>
        <v>19684</v>
      </c>
      <c r="AH52" s="148">
        <f>SUM(AH11:AH51)</f>
        <v>108601.60000000001</v>
      </c>
      <c r="AI52" s="148">
        <f>SUM(AI11:AI51)</f>
        <v>78488.800000000003</v>
      </c>
      <c r="AJ52" s="147">
        <f>(AH52-AI52)/AH52</f>
        <v>0.27700000000000002</v>
      </c>
      <c r="AK52" s="154"/>
      <c r="AM52" s="154"/>
    </row>
    <row r="53" spans="1:51" s="176" customFormat="1" ht="36.75" customHeight="1">
      <c r="A53" s="359" t="s">
        <v>719</v>
      </c>
      <c r="B53" s="359"/>
      <c r="C53" s="359"/>
      <c r="D53" s="192"/>
      <c r="E53" s="192"/>
      <c r="F53" s="192"/>
      <c r="G53" s="191"/>
      <c r="H53" s="191"/>
      <c r="I53" s="190"/>
      <c r="J53" s="188"/>
      <c r="K53" s="188"/>
      <c r="L53" s="188"/>
      <c r="M53" s="188"/>
      <c r="N53" s="188"/>
      <c r="O53" s="187"/>
      <c r="P53" s="186"/>
      <c r="Q53" s="185"/>
      <c r="R53" s="184"/>
      <c r="S53" s="183"/>
      <c r="T53" s="182"/>
      <c r="U53" s="177"/>
      <c r="V53" s="177"/>
      <c r="W53" s="181"/>
      <c r="X53" s="181"/>
      <c r="Y53" s="177"/>
      <c r="Z53" s="181"/>
      <c r="AA53" s="180"/>
      <c r="AB53" s="177"/>
      <c r="AC53" s="177"/>
      <c r="AD53" s="179"/>
      <c r="AE53" s="178"/>
      <c r="AF53" s="337" t="s">
        <v>1052</v>
      </c>
      <c r="AG53" s="337" t="s">
        <v>1031</v>
      </c>
      <c r="AH53" s="177"/>
      <c r="AI53" s="177"/>
      <c r="AJ53" s="154"/>
      <c r="AK53" s="154"/>
      <c r="AM53" s="154"/>
    </row>
    <row r="54" spans="1:51" s="176" customFormat="1" ht="36.75" customHeight="1">
      <c r="A54" s="341"/>
      <c r="B54" s="341"/>
      <c r="C54" s="341"/>
      <c r="D54" s="192"/>
      <c r="E54" s="192"/>
      <c r="F54" s="192"/>
      <c r="G54" s="342"/>
      <c r="H54" s="191"/>
      <c r="I54" s="190"/>
      <c r="J54" s="188"/>
      <c r="K54" s="188"/>
      <c r="L54" s="188"/>
      <c r="M54" s="188"/>
      <c r="N54" s="188"/>
      <c r="O54" s="187"/>
      <c r="P54" s="186"/>
      <c r="Q54" s="185"/>
      <c r="R54" s="184"/>
      <c r="S54" s="183"/>
      <c r="T54" s="182"/>
      <c r="U54" s="177"/>
      <c r="V54" s="177"/>
      <c r="W54" s="181"/>
      <c r="X54" s="181"/>
      <c r="Y54" s="177"/>
      <c r="Z54" s="181"/>
      <c r="AA54" s="180"/>
      <c r="AB54" s="177"/>
      <c r="AC54" s="177"/>
      <c r="AD54" s="179"/>
      <c r="AE54" s="178"/>
      <c r="AF54" s="177" t="s">
        <v>1051</v>
      </c>
      <c r="AG54" s="177" t="s">
        <v>1053</v>
      </c>
      <c r="AH54" s="177"/>
      <c r="AI54" s="177"/>
      <c r="AJ54" s="154"/>
      <c r="AK54" s="154"/>
      <c r="AM54" s="154"/>
    </row>
    <row r="55" spans="1:51" s="176" customFormat="1" ht="23.85" customHeight="1">
      <c r="A55" s="354" t="str">
        <f>A53</f>
        <v xml:space="preserve">4pc set - BeautySleep Brand 85gsm Solid Microfiber Cooling Sheet Set </v>
      </c>
      <c r="B55" s="354" t="s">
        <v>718</v>
      </c>
      <c r="C55" s="354" t="s">
        <v>1025</v>
      </c>
      <c r="D55" s="173" t="s">
        <v>692</v>
      </c>
      <c r="E55" s="327" t="s">
        <v>1037</v>
      </c>
      <c r="F55" s="327" t="s">
        <v>1054</v>
      </c>
      <c r="G55" s="390" t="s">
        <v>733</v>
      </c>
      <c r="H55" s="171">
        <f t="shared" si="6"/>
        <v>3.13</v>
      </c>
      <c r="I55" s="170">
        <f>'CHN 10-23-2025'!F13</f>
        <v>3.23</v>
      </c>
      <c r="J55" s="169">
        <v>48</v>
      </c>
      <c r="K55" s="169">
        <v>30</v>
      </c>
      <c r="L55" s="174">
        <v>39</v>
      </c>
      <c r="M55" s="169">
        <v>12</v>
      </c>
      <c r="N55" s="169">
        <v>11.2</v>
      </c>
      <c r="O55" s="168">
        <f>J55*K55*L55/1000000/M55</f>
        <v>4.7000000000000002E-3</v>
      </c>
      <c r="P55" s="167">
        <f>56/O55</f>
        <v>11915</v>
      </c>
      <c r="Q55" s="166">
        <f>$Q$9</f>
        <v>3500</v>
      </c>
      <c r="R55" s="165">
        <f>Q55/P55</f>
        <v>0.28999999999999998</v>
      </c>
      <c r="S55" s="164" t="s">
        <v>703</v>
      </c>
      <c r="T55" s="163">
        <v>0.314</v>
      </c>
      <c r="U55" s="162">
        <f>I55*T55</f>
        <v>1.01</v>
      </c>
      <c r="V55" s="162">
        <f>U55+R55+I55</f>
        <v>4.53</v>
      </c>
      <c r="W55" s="160"/>
      <c r="X55" s="160">
        <f t="shared" ref="X55" si="81">AE55*$X$9</f>
        <v>0.32</v>
      </c>
      <c r="Y55" s="161"/>
      <c r="Z55" s="160"/>
      <c r="AA55" s="159">
        <f>SUM(W55:Z55)</f>
        <v>0.32</v>
      </c>
      <c r="AB55" s="155">
        <f>AA55+I55</f>
        <v>3.55</v>
      </c>
      <c r="AC55" s="155">
        <f>AE55*$X$9+V55</f>
        <v>4.8499999999999996</v>
      </c>
      <c r="AD55" s="158">
        <f>(AE55-AC55)/AE55</f>
        <v>0.1709</v>
      </c>
      <c r="AE55" s="157">
        <v>5.85</v>
      </c>
      <c r="AF55" s="329"/>
      <c r="AG55" s="329">
        <v>192</v>
      </c>
      <c r="AH55" s="155">
        <f>(AF55+AG55)*AE55</f>
        <v>1123.2</v>
      </c>
      <c r="AI55" s="155">
        <f>(AF55+AG55)*AC55</f>
        <v>931.2</v>
      </c>
      <c r="AJ55" s="154"/>
      <c r="AK55" s="154"/>
      <c r="AM55" s="154"/>
    </row>
    <row r="56" spans="1:51" s="153" customFormat="1" ht="25.35" customHeight="1">
      <c r="A56" s="355"/>
      <c r="B56" s="355"/>
      <c r="C56" s="355"/>
      <c r="D56" s="173" t="s">
        <v>693</v>
      </c>
      <c r="E56" s="172" t="s">
        <v>735</v>
      </c>
      <c r="F56" s="172" t="s">
        <v>734</v>
      </c>
      <c r="G56" s="391"/>
      <c r="H56" s="171">
        <f t="shared" si="6"/>
        <v>3.93</v>
      </c>
      <c r="I56" s="170">
        <f>'CHN 10-23-2025'!F14</f>
        <v>4.05</v>
      </c>
      <c r="J56" s="169">
        <v>48</v>
      </c>
      <c r="K56" s="169">
        <v>30</v>
      </c>
      <c r="L56" s="174">
        <v>46</v>
      </c>
      <c r="M56" s="169">
        <v>12</v>
      </c>
      <c r="N56" s="169">
        <v>14.2</v>
      </c>
      <c r="O56" s="168">
        <f>J56*K56*L56/1000000/M56</f>
        <v>5.4999999999999997E-3</v>
      </c>
      <c r="P56" s="167">
        <f>56/O56</f>
        <v>10182</v>
      </c>
      <c r="Q56" s="166">
        <f>$Q$9</f>
        <v>3500</v>
      </c>
      <c r="R56" s="165">
        <f>Q56/P56</f>
        <v>0.34</v>
      </c>
      <c r="S56" s="164" t="s">
        <v>703</v>
      </c>
      <c r="T56" s="163">
        <v>0.314</v>
      </c>
      <c r="U56" s="162">
        <f>I56*T56</f>
        <v>1.27</v>
      </c>
      <c r="V56" s="162">
        <f>U56+R56+I56</f>
        <v>5.66</v>
      </c>
      <c r="W56" s="160"/>
      <c r="X56" s="160">
        <f t="shared" ref="X56:X59" si="82">AE56*$X$9</f>
        <v>0.4</v>
      </c>
      <c r="Y56" s="161"/>
      <c r="Z56" s="160"/>
      <c r="AA56" s="159">
        <f>SUM(W56:Z56)</f>
        <v>0.4</v>
      </c>
      <c r="AB56" s="155">
        <f>AA56+I56</f>
        <v>4.45</v>
      </c>
      <c r="AC56" s="155">
        <f>AE56*$X$9+V56</f>
        <v>6.06</v>
      </c>
      <c r="AD56" s="158">
        <f>(AE56-AC56)/AE56</f>
        <v>0.17660000000000001</v>
      </c>
      <c r="AE56" s="157">
        <v>7.36</v>
      </c>
      <c r="AF56" s="330">
        <v>234</v>
      </c>
      <c r="AG56" s="333">
        <v>234</v>
      </c>
      <c r="AH56" s="155">
        <f>(AF56+AG56)*AE56</f>
        <v>3444.48</v>
      </c>
      <c r="AI56" s="155">
        <f t="shared" ref="AI56:AI59" si="83">(AF56+AG56)*AC56</f>
        <v>2836.08</v>
      </c>
      <c r="AJ56" s="154"/>
      <c r="AK56" s="157">
        <v>6.55</v>
      </c>
      <c r="AL56" s="195">
        <f>AE56/AK56-1</f>
        <v>0.12</v>
      </c>
      <c r="AM56" s="154"/>
      <c r="AN56" s="195"/>
      <c r="AP56" s="195"/>
    </row>
    <row r="57" spans="1:51" s="153" customFormat="1" ht="25.35" customHeight="1">
      <c r="A57" s="355"/>
      <c r="B57" s="355"/>
      <c r="C57" s="355"/>
      <c r="D57" s="173" t="s">
        <v>714</v>
      </c>
      <c r="E57" s="172" t="s">
        <v>732</v>
      </c>
      <c r="F57" s="172" t="s">
        <v>731</v>
      </c>
      <c r="G57" s="391"/>
      <c r="H57" s="171">
        <f t="shared" si="6"/>
        <v>4.28</v>
      </c>
      <c r="I57" s="170">
        <f>'CHN 10-23-2025'!F15</f>
        <v>4.41</v>
      </c>
      <c r="J57" s="169">
        <v>48</v>
      </c>
      <c r="K57" s="169">
        <v>30</v>
      </c>
      <c r="L57" s="174">
        <v>54</v>
      </c>
      <c r="M57" s="169">
        <v>12</v>
      </c>
      <c r="N57" s="169">
        <v>17.2</v>
      </c>
      <c r="O57" s="168">
        <f>J57*K57*L57/1000000/M57</f>
        <v>6.4999999999999997E-3</v>
      </c>
      <c r="P57" s="167">
        <f>56/O57</f>
        <v>8615</v>
      </c>
      <c r="Q57" s="166">
        <f>$Q$9</f>
        <v>3500</v>
      </c>
      <c r="R57" s="165">
        <f>Q57/P57</f>
        <v>0.41</v>
      </c>
      <c r="S57" s="164" t="s">
        <v>703</v>
      </c>
      <c r="T57" s="163">
        <v>0.314</v>
      </c>
      <c r="U57" s="162">
        <f>I57*T57</f>
        <v>1.38</v>
      </c>
      <c r="V57" s="162">
        <f>U57+R57+I57</f>
        <v>6.2</v>
      </c>
      <c r="W57" s="160"/>
      <c r="X57" s="160">
        <f t="shared" si="82"/>
        <v>0.45</v>
      </c>
      <c r="Y57" s="161"/>
      <c r="Z57" s="160"/>
      <c r="AA57" s="159">
        <f>SUM(W57:Z57)</f>
        <v>0.45</v>
      </c>
      <c r="AB57" s="155">
        <f>AA57+I57</f>
        <v>4.8600000000000003</v>
      </c>
      <c r="AC57" s="155">
        <f>AE57*$X$9+V57</f>
        <v>6.65</v>
      </c>
      <c r="AD57" s="158">
        <f>(AE57-AC57)/AE57</f>
        <v>0.19489999999999999</v>
      </c>
      <c r="AE57" s="157">
        <v>8.26</v>
      </c>
      <c r="AF57" s="330">
        <v>234</v>
      </c>
      <c r="AG57" s="333">
        <v>342</v>
      </c>
      <c r="AH57" s="155">
        <f t="shared" ref="AH57:AH59" si="84">(AF57+AG57)*AE57</f>
        <v>4757.76</v>
      </c>
      <c r="AI57" s="155">
        <f t="shared" si="83"/>
        <v>3830.4</v>
      </c>
      <c r="AJ57" s="154"/>
      <c r="AK57" s="157">
        <v>7.35</v>
      </c>
      <c r="AL57" s="195">
        <f>AE57/AK57-1</f>
        <v>0.12</v>
      </c>
      <c r="AM57" s="154"/>
      <c r="AN57" s="195"/>
      <c r="AP57" s="195"/>
    </row>
    <row r="58" spans="1:51" s="153" customFormat="1" ht="25.35" customHeight="1">
      <c r="A58" s="355"/>
      <c r="B58" s="355"/>
      <c r="C58" s="355"/>
      <c r="D58" s="173" t="s">
        <v>711</v>
      </c>
      <c r="E58" s="172" t="s">
        <v>730</v>
      </c>
      <c r="F58" s="172" t="s">
        <v>729</v>
      </c>
      <c r="G58" s="391"/>
      <c r="H58" s="171">
        <f t="shared" si="6"/>
        <v>4.8600000000000003</v>
      </c>
      <c r="I58" s="170">
        <f>'CHN 10-23-2025'!F16</f>
        <v>5.01</v>
      </c>
      <c r="J58" s="169">
        <v>48</v>
      </c>
      <c r="K58" s="169">
        <v>30</v>
      </c>
      <c r="L58" s="174">
        <v>54</v>
      </c>
      <c r="M58" s="169">
        <v>12</v>
      </c>
      <c r="N58" s="169">
        <v>20.2</v>
      </c>
      <c r="O58" s="168">
        <f>J58*K58*L58/1000000/M58</f>
        <v>6.4999999999999997E-3</v>
      </c>
      <c r="P58" s="167">
        <f>56/O58</f>
        <v>8615</v>
      </c>
      <c r="Q58" s="166">
        <f>$Q$9</f>
        <v>3500</v>
      </c>
      <c r="R58" s="165">
        <f>Q58/P58</f>
        <v>0.41</v>
      </c>
      <c r="S58" s="164" t="s">
        <v>703</v>
      </c>
      <c r="T58" s="163">
        <v>0.314</v>
      </c>
      <c r="U58" s="162">
        <f>I58*T58</f>
        <v>1.57</v>
      </c>
      <c r="V58" s="162">
        <f>U58+R58+I58</f>
        <v>6.99</v>
      </c>
      <c r="W58" s="160"/>
      <c r="X58" s="160">
        <f t="shared" si="82"/>
        <v>0.53</v>
      </c>
      <c r="Y58" s="161"/>
      <c r="Z58" s="160"/>
      <c r="AA58" s="159">
        <f>SUM(W58:Z58)</f>
        <v>0.53</v>
      </c>
      <c r="AB58" s="155">
        <f>AA58+I58</f>
        <v>5.54</v>
      </c>
      <c r="AC58" s="155">
        <f>AE58*$X$9+V58</f>
        <v>7.52</v>
      </c>
      <c r="AD58" s="158">
        <f>(AE58-AC58)/AE58</f>
        <v>0.2215</v>
      </c>
      <c r="AE58" s="157">
        <v>9.66</v>
      </c>
      <c r="AF58" s="156"/>
      <c r="AG58" s="333">
        <v>372</v>
      </c>
      <c r="AH58" s="155">
        <f t="shared" si="84"/>
        <v>3593.52</v>
      </c>
      <c r="AI58" s="155">
        <f t="shared" si="83"/>
        <v>2797.44</v>
      </c>
      <c r="AJ58" s="154"/>
      <c r="AK58" s="157">
        <v>8.6</v>
      </c>
      <c r="AL58" s="195">
        <f>AE58/AK58-1</f>
        <v>0.12</v>
      </c>
      <c r="AM58" s="154"/>
      <c r="AN58" s="195"/>
      <c r="AP58" s="195"/>
    </row>
    <row r="59" spans="1:51" s="152" customFormat="1" ht="25.35" customHeight="1">
      <c r="A59" s="356"/>
      <c r="B59" s="356"/>
      <c r="C59" s="356"/>
      <c r="D59" s="173" t="s">
        <v>694</v>
      </c>
      <c r="E59" s="327" t="s">
        <v>1008</v>
      </c>
      <c r="F59" s="328" t="s">
        <v>1022</v>
      </c>
      <c r="G59" s="392"/>
      <c r="H59" s="171">
        <f t="shared" si="6"/>
        <v>4.92</v>
      </c>
      <c r="I59" s="170">
        <f>'CHN 10-23-2025'!F17</f>
        <v>5.07</v>
      </c>
      <c r="J59" s="169">
        <v>48</v>
      </c>
      <c r="K59" s="169">
        <v>30</v>
      </c>
      <c r="L59" s="174">
        <v>54</v>
      </c>
      <c r="M59" s="169">
        <v>12</v>
      </c>
      <c r="N59" s="169">
        <v>20.2</v>
      </c>
      <c r="O59" s="168">
        <f>J59*K59*L59/1000000/M59</f>
        <v>6.4999999999999997E-3</v>
      </c>
      <c r="P59" s="167">
        <f>56/O59</f>
        <v>8615</v>
      </c>
      <c r="Q59" s="166">
        <f>$Q$9</f>
        <v>3500</v>
      </c>
      <c r="R59" s="165">
        <f>Q59/P59</f>
        <v>0.41</v>
      </c>
      <c r="S59" s="164" t="s">
        <v>703</v>
      </c>
      <c r="T59" s="163">
        <v>0.314</v>
      </c>
      <c r="U59" s="162">
        <f>I59*T59</f>
        <v>1.59</v>
      </c>
      <c r="V59" s="162">
        <f>U59+R59+I59</f>
        <v>7.07</v>
      </c>
      <c r="W59" s="160"/>
      <c r="X59" s="160">
        <f t="shared" si="82"/>
        <v>0.53</v>
      </c>
      <c r="Y59" s="161"/>
      <c r="Z59" s="160"/>
      <c r="AA59" s="159">
        <f>SUM(W59:Z59)</f>
        <v>0.53</v>
      </c>
      <c r="AB59" s="155">
        <f>AA59+I59</f>
        <v>5.6</v>
      </c>
      <c r="AC59" s="155">
        <f>AE59*$X$9+V59</f>
        <v>7.6</v>
      </c>
      <c r="AD59" s="158">
        <f>(AE59-AC59)/AE59</f>
        <v>0.21329999999999999</v>
      </c>
      <c r="AE59" s="157">
        <v>9.66</v>
      </c>
      <c r="AF59" s="330">
        <v>168</v>
      </c>
      <c r="AG59" s="155"/>
      <c r="AH59" s="155">
        <f t="shared" si="84"/>
        <v>1622.88</v>
      </c>
      <c r="AI59" s="155">
        <f t="shared" si="83"/>
        <v>1276.8</v>
      </c>
      <c r="AJ59" s="154"/>
      <c r="AK59" s="157">
        <v>8.6</v>
      </c>
      <c r="AL59" s="195">
        <f>AE59/AK59-1</f>
        <v>0.12</v>
      </c>
      <c r="AM59" s="154"/>
      <c r="AN59" s="195"/>
      <c r="AO59" s="153"/>
      <c r="AP59" s="195"/>
      <c r="AQ59" s="153"/>
      <c r="AR59" s="153"/>
      <c r="AS59" s="153"/>
      <c r="AT59" s="153"/>
      <c r="AU59" s="153"/>
      <c r="AV59" s="153"/>
      <c r="AW59" s="153"/>
      <c r="AX59" s="153"/>
      <c r="AY59" s="153"/>
    </row>
    <row r="60" spans="1:51" s="176" customFormat="1" ht="23.85" customHeight="1">
      <c r="A60" s="193" t="s">
        <v>719</v>
      </c>
      <c r="B60" s="193"/>
      <c r="C60" s="193"/>
      <c r="D60" s="192"/>
      <c r="E60" s="192"/>
      <c r="F60" s="192"/>
      <c r="G60" s="191"/>
      <c r="H60" s="191"/>
      <c r="I60" s="190"/>
      <c r="J60" s="188"/>
      <c r="K60" s="188"/>
      <c r="L60" s="189"/>
      <c r="M60" s="188"/>
      <c r="N60" s="188"/>
      <c r="O60" s="187"/>
      <c r="P60" s="186"/>
      <c r="Q60" s="185"/>
      <c r="R60" s="184"/>
      <c r="S60" s="183"/>
      <c r="T60" s="196"/>
      <c r="U60" s="177"/>
      <c r="V60" s="177"/>
      <c r="W60" s="181"/>
      <c r="X60" s="181"/>
      <c r="Y60" s="177"/>
      <c r="Z60" s="181"/>
      <c r="AA60" s="180"/>
      <c r="AB60" s="177"/>
      <c r="AC60" s="177"/>
      <c r="AD60" s="179"/>
      <c r="AE60" s="178"/>
      <c r="AF60" s="177"/>
      <c r="AG60" s="177"/>
      <c r="AH60" s="177"/>
      <c r="AI60" s="177"/>
      <c r="AJ60" s="154"/>
      <c r="AK60" s="154"/>
      <c r="AL60" s="195"/>
      <c r="AM60" s="154"/>
    </row>
    <row r="61" spans="1:51" s="176" customFormat="1" ht="23.85" customHeight="1">
      <c r="A61" s="354" t="str">
        <f>A60</f>
        <v xml:space="preserve">4pc set - BeautySleep Brand 85gsm Solid Microfiber Cooling Sheet Set </v>
      </c>
      <c r="B61" s="354" t="s">
        <v>718</v>
      </c>
      <c r="C61" s="354" t="s">
        <v>1025</v>
      </c>
      <c r="D61" s="173" t="s">
        <v>692</v>
      </c>
      <c r="E61" s="327" t="s">
        <v>1038</v>
      </c>
      <c r="F61" s="327" t="s">
        <v>1045</v>
      </c>
      <c r="G61" s="390" t="s">
        <v>728</v>
      </c>
      <c r="H61" s="171">
        <f t="shared" si="6"/>
        <v>3.13</v>
      </c>
      <c r="I61" s="170">
        <f>I55</f>
        <v>3.23</v>
      </c>
      <c r="J61" s="169">
        <v>48</v>
      </c>
      <c r="K61" s="169">
        <v>30</v>
      </c>
      <c r="L61" s="174">
        <v>39</v>
      </c>
      <c r="M61" s="169">
        <v>12</v>
      </c>
      <c r="N61" s="169">
        <v>11.2</v>
      </c>
      <c r="O61" s="168">
        <f>J61*K61*L61/1000000/M61</f>
        <v>4.7000000000000002E-3</v>
      </c>
      <c r="P61" s="167">
        <f>56/O61</f>
        <v>11915</v>
      </c>
      <c r="Q61" s="166">
        <f>$Q$9</f>
        <v>3500</v>
      </c>
      <c r="R61" s="165">
        <f>Q61/P61</f>
        <v>0.28999999999999998</v>
      </c>
      <c r="S61" s="164" t="s">
        <v>703</v>
      </c>
      <c r="T61" s="163">
        <v>0.314</v>
      </c>
      <c r="U61" s="162">
        <f>I61*T61</f>
        <v>1.01</v>
      </c>
      <c r="V61" s="162">
        <f>U61+R61+I61</f>
        <v>4.53</v>
      </c>
      <c r="W61" s="160"/>
      <c r="X61" s="160">
        <f>AE61*$X$9</f>
        <v>0.32</v>
      </c>
      <c r="Y61" s="161"/>
      <c r="Z61" s="160"/>
      <c r="AA61" s="159">
        <f>SUM(W61:Z61)</f>
        <v>0.32</v>
      </c>
      <c r="AB61" s="155">
        <f>AA61+I61</f>
        <v>3.55</v>
      </c>
      <c r="AC61" s="155">
        <f>AE61*$X$9+V61</f>
        <v>4.8499999999999996</v>
      </c>
      <c r="AD61" s="158">
        <f>(AE61-AC61)/AE61</f>
        <v>0.1709</v>
      </c>
      <c r="AE61" s="157">
        <v>5.85</v>
      </c>
      <c r="AF61" s="329">
        <v>192</v>
      </c>
      <c r="AG61" s="155"/>
      <c r="AH61" s="155">
        <f t="shared" ref="AH61:AH65" si="85">(AF61+AG61)*AE61</f>
        <v>1123.2</v>
      </c>
      <c r="AI61" s="155">
        <f t="shared" ref="AI61:AI65" si="86">(AF61+AG61)*AC61</f>
        <v>931.2</v>
      </c>
      <c r="AJ61" s="154"/>
      <c r="AK61" s="154"/>
      <c r="AL61" s="195"/>
      <c r="AM61" s="154"/>
    </row>
    <row r="62" spans="1:51" s="152" customFormat="1" ht="25.35" customHeight="1">
      <c r="A62" s="355"/>
      <c r="B62" s="355"/>
      <c r="C62" s="355"/>
      <c r="D62" s="173" t="s">
        <v>693</v>
      </c>
      <c r="E62" s="327" t="s">
        <v>1009</v>
      </c>
      <c r="F62" s="328" t="s">
        <v>1023</v>
      </c>
      <c r="G62" s="391"/>
      <c r="H62" s="171">
        <f t="shared" si="6"/>
        <v>3.93</v>
      </c>
      <c r="I62" s="170">
        <f>I56</f>
        <v>4.05</v>
      </c>
      <c r="J62" s="169">
        <v>48</v>
      </c>
      <c r="K62" s="169">
        <v>30</v>
      </c>
      <c r="L62" s="174">
        <v>46</v>
      </c>
      <c r="M62" s="169">
        <v>12</v>
      </c>
      <c r="N62" s="169">
        <v>14.2</v>
      </c>
      <c r="O62" s="168">
        <f>J62*K62*L62/1000000/M62</f>
        <v>5.4999999999999997E-3</v>
      </c>
      <c r="P62" s="167">
        <f>56/O62</f>
        <v>10182</v>
      </c>
      <c r="Q62" s="166">
        <f>$Q$9</f>
        <v>3500</v>
      </c>
      <c r="R62" s="165">
        <f>Q62/P62</f>
        <v>0.34</v>
      </c>
      <c r="S62" s="164" t="s">
        <v>703</v>
      </c>
      <c r="T62" s="163">
        <v>0.314</v>
      </c>
      <c r="U62" s="162">
        <f>I62*T62</f>
        <v>1.27</v>
      </c>
      <c r="V62" s="162">
        <f>U62+R62+I62</f>
        <v>5.66</v>
      </c>
      <c r="W62" s="160"/>
      <c r="X62" s="160">
        <f>AE62*$X$9</f>
        <v>0.4</v>
      </c>
      <c r="Y62" s="161"/>
      <c r="Z62" s="160"/>
      <c r="AA62" s="159">
        <f>SUM(W62:Z62)</f>
        <v>0.4</v>
      </c>
      <c r="AB62" s="155">
        <f>AA62+I62</f>
        <v>4.45</v>
      </c>
      <c r="AC62" s="155">
        <f>AE62*$X$9+V62</f>
        <v>6.06</v>
      </c>
      <c r="AD62" s="158">
        <f>(AE62-AC62)/AE62</f>
        <v>0.17660000000000001</v>
      </c>
      <c r="AE62" s="157">
        <v>7.36</v>
      </c>
      <c r="AF62" s="156"/>
      <c r="AG62" s="333">
        <v>312</v>
      </c>
      <c r="AH62" s="155">
        <f t="shared" si="85"/>
        <v>2296.3200000000002</v>
      </c>
      <c r="AI62" s="155">
        <f t="shared" si="86"/>
        <v>1890.72</v>
      </c>
      <c r="AJ62" s="154"/>
      <c r="AK62" s="154"/>
      <c r="AL62" s="153"/>
      <c r="AM62" s="154"/>
      <c r="AN62" s="153"/>
      <c r="AO62" s="153"/>
      <c r="AP62" s="153"/>
      <c r="AQ62" s="153"/>
      <c r="AR62" s="153"/>
      <c r="AS62" s="153"/>
      <c r="AT62" s="153"/>
      <c r="AU62" s="153"/>
      <c r="AV62" s="153"/>
      <c r="AW62" s="153"/>
      <c r="AX62" s="153"/>
      <c r="AY62" s="153"/>
    </row>
    <row r="63" spans="1:51" s="153" customFormat="1" ht="25.35" customHeight="1">
      <c r="A63" s="355"/>
      <c r="B63" s="355"/>
      <c r="C63" s="355"/>
      <c r="D63" s="173" t="s">
        <v>714</v>
      </c>
      <c r="E63" s="327" t="s">
        <v>1059</v>
      </c>
      <c r="F63" s="327" t="s">
        <v>1071</v>
      </c>
      <c r="G63" s="391"/>
      <c r="H63" s="171">
        <f t="shared" si="6"/>
        <v>4.28</v>
      </c>
      <c r="I63" s="170">
        <f>I57</f>
        <v>4.41</v>
      </c>
      <c r="J63" s="169">
        <v>48</v>
      </c>
      <c r="K63" s="169">
        <v>30</v>
      </c>
      <c r="L63" s="174">
        <v>54</v>
      </c>
      <c r="M63" s="169">
        <v>12</v>
      </c>
      <c r="N63" s="169">
        <v>17.2</v>
      </c>
      <c r="O63" s="168">
        <f>J63*K63*L63/1000000/M63</f>
        <v>6.4999999999999997E-3</v>
      </c>
      <c r="P63" s="167">
        <f>56/O63</f>
        <v>8615</v>
      </c>
      <c r="Q63" s="166">
        <f>$Q$9</f>
        <v>3500</v>
      </c>
      <c r="R63" s="165">
        <f>Q63/P63</f>
        <v>0.41</v>
      </c>
      <c r="S63" s="164" t="s">
        <v>703</v>
      </c>
      <c r="T63" s="163">
        <v>0.314</v>
      </c>
      <c r="U63" s="162">
        <f>I63*T63</f>
        <v>1.38</v>
      </c>
      <c r="V63" s="162">
        <f>U63+R63+I63</f>
        <v>6.2</v>
      </c>
      <c r="W63" s="160"/>
      <c r="X63" s="160">
        <f t="shared" ref="X63:X65" si="87">AE63*$X$9</f>
        <v>0.45</v>
      </c>
      <c r="Y63" s="161"/>
      <c r="Z63" s="160"/>
      <c r="AA63" s="159">
        <f>SUM(W63:Z63)</f>
        <v>0.45</v>
      </c>
      <c r="AB63" s="155">
        <f>AA63+I63</f>
        <v>4.8600000000000003</v>
      </c>
      <c r="AC63" s="155">
        <f>AE63*$X$9+V63</f>
        <v>6.65</v>
      </c>
      <c r="AD63" s="158">
        <f>(AE63-AC63)/AE63</f>
        <v>0.19489999999999999</v>
      </c>
      <c r="AE63" s="157">
        <v>8.26</v>
      </c>
      <c r="AF63" s="330">
        <v>300</v>
      </c>
      <c r="AG63" s="333">
        <v>432</v>
      </c>
      <c r="AH63" s="155">
        <f t="shared" si="85"/>
        <v>6046.32</v>
      </c>
      <c r="AI63" s="155">
        <f t="shared" si="86"/>
        <v>4867.8</v>
      </c>
      <c r="AJ63" s="154"/>
      <c r="AK63" s="154"/>
      <c r="AM63" s="154"/>
    </row>
    <row r="64" spans="1:51" s="153" customFormat="1" ht="25.35" customHeight="1">
      <c r="A64" s="355"/>
      <c r="B64" s="355"/>
      <c r="C64" s="355"/>
      <c r="D64" s="173" t="s">
        <v>711</v>
      </c>
      <c r="E64" s="327" t="s">
        <v>1086</v>
      </c>
      <c r="F64" s="327" t="s">
        <v>1072</v>
      </c>
      <c r="G64" s="391"/>
      <c r="H64" s="171">
        <f t="shared" si="6"/>
        <v>4.8600000000000003</v>
      </c>
      <c r="I64" s="170">
        <f>I58</f>
        <v>5.01</v>
      </c>
      <c r="J64" s="169">
        <v>48</v>
      </c>
      <c r="K64" s="169">
        <v>30</v>
      </c>
      <c r="L64" s="174">
        <v>54</v>
      </c>
      <c r="M64" s="169">
        <v>12</v>
      </c>
      <c r="N64" s="169">
        <v>20.2</v>
      </c>
      <c r="O64" s="168">
        <f>J64*K64*L64/1000000/M64</f>
        <v>6.4999999999999997E-3</v>
      </c>
      <c r="P64" s="167">
        <f>56/O64</f>
        <v>8615</v>
      </c>
      <c r="Q64" s="166">
        <f>$Q$9</f>
        <v>3500</v>
      </c>
      <c r="R64" s="165">
        <f>Q64/P64</f>
        <v>0.41</v>
      </c>
      <c r="S64" s="164" t="s">
        <v>703</v>
      </c>
      <c r="T64" s="163">
        <v>0.314</v>
      </c>
      <c r="U64" s="162">
        <f>I64*T64</f>
        <v>1.57</v>
      </c>
      <c r="V64" s="162">
        <f>U64+R64+I64</f>
        <v>6.99</v>
      </c>
      <c r="W64" s="160"/>
      <c r="X64" s="160">
        <f t="shared" si="87"/>
        <v>0.53</v>
      </c>
      <c r="Y64" s="161"/>
      <c r="Z64" s="160"/>
      <c r="AA64" s="159">
        <f>SUM(W64:Z64)</f>
        <v>0.53</v>
      </c>
      <c r="AB64" s="155">
        <f>AA64+I64</f>
        <v>5.54</v>
      </c>
      <c r="AC64" s="155">
        <f>AE64*$X$9+V64</f>
        <v>7.52</v>
      </c>
      <c r="AD64" s="158">
        <f>(AE64-AC64)/AE64</f>
        <v>0.2215</v>
      </c>
      <c r="AE64" s="157">
        <v>9.66</v>
      </c>
      <c r="AF64" s="330">
        <v>204</v>
      </c>
      <c r="AG64" s="333">
        <v>324</v>
      </c>
      <c r="AH64" s="155">
        <f t="shared" si="85"/>
        <v>5100.4799999999996</v>
      </c>
      <c r="AI64" s="155">
        <f t="shared" si="86"/>
        <v>3970.56</v>
      </c>
      <c r="AJ64" s="154"/>
      <c r="AK64" s="154"/>
      <c r="AM64" s="154"/>
    </row>
    <row r="65" spans="1:51" s="153" customFormat="1" ht="25.35" customHeight="1">
      <c r="A65" s="356"/>
      <c r="B65" s="356"/>
      <c r="C65" s="356"/>
      <c r="D65" s="173" t="s">
        <v>694</v>
      </c>
      <c r="E65" s="327" t="s">
        <v>1087</v>
      </c>
      <c r="F65" s="327" t="s">
        <v>1073</v>
      </c>
      <c r="G65" s="392"/>
      <c r="H65" s="171">
        <f t="shared" si="6"/>
        <v>4.92</v>
      </c>
      <c r="I65" s="170">
        <f>I59</f>
        <v>5.07</v>
      </c>
      <c r="J65" s="169">
        <v>48</v>
      </c>
      <c r="K65" s="169">
        <v>30</v>
      </c>
      <c r="L65" s="174">
        <v>54</v>
      </c>
      <c r="M65" s="169">
        <v>12</v>
      </c>
      <c r="N65" s="169">
        <v>20.2</v>
      </c>
      <c r="O65" s="168">
        <f>J65*K65*L65/1000000/M65</f>
        <v>6.4999999999999997E-3</v>
      </c>
      <c r="P65" s="167">
        <f>56/O65</f>
        <v>8615</v>
      </c>
      <c r="Q65" s="166">
        <f>$Q$9</f>
        <v>3500</v>
      </c>
      <c r="R65" s="165">
        <f>Q65/P65</f>
        <v>0.41</v>
      </c>
      <c r="S65" s="164" t="s">
        <v>703</v>
      </c>
      <c r="T65" s="163">
        <v>0.314</v>
      </c>
      <c r="U65" s="194">
        <f>I65*T65</f>
        <v>1.59</v>
      </c>
      <c r="V65" s="162">
        <f>U65+R65+I65</f>
        <v>7.07</v>
      </c>
      <c r="W65" s="160"/>
      <c r="X65" s="160">
        <f t="shared" si="87"/>
        <v>0.53</v>
      </c>
      <c r="Y65" s="161"/>
      <c r="Z65" s="160"/>
      <c r="AA65" s="159">
        <f>SUM(W65:Z65)</f>
        <v>0.53</v>
      </c>
      <c r="AB65" s="155">
        <f>AA65+I65</f>
        <v>5.6</v>
      </c>
      <c r="AC65" s="155">
        <f>AE65*$X$9+V65</f>
        <v>7.6</v>
      </c>
      <c r="AD65" s="158">
        <f>(AE65-AC65)/AE65</f>
        <v>0.21329999999999999</v>
      </c>
      <c r="AE65" s="157">
        <v>9.66</v>
      </c>
      <c r="AF65" s="156"/>
      <c r="AG65" s="155"/>
      <c r="AH65" s="155">
        <f t="shared" si="85"/>
        <v>0</v>
      </c>
      <c r="AI65" s="155">
        <f t="shared" si="86"/>
        <v>0</v>
      </c>
      <c r="AJ65" s="154"/>
      <c r="AK65" s="154"/>
      <c r="AM65" s="154"/>
    </row>
    <row r="66" spans="1:51" s="176" customFormat="1" ht="23.85" customHeight="1">
      <c r="A66" s="193" t="s">
        <v>719</v>
      </c>
      <c r="B66" s="193"/>
      <c r="C66" s="193"/>
      <c r="D66" s="192"/>
      <c r="E66" s="192"/>
      <c r="F66" s="192"/>
      <c r="G66" s="191"/>
      <c r="H66" s="191"/>
      <c r="I66" s="190"/>
      <c r="J66" s="188"/>
      <c r="K66" s="188"/>
      <c r="L66" s="189"/>
      <c r="M66" s="188"/>
      <c r="N66" s="188"/>
      <c r="O66" s="187"/>
      <c r="P66" s="186"/>
      <c r="Q66" s="185"/>
      <c r="R66" s="184"/>
      <c r="S66" s="183"/>
      <c r="T66" s="182"/>
      <c r="U66" s="177"/>
      <c r="V66" s="177"/>
      <c r="W66" s="181"/>
      <c r="X66" s="181"/>
      <c r="Y66" s="177"/>
      <c r="Z66" s="181"/>
      <c r="AA66" s="180"/>
      <c r="AB66" s="177"/>
      <c r="AC66" s="177"/>
      <c r="AD66" s="179"/>
      <c r="AE66" s="178"/>
      <c r="AF66" s="177"/>
      <c r="AG66" s="177"/>
      <c r="AH66" s="177"/>
      <c r="AI66" s="177"/>
      <c r="AJ66" s="154"/>
      <c r="AK66" s="154"/>
      <c r="AM66" s="154"/>
    </row>
    <row r="67" spans="1:51" s="176" customFormat="1" ht="23.85" customHeight="1">
      <c r="A67" s="354" t="str">
        <f>A66</f>
        <v xml:space="preserve">4pc set - BeautySleep Brand 85gsm Solid Microfiber Cooling Sheet Set </v>
      </c>
      <c r="B67" s="354" t="s">
        <v>718</v>
      </c>
      <c r="C67" s="354" t="s">
        <v>1025</v>
      </c>
      <c r="D67" s="173" t="s">
        <v>692</v>
      </c>
      <c r="E67" s="327" t="s">
        <v>1039</v>
      </c>
      <c r="F67" s="327" t="s">
        <v>1046</v>
      </c>
      <c r="G67" s="390" t="s">
        <v>727</v>
      </c>
      <c r="H67" s="171">
        <f t="shared" si="6"/>
        <v>3.13</v>
      </c>
      <c r="I67" s="170">
        <f>I61</f>
        <v>3.23</v>
      </c>
      <c r="J67" s="169">
        <v>48</v>
      </c>
      <c r="K67" s="169">
        <v>30</v>
      </c>
      <c r="L67" s="174">
        <v>39</v>
      </c>
      <c r="M67" s="169">
        <v>12</v>
      </c>
      <c r="N67" s="169">
        <v>11.2</v>
      </c>
      <c r="O67" s="168">
        <f>J67*K67*L67/1000000/M67</f>
        <v>4.7000000000000002E-3</v>
      </c>
      <c r="P67" s="167">
        <f>56/O67</f>
        <v>11915</v>
      </c>
      <c r="Q67" s="166">
        <f>$Q$9</f>
        <v>3500</v>
      </c>
      <c r="R67" s="165">
        <f>Q67/P67</f>
        <v>0.28999999999999998</v>
      </c>
      <c r="S67" s="164" t="s">
        <v>703</v>
      </c>
      <c r="T67" s="163">
        <v>0.314</v>
      </c>
      <c r="U67" s="162">
        <f>I67*T67</f>
        <v>1.01</v>
      </c>
      <c r="V67" s="162">
        <f>U67+R67+I67</f>
        <v>4.53</v>
      </c>
      <c r="W67" s="160"/>
      <c r="X67" s="160">
        <f t="shared" ref="X67" si="88">AE67*$X$9</f>
        <v>0.32</v>
      </c>
      <c r="Y67" s="161"/>
      <c r="Z67" s="160"/>
      <c r="AA67" s="159">
        <f>SUM(W67:Z67)</f>
        <v>0.32</v>
      </c>
      <c r="AB67" s="155">
        <f>AA67+I67</f>
        <v>3.55</v>
      </c>
      <c r="AC67" s="155">
        <f>AE67*$X$9+V67</f>
        <v>4.8499999999999996</v>
      </c>
      <c r="AD67" s="158">
        <f>(AE67-AC67)/AE67</f>
        <v>0.1709</v>
      </c>
      <c r="AE67" s="157">
        <v>5.85</v>
      </c>
      <c r="AF67" s="156"/>
      <c r="AG67" s="333">
        <v>192</v>
      </c>
      <c r="AH67" s="155">
        <f t="shared" ref="AH67:AH71" si="89">(AF67+AG67)*AE67</f>
        <v>1123.2</v>
      </c>
      <c r="AI67" s="155">
        <f t="shared" ref="AI67:AI71" si="90">(AF67+AG67)*AC67</f>
        <v>931.2</v>
      </c>
      <c r="AJ67" s="154"/>
      <c r="AK67" s="154"/>
      <c r="AM67" s="154"/>
    </row>
    <row r="68" spans="1:51" s="152" customFormat="1" ht="25.35" customHeight="1">
      <c r="A68" s="355"/>
      <c r="B68" s="355"/>
      <c r="C68" s="355"/>
      <c r="D68" s="173" t="s">
        <v>693</v>
      </c>
      <c r="E68" s="327" t="s">
        <v>1010</v>
      </c>
      <c r="F68" s="328" t="s">
        <v>1024</v>
      </c>
      <c r="G68" s="391"/>
      <c r="H68" s="171">
        <f t="shared" si="6"/>
        <v>3.93</v>
      </c>
      <c r="I68" s="170">
        <f>I62</f>
        <v>4.05</v>
      </c>
      <c r="J68" s="169">
        <v>48</v>
      </c>
      <c r="K68" s="169">
        <v>30</v>
      </c>
      <c r="L68" s="174">
        <v>46</v>
      </c>
      <c r="M68" s="169">
        <v>12</v>
      </c>
      <c r="N68" s="169">
        <v>14.2</v>
      </c>
      <c r="O68" s="168">
        <f>J68*K68*L68/1000000/M68</f>
        <v>5.4999999999999997E-3</v>
      </c>
      <c r="P68" s="167">
        <f>56/O68</f>
        <v>10182</v>
      </c>
      <c r="Q68" s="166">
        <f>$Q$9</f>
        <v>3500</v>
      </c>
      <c r="R68" s="165">
        <f>Q68/P68</f>
        <v>0.34</v>
      </c>
      <c r="S68" s="164" t="s">
        <v>703</v>
      </c>
      <c r="T68" s="163">
        <v>0.314</v>
      </c>
      <c r="U68" s="162">
        <f>I68*T68</f>
        <v>1.27</v>
      </c>
      <c r="V68" s="162">
        <f>U68+R68+I68</f>
        <v>5.66</v>
      </c>
      <c r="W68" s="160"/>
      <c r="X68" s="160">
        <f t="shared" ref="X68:X71" si="91">AE68*$X$9</f>
        <v>0.4</v>
      </c>
      <c r="Y68" s="161"/>
      <c r="Z68" s="160"/>
      <c r="AA68" s="159">
        <f>SUM(W68:Z68)</f>
        <v>0.4</v>
      </c>
      <c r="AB68" s="155">
        <f>AA68+I68</f>
        <v>4.45</v>
      </c>
      <c r="AC68" s="155">
        <f>AE68*$X$9+V68</f>
        <v>6.06</v>
      </c>
      <c r="AD68" s="158">
        <f>(AE68-AC68)/AE68</f>
        <v>0.17660000000000001</v>
      </c>
      <c r="AE68" s="157">
        <f>AE62</f>
        <v>7.36</v>
      </c>
      <c r="AF68" s="156"/>
      <c r="AG68" s="330">
        <v>312</v>
      </c>
      <c r="AH68" s="155">
        <f t="shared" si="89"/>
        <v>2296.3200000000002</v>
      </c>
      <c r="AI68" s="155">
        <f t="shared" si="90"/>
        <v>1890.72</v>
      </c>
      <c r="AJ68" s="154"/>
      <c r="AK68" s="154"/>
      <c r="AL68" s="153"/>
      <c r="AM68" s="154"/>
      <c r="AN68" s="153"/>
      <c r="AO68" s="153"/>
      <c r="AP68" s="153"/>
      <c r="AQ68" s="153"/>
      <c r="AR68" s="153"/>
      <c r="AS68" s="153"/>
      <c r="AT68" s="153"/>
      <c r="AU68" s="153"/>
      <c r="AV68" s="153"/>
      <c r="AW68" s="153"/>
      <c r="AX68" s="153"/>
      <c r="AY68" s="153"/>
    </row>
    <row r="69" spans="1:51" s="153" customFormat="1" ht="25.35" customHeight="1">
      <c r="A69" s="355"/>
      <c r="B69" s="355"/>
      <c r="C69" s="355"/>
      <c r="D69" s="173" t="s">
        <v>714</v>
      </c>
      <c r="E69" s="327" t="s">
        <v>1062</v>
      </c>
      <c r="F69" s="327" t="s">
        <v>1074</v>
      </c>
      <c r="G69" s="391"/>
      <c r="H69" s="171">
        <f t="shared" si="6"/>
        <v>4.28</v>
      </c>
      <c r="I69" s="170">
        <f>I63</f>
        <v>4.41</v>
      </c>
      <c r="J69" s="169">
        <v>48</v>
      </c>
      <c r="K69" s="169">
        <v>30</v>
      </c>
      <c r="L69" s="174">
        <v>54</v>
      </c>
      <c r="M69" s="169">
        <v>12</v>
      </c>
      <c r="N69" s="169">
        <v>17.2</v>
      </c>
      <c r="O69" s="168">
        <f>J69*K69*L69/1000000/M69</f>
        <v>6.4999999999999997E-3</v>
      </c>
      <c r="P69" s="167">
        <f>56/O69</f>
        <v>8615</v>
      </c>
      <c r="Q69" s="166">
        <f>$Q$9</f>
        <v>3500</v>
      </c>
      <c r="R69" s="165">
        <f>Q69/P69</f>
        <v>0.41</v>
      </c>
      <c r="S69" s="164" t="s">
        <v>703</v>
      </c>
      <c r="T69" s="163">
        <v>0.314</v>
      </c>
      <c r="U69" s="162">
        <f>I69*T69</f>
        <v>1.38</v>
      </c>
      <c r="V69" s="162">
        <f>U69+R69+I69</f>
        <v>6.2</v>
      </c>
      <c r="W69" s="160"/>
      <c r="X69" s="160">
        <f t="shared" si="91"/>
        <v>0.45</v>
      </c>
      <c r="Y69" s="161"/>
      <c r="Z69" s="160"/>
      <c r="AA69" s="159">
        <f>SUM(W69:Z69)</f>
        <v>0.45</v>
      </c>
      <c r="AB69" s="155">
        <f>AA69+I69</f>
        <v>4.8600000000000003</v>
      </c>
      <c r="AC69" s="155">
        <f>AE69*$X$9+V69</f>
        <v>6.65</v>
      </c>
      <c r="AD69" s="158">
        <f>(AE69-AC69)/AE69</f>
        <v>0.19489999999999999</v>
      </c>
      <c r="AE69" s="157">
        <f>AE63</f>
        <v>8.26</v>
      </c>
      <c r="AF69" s="156"/>
      <c r="AG69" s="330">
        <v>624</v>
      </c>
      <c r="AH69" s="155">
        <f t="shared" si="89"/>
        <v>5154.24</v>
      </c>
      <c r="AI69" s="155">
        <f t="shared" si="90"/>
        <v>4149.6000000000004</v>
      </c>
      <c r="AJ69" s="154"/>
      <c r="AK69" s="154"/>
      <c r="AM69" s="154"/>
    </row>
    <row r="70" spans="1:51" s="153" customFormat="1" ht="25.35" customHeight="1">
      <c r="A70" s="355"/>
      <c r="B70" s="355"/>
      <c r="C70" s="355"/>
      <c r="D70" s="173" t="s">
        <v>711</v>
      </c>
      <c r="E70" s="327" t="s">
        <v>1063</v>
      </c>
      <c r="F70" s="327" t="s">
        <v>1075</v>
      </c>
      <c r="G70" s="391"/>
      <c r="H70" s="171">
        <f t="shared" si="6"/>
        <v>4.8600000000000003</v>
      </c>
      <c r="I70" s="170">
        <f>I64</f>
        <v>5.01</v>
      </c>
      <c r="J70" s="169">
        <v>48</v>
      </c>
      <c r="K70" s="169">
        <v>30</v>
      </c>
      <c r="L70" s="174">
        <v>54</v>
      </c>
      <c r="M70" s="169">
        <v>12</v>
      </c>
      <c r="N70" s="169">
        <v>20.2</v>
      </c>
      <c r="O70" s="168">
        <f>J70*K70*L70/1000000/M70</f>
        <v>6.4999999999999997E-3</v>
      </c>
      <c r="P70" s="167">
        <f>56/O70</f>
        <v>8615</v>
      </c>
      <c r="Q70" s="166">
        <f>$Q$9</f>
        <v>3500</v>
      </c>
      <c r="R70" s="165">
        <f>Q70/P70</f>
        <v>0.41</v>
      </c>
      <c r="S70" s="164" t="s">
        <v>703</v>
      </c>
      <c r="T70" s="163">
        <v>0.314</v>
      </c>
      <c r="U70" s="162">
        <f>I70*T70</f>
        <v>1.57</v>
      </c>
      <c r="V70" s="162">
        <f>U70+R70+I70</f>
        <v>6.99</v>
      </c>
      <c r="W70" s="160"/>
      <c r="X70" s="160">
        <f t="shared" si="91"/>
        <v>0.53</v>
      </c>
      <c r="Y70" s="161"/>
      <c r="Z70" s="160"/>
      <c r="AA70" s="159">
        <f>SUM(W70:Z70)</f>
        <v>0.53</v>
      </c>
      <c r="AB70" s="155">
        <f>AA70+I70</f>
        <v>5.54</v>
      </c>
      <c r="AC70" s="155">
        <f>AE70*$X$9+V70</f>
        <v>7.52</v>
      </c>
      <c r="AD70" s="158">
        <f>(AE70-AC70)/AE70</f>
        <v>0.2215</v>
      </c>
      <c r="AE70" s="157">
        <f>AE64</f>
        <v>9.66</v>
      </c>
      <c r="AF70" s="156"/>
      <c r="AG70" s="330">
        <v>432</v>
      </c>
      <c r="AH70" s="155">
        <f t="shared" si="89"/>
        <v>4173.12</v>
      </c>
      <c r="AI70" s="155">
        <f t="shared" si="90"/>
        <v>3248.64</v>
      </c>
      <c r="AJ70" s="154"/>
      <c r="AK70" s="154"/>
      <c r="AM70" s="154"/>
    </row>
    <row r="71" spans="1:51" s="153" customFormat="1" ht="25.35" customHeight="1">
      <c r="A71" s="356"/>
      <c r="B71" s="356"/>
      <c r="C71" s="356"/>
      <c r="D71" s="173" t="s">
        <v>694</v>
      </c>
      <c r="E71" s="327" t="s">
        <v>1064</v>
      </c>
      <c r="F71" s="327" t="s">
        <v>1076</v>
      </c>
      <c r="G71" s="392"/>
      <c r="H71" s="171">
        <f t="shared" si="6"/>
        <v>4.92</v>
      </c>
      <c r="I71" s="170">
        <f>I65</f>
        <v>5.07</v>
      </c>
      <c r="J71" s="169">
        <v>48</v>
      </c>
      <c r="K71" s="169">
        <v>30</v>
      </c>
      <c r="L71" s="174">
        <v>54</v>
      </c>
      <c r="M71" s="169">
        <v>12</v>
      </c>
      <c r="N71" s="169">
        <v>20.2</v>
      </c>
      <c r="O71" s="168">
        <f>J71*K71*L71/1000000/M71</f>
        <v>6.4999999999999997E-3</v>
      </c>
      <c r="P71" s="167">
        <f>56/O71</f>
        <v>8615</v>
      </c>
      <c r="Q71" s="166">
        <f>$Q$9</f>
        <v>3500</v>
      </c>
      <c r="R71" s="165">
        <f>Q71/P71</f>
        <v>0.41</v>
      </c>
      <c r="S71" s="164" t="s">
        <v>703</v>
      </c>
      <c r="T71" s="163">
        <v>0.314</v>
      </c>
      <c r="U71" s="194">
        <f>I71*T71</f>
        <v>1.59</v>
      </c>
      <c r="V71" s="162">
        <f>U71+R71+I71</f>
        <v>7.07</v>
      </c>
      <c r="W71" s="160"/>
      <c r="X71" s="160">
        <f t="shared" si="91"/>
        <v>0.53</v>
      </c>
      <c r="Y71" s="161"/>
      <c r="Z71" s="160"/>
      <c r="AA71" s="159">
        <f>SUM(W71:Z71)</f>
        <v>0.53</v>
      </c>
      <c r="AB71" s="155">
        <f>AA71+I71</f>
        <v>5.6</v>
      </c>
      <c r="AC71" s="155">
        <f>AE71*$X$9+V71</f>
        <v>7.6</v>
      </c>
      <c r="AD71" s="158">
        <f>(AE71-AC71)/AE71</f>
        <v>0.21329999999999999</v>
      </c>
      <c r="AE71" s="157">
        <f>AE65</f>
        <v>9.66</v>
      </c>
      <c r="AF71" s="156"/>
      <c r="AG71" s="155"/>
      <c r="AH71" s="155">
        <f t="shared" si="89"/>
        <v>0</v>
      </c>
      <c r="AI71" s="155">
        <f t="shared" si="90"/>
        <v>0</v>
      </c>
      <c r="AJ71" s="154"/>
      <c r="AK71" s="154"/>
      <c r="AM71" s="154"/>
    </row>
    <row r="72" spans="1:51" s="176" customFormat="1" ht="23.85" customHeight="1">
      <c r="A72" s="193" t="s">
        <v>719</v>
      </c>
      <c r="B72" s="193"/>
      <c r="C72" s="193"/>
      <c r="D72" s="192"/>
      <c r="E72" s="192"/>
      <c r="F72" s="192"/>
      <c r="G72" s="191"/>
      <c r="H72" s="191"/>
      <c r="I72" s="190"/>
      <c r="J72" s="188"/>
      <c r="K72" s="188"/>
      <c r="L72" s="189"/>
      <c r="M72" s="188"/>
      <c r="N72" s="188"/>
      <c r="O72" s="187"/>
      <c r="P72" s="186"/>
      <c r="Q72" s="185"/>
      <c r="R72" s="184"/>
      <c r="S72" s="183"/>
      <c r="T72" s="182"/>
      <c r="U72" s="177"/>
      <c r="V72" s="177"/>
      <c r="W72" s="181"/>
      <c r="X72" s="181"/>
      <c r="Y72" s="177"/>
      <c r="Z72" s="181"/>
      <c r="AA72" s="180"/>
      <c r="AB72" s="177"/>
      <c r="AC72" s="177"/>
      <c r="AD72" s="179"/>
      <c r="AE72" s="178"/>
      <c r="AF72" s="177"/>
      <c r="AG72" s="177"/>
      <c r="AH72" s="177"/>
      <c r="AI72" s="177"/>
      <c r="AJ72" s="154"/>
      <c r="AK72" s="154"/>
      <c r="AM72" s="154"/>
    </row>
    <row r="73" spans="1:51" s="176" customFormat="1" ht="23.85" customHeight="1">
      <c r="A73" s="354" t="str">
        <f>A72</f>
        <v xml:space="preserve">4pc set - BeautySleep Brand 85gsm Solid Microfiber Cooling Sheet Set </v>
      </c>
      <c r="B73" s="354" t="s">
        <v>718</v>
      </c>
      <c r="C73" s="354" t="s">
        <v>1025</v>
      </c>
      <c r="D73" s="173" t="s">
        <v>692</v>
      </c>
      <c r="E73" s="327" t="s">
        <v>1040</v>
      </c>
      <c r="F73" s="327" t="s">
        <v>1047</v>
      </c>
      <c r="G73" s="390" t="s">
        <v>724</v>
      </c>
      <c r="H73" s="171">
        <f t="shared" si="6"/>
        <v>3.13</v>
      </c>
      <c r="I73" s="170">
        <f>I67</f>
        <v>3.23</v>
      </c>
      <c r="J73" s="169">
        <v>48</v>
      </c>
      <c r="K73" s="169">
        <v>30</v>
      </c>
      <c r="L73" s="174">
        <v>39</v>
      </c>
      <c r="M73" s="169">
        <v>12</v>
      </c>
      <c r="N73" s="169">
        <v>11.2</v>
      </c>
      <c r="O73" s="168">
        <f>J73*K73*L73/1000000/M73</f>
        <v>4.7000000000000002E-3</v>
      </c>
      <c r="P73" s="167">
        <f>56/O73</f>
        <v>11915</v>
      </c>
      <c r="Q73" s="166">
        <f>$Q$9</f>
        <v>3500</v>
      </c>
      <c r="R73" s="165">
        <f>Q73/P73</f>
        <v>0.28999999999999998</v>
      </c>
      <c r="S73" s="164" t="s">
        <v>703</v>
      </c>
      <c r="T73" s="163">
        <v>0.314</v>
      </c>
      <c r="U73" s="162">
        <f>I73*T73</f>
        <v>1.01</v>
      </c>
      <c r="V73" s="162">
        <f>U73+R73+I73</f>
        <v>4.53</v>
      </c>
      <c r="W73" s="160"/>
      <c r="X73" s="160">
        <f t="shared" ref="X73" si="92">AE73*$X$9</f>
        <v>0.32</v>
      </c>
      <c r="Y73" s="161"/>
      <c r="Z73" s="160"/>
      <c r="AA73" s="159">
        <f>SUM(W73:Z73)</f>
        <v>0.32</v>
      </c>
      <c r="AB73" s="155">
        <f>AA73+I73</f>
        <v>3.55</v>
      </c>
      <c r="AC73" s="155">
        <f>AE73*$X$9+V73</f>
        <v>4.8499999999999996</v>
      </c>
      <c r="AD73" s="158">
        <f>(AE73-AC73)/AE73</f>
        <v>0.1709</v>
      </c>
      <c r="AE73" s="157">
        <v>5.85</v>
      </c>
      <c r="AF73" s="329">
        <v>192</v>
      </c>
      <c r="AG73" s="155"/>
      <c r="AH73" s="155">
        <f t="shared" ref="AH73:AH77" si="93">(AF73+AG73)*AE73</f>
        <v>1123.2</v>
      </c>
      <c r="AI73" s="155">
        <f t="shared" ref="AI73:AI77" si="94">(AF73+AG73)*AC73</f>
        <v>931.2</v>
      </c>
      <c r="AJ73" s="154"/>
      <c r="AK73" s="154"/>
      <c r="AM73" s="154"/>
    </row>
    <row r="74" spans="1:51" s="153" customFormat="1" ht="25.35" customHeight="1">
      <c r="A74" s="355"/>
      <c r="B74" s="355"/>
      <c r="C74" s="355"/>
      <c r="D74" s="173" t="s">
        <v>693</v>
      </c>
      <c r="E74" s="172" t="s">
        <v>726</v>
      </c>
      <c r="F74" s="172" t="s">
        <v>725</v>
      </c>
      <c r="G74" s="391"/>
      <c r="H74" s="171">
        <f t="shared" si="6"/>
        <v>3.93</v>
      </c>
      <c r="I74" s="170">
        <f>I68</f>
        <v>4.05</v>
      </c>
      <c r="J74" s="169">
        <v>48</v>
      </c>
      <c r="K74" s="169">
        <v>30</v>
      </c>
      <c r="L74" s="174">
        <v>46</v>
      </c>
      <c r="M74" s="169">
        <v>12</v>
      </c>
      <c r="N74" s="169">
        <v>14.2</v>
      </c>
      <c r="O74" s="168">
        <f>J74*K74*L74/1000000/M74</f>
        <v>5.4999999999999997E-3</v>
      </c>
      <c r="P74" s="167">
        <f>56/O74</f>
        <v>10182</v>
      </c>
      <c r="Q74" s="166">
        <f>$Q$9</f>
        <v>3500</v>
      </c>
      <c r="R74" s="165">
        <f>Q74/P74</f>
        <v>0.34</v>
      </c>
      <c r="S74" s="164" t="s">
        <v>703</v>
      </c>
      <c r="T74" s="163">
        <v>0.314</v>
      </c>
      <c r="U74" s="162">
        <f>I74*T74</f>
        <v>1.27</v>
      </c>
      <c r="V74" s="162">
        <f>U74+R74+I74</f>
        <v>5.66</v>
      </c>
      <c r="W74" s="160"/>
      <c r="X74" s="160">
        <f t="shared" ref="X74:X77" si="95">AE74*$X$9</f>
        <v>0.4</v>
      </c>
      <c r="Y74" s="161"/>
      <c r="Z74" s="160"/>
      <c r="AA74" s="159">
        <f>SUM(W74:Z74)</f>
        <v>0.4</v>
      </c>
      <c r="AB74" s="155">
        <f>AA74+I74</f>
        <v>4.45</v>
      </c>
      <c r="AC74" s="155">
        <f>AE74*$X$9+V74</f>
        <v>6.06</v>
      </c>
      <c r="AD74" s="158">
        <f>(AE74-AC74)/AE74</f>
        <v>0.17660000000000001</v>
      </c>
      <c r="AE74" s="157">
        <f>AE68</f>
        <v>7.36</v>
      </c>
      <c r="AF74" s="330">
        <v>204</v>
      </c>
      <c r="AG74" s="330">
        <v>360</v>
      </c>
      <c r="AH74" s="155">
        <f t="shared" si="93"/>
        <v>4151.04</v>
      </c>
      <c r="AI74" s="155">
        <f t="shared" si="94"/>
        <v>3417.84</v>
      </c>
      <c r="AJ74" s="154"/>
      <c r="AK74" s="154"/>
      <c r="AM74" s="154"/>
    </row>
    <row r="75" spans="1:51" s="153" customFormat="1" ht="25.35" customHeight="1">
      <c r="A75" s="355"/>
      <c r="B75" s="355"/>
      <c r="C75" s="355"/>
      <c r="D75" s="173" t="s">
        <v>714</v>
      </c>
      <c r="E75" s="172" t="s">
        <v>723</v>
      </c>
      <c r="F75" s="172" t="s">
        <v>722</v>
      </c>
      <c r="G75" s="391"/>
      <c r="H75" s="171">
        <f t="shared" si="6"/>
        <v>4.28</v>
      </c>
      <c r="I75" s="170">
        <f>I69</f>
        <v>4.41</v>
      </c>
      <c r="J75" s="169">
        <v>48</v>
      </c>
      <c r="K75" s="169">
        <v>30</v>
      </c>
      <c r="L75" s="174">
        <v>54</v>
      </c>
      <c r="M75" s="169">
        <v>12</v>
      </c>
      <c r="N75" s="169">
        <v>17.2</v>
      </c>
      <c r="O75" s="168">
        <f>J75*K75*L75/1000000/M75</f>
        <v>6.4999999999999997E-3</v>
      </c>
      <c r="P75" s="167">
        <f>56/O75</f>
        <v>8615</v>
      </c>
      <c r="Q75" s="166">
        <f>$Q$9</f>
        <v>3500</v>
      </c>
      <c r="R75" s="165">
        <f>Q75/P75</f>
        <v>0.41</v>
      </c>
      <c r="S75" s="164" t="s">
        <v>703</v>
      </c>
      <c r="T75" s="163">
        <v>0.314</v>
      </c>
      <c r="U75" s="162">
        <f>I75*T75</f>
        <v>1.38</v>
      </c>
      <c r="V75" s="162">
        <f>U75+R75+I75</f>
        <v>6.2</v>
      </c>
      <c r="W75" s="160"/>
      <c r="X75" s="160">
        <f t="shared" si="95"/>
        <v>0.45</v>
      </c>
      <c r="Y75" s="161"/>
      <c r="Z75" s="160"/>
      <c r="AA75" s="159">
        <f>SUM(W75:Z75)</f>
        <v>0.45</v>
      </c>
      <c r="AB75" s="155">
        <f>AA75+I75</f>
        <v>4.8600000000000003</v>
      </c>
      <c r="AC75" s="155">
        <f>AE75*$X$9+V75</f>
        <v>6.65</v>
      </c>
      <c r="AD75" s="158">
        <f>(AE75-AC75)/AE75</f>
        <v>0.19489999999999999</v>
      </c>
      <c r="AE75" s="157">
        <f>AE69</f>
        <v>8.26</v>
      </c>
      <c r="AF75" s="156"/>
      <c r="AG75" s="330">
        <v>672</v>
      </c>
      <c r="AH75" s="155">
        <f t="shared" si="93"/>
        <v>5550.72</v>
      </c>
      <c r="AI75" s="155">
        <f t="shared" si="94"/>
        <v>4468.8</v>
      </c>
      <c r="AJ75" s="154"/>
      <c r="AK75" s="154"/>
      <c r="AM75" s="154"/>
    </row>
    <row r="76" spans="1:51" s="153" customFormat="1" ht="25.35" customHeight="1">
      <c r="A76" s="355"/>
      <c r="B76" s="355"/>
      <c r="C76" s="355"/>
      <c r="D76" s="173" t="s">
        <v>711</v>
      </c>
      <c r="E76" s="172" t="s">
        <v>721</v>
      </c>
      <c r="F76" s="172" t="s">
        <v>720</v>
      </c>
      <c r="G76" s="391"/>
      <c r="H76" s="171">
        <f t="shared" si="6"/>
        <v>4.8600000000000003</v>
      </c>
      <c r="I76" s="170">
        <f>I70</f>
        <v>5.01</v>
      </c>
      <c r="J76" s="169">
        <v>48</v>
      </c>
      <c r="K76" s="169">
        <v>30</v>
      </c>
      <c r="L76" s="174">
        <v>54</v>
      </c>
      <c r="M76" s="169">
        <v>12</v>
      </c>
      <c r="N76" s="169">
        <v>20.2</v>
      </c>
      <c r="O76" s="168">
        <f>J76*K76*L76/1000000/M76</f>
        <v>6.4999999999999997E-3</v>
      </c>
      <c r="P76" s="167">
        <f>56/O76</f>
        <v>8615</v>
      </c>
      <c r="Q76" s="166">
        <f>$Q$9</f>
        <v>3500</v>
      </c>
      <c r="R76" s="165">
        <f>Q76/P76</f>
        <v>0.41</v>
      </c>
      <c r="S76" s="164" t="s">
        <v>703</v>
      </c>
      <c r="T76" s="163">
        <v>0.314</v>
      </c>
      <c r="U76" s="162">
        <f>I76*T76</f>
        <v>1.57</v>
      </c>
      <c r="V76" s="162">
        <f>U76+R76+I76</f>
        <v>6.99</v>
      </c>
      <c r="W76" s="160"/>
      <c r="X76" s="160">
        <f t="shared" si="95"/>
        <v>0.53</v>
      </c>
      <c r="Y76" s="161"/>
      <c r="Z76" s="160"/>
      <c r="AA76" s="159">
        <f>SUM(W76:Z76)</f>
        <v>0.53</v>
      </c>
      <c r="AB76" s="155">
        <f>AA76+I76</f>
        <v>5.54</v>
      </c>
      <c r="AC76" s="155">
        <f>AE76*$X$9+V76</f>
        <v>7.52</v>
      </c>
      <c r="AD76" s="158">
        <f>(AE76-AC76)/AE76</f>
        <v>0.2215</v>
      </c>
      <c r="AE76" s="157">
        <f>AE70</f>
        <v>9.66</v>
      </c>
      <c r="AF76" s="156"/>
      <c r="AG76" s="330">
        <v>264</v>
      </c>
      <c r="AH76" s="155">
        <f t="shared" si="93"/>
        <v>2550.2399999999998</v>
      </c>
      <c r="AI76" s="155">
        <f t="shared" si="94"/>
        <v>1985.28</v>
      </c>
      <c r="AJ76" s="154"/>
      <c r="AK76" s="154"/>
      <c r="AM76" s="154"/>
    </row>
    <row r="77" spans="1:51" s="152" customFormat="1" ht="25.35" customHeight="1">
      <c r="A77" s="356"/>
      <c r="B77" s="356"/>
      <c r="C77" s="356"/>
      <c r="D77" s="173" t="s">
        <v>694</v>
      </c>
      <c r="E77" s="172"/>
      <c r="F77" s="172"/>
      <c r="G77" s="392"/>
      <c r="H77" s="171">
        <f t="shared" si="6"/>
        <v>4.92</v>
      </c>
      <c r="I77" s="170">
        <f>I71</f>
        <v>5.07</v>
      </c>
      <c r="J77" s="169">
        <v>48</v>
      </c>
      <c r="K77" s="169">
        <v>30</v>
      </c>
      <c r="L77" s="169">
        <v>54</v>
      </c>
      <c r="M77" s="169">
        <v>12</v>
      </c>
      <c r="N77" s="169">
        <v>20.2</v>
      </c>
      <c r="O77" s="168">
        <f>J77*K77*L77/1000000/M77</f>
        <v>6.4999999999999997E-3</v>
      </c>
      <c r="P77" s="167">
        <f>56/O77</f>
        <v>8615</v>
      </c>
      <c r="Q77" s="166">
        <f>$Q$9</f>
        <v>3500</v>
      </c>
      <c r="R77" s="165">
        <f>Q77/P77</f>
        <v>0.41</v>
      </c>
      <c r="S77" s="164" t="s">
        <v>703</v>
      </c>
      <c r="T77" s="163">
        <v>0.314</v>
      </c>
      <c r="U77" s="162">
        <f>I77*T77</f>
        <v>1.59</v>
      </c>
      <c r="V77" s="162">
        <f>U77+R77+I77</f>
        <v>7.07</v>
      </c>
      <c r="W77" s="160"/>
      <c r="X77" s="160">
        <f t="shared" si="95"/>
        <v>0.53</v>
      </c>
      <c r="Y77" s="161"/>
      <c r="Z77" s="160"/>
      <c r="AA77" s="159">
        <f>SUM(W77:Z77)</f>
        <v>0.53</v>
      </c>
      <c r="AB77" s="155">
        <f>AA77+I77</f>
        <v>5.6</v>
      </c>
      <c r="AC77" s="155">
        <f>AE77*$X$9+V77</f>
        <v>7.6</v>
      </c>
      <c r="AD77" s="158">
        <f>(AE77-AC77)/AE77</f>
        <v>0.21329999999999999</v>
      </c>
      <c r="AE77" s="157">
        <f>AE71</f>
        <v>9.66</v>
      </c>
      <c r="AF77" s="156"/>
      <c r="AG77" s="155"/>
      <c r="AH77" s="155">
        <f t="shared" si="93"/>
        <v>0</v>
      </c>
      <c r="AI77" s="155">
        <f t="shared" si="94"/>
        <v>0</v>
      </c>
      <c r="AJ77" s="154"/>
      <c r="AK77" s="154"/>
      <c r="AL77" s="153"/>
      <c r="AM77" s="154"/>
      <c r="AN77" s="153"/>
      <c r="AO77" s="153"/>
      <c r="AP77" s="153"/>
      <c r="AQ77" s="153"/>
      <c r="AR77" s="153"/>
      <c r="AS77" s="153"/>
      <c r="AT77" s="153"/>
      <c r="AU77" s="153"/>
      <c r="AV77" s="153"/>
      <c r="AW77" s="153"/>
      <c r="AX77" s="153"/>
      <c r="AY77" s="153"/>
    </row>
    <row r="78" spans="1:51" s="176" customFormat="1" ht="23.85" customHeight="1">
      <c r="A78" s="193" t="s">
        <v>719</v>
      </c>
      <c r="B78" s="193"/>
      <c r="C78" s="193"/>
      <c r="D78" s="192"/>
      <c r="E78" s="192"/>
      <c r="F78" s="192"/>
      <c r="G78" s="191"/>
      <c r="H78" s="191"/>
      <c r="I78" s="190"/>
      <c r="J78" s="188"/>
      <c r="K78" s="188"/>
      <c r="L78" s="189"/>
      <c r="M78" s="188"/>
      <c r="N78" s="188"/>
      <c r="O78" s="187"/>
      <c r="P78" s="186"/>
      <c r="Q78" s="185"/>
      <c r="R78" s="184"/>
      <c r="S78" s="183"/>
      <c r="T78" s="182"/>
      <c r="U78" s="177"/>
      <c r="V78" s="177"/>
      <c r="W78" s="181"/>
      <c r="X78" s="181"/>
      <c r="Y78" s="177"/>
      <c r="Z78" s="181"/>
      <c r="AA78" s="180"/>
      <c r="AB78" s="177"/>
      <c r="AC78" s="177"/>
      <c r="AD78" s="179"/>
      <c r="AE78" s="178"/>
      <c r="AF78" s="177"/>
      <c r="AG78" s="177"/>
      <c r="AH78" s="177"/>
      <c r="AI78" s="177"/>
      <c r="AJ78" s="154"/>
      <c r="AK78" s="154"/>
      <c r="AM78" s="154"/>
    </row>
    <row r="79" spans="1:51" s="176" customFormat="1" ht="23.85" customHeight="1">
      <c r="A79" s="354" t="str">
        <f>A78</f>
        <v xml:space="preserve">4pc set - BeautySleep Brand 85gsm Solid Microfiber Cooling Sheet Set </v>
      </c>
      <c r="B79" s="354" t="s">
        <v>718</v>
      </c>
      <c r="C79" s="354" t="s">
        <v>1025</v>
      </c>
      <c r="D79" s="173" t="s">
        <v>692</v>
      </c>
      <c r="E79" s="327" t="s">
        <v>1041</v>
      </c>
      <c r="F79" s="327" t="s">
        <v>1048</v>
      </c>
      <c r="G79" s="390" t="s">
        <v>715</v>
      </c>
      <c r="H79" s="171">
        <f t="shared" si="6"/>
        <v>3.13</v>
      </c>
      <c r="I79" s="170">
        <f>I73</f>
        <v>3.23</v>
      </c>
      <c r="J79" s="169">
        <v>48</v>
      </c>
      <c r="K79" s="169">
        <v>30</v>
      </c>
      <c r="L79" s="174">
        <v>39</v>
      </c>
      <c r="M79" s="169">
        <v>12</v>
      </c>
      <c r="N79" s="169">
        <v>11.2</v>
      </c>
      <c r="O79" s="168">
        <f>J79*K79*L79/1000000/M79</f>
        <v>4.7000000000000002E-3</v>
      </c>
      <c r="P79" s="167">
        <f>56/O79</f>
        <v>11915</v>
      </c>
      <c r="Q79" s="166">
        <f>$Q$9</f>
        <v>3500</v>
      </c>
      <c r="R79" s="165">
        <f>Q79/P79</f>
        <v>0.28999999999999998</v>
      </c>
      <c r="S79" s="164" t="s">
        <v>703</v>
      </c>
      <c r="T79" s="163">
        <v>0.314</v>
      </c>
      <c r="U79" s="162">
        <f>I79*T79</f>
        <v>1.01</v>
      </c>
      <c r="V79" s="162">
        <f>U79+R79+I79</f>
        <v>4.53</v>
      </c>
      <c r="W79" s="160"/>
      <c r="X79" s="160">
        <f t="shared" ref="X79" si="96">AE79*$X$9</f>
        <v>0.32</v>
      </c>
      <c r="Y79" s="161"/>
      <c r="Z79" s="160"/>
      <c r="AA79" s="159">
        <f>SUM(W79:Z79)</f>
        <v>0.32</v>
      </c>
      <c r="AB79" s="155">
        <f>AA79+I79</f>
        <v>3.55</v>
      </c>
      <c r="AC79" s="155">
        <f>AE79*$X$9+V79</f>
        <v>4.8499999999999996</v>
      </c>
      <c r="AD79" s="158">
        <f>(AE79-AC79)/AE79</f>
        <v>0.1709</v>
      </c>
      <c r="AE79" s="157">
        <v>5.85</v>
      </c>
      <c r="AF79" s="156"/>
      <c r="AG79" s="330">
        <v>192</v>
      </c>
      <c r="AH79" s="155">
        <f t="shared" ref="AH79:AH83" si="97">(AF79+AG79)*AE79</f>
        <v>1123.2</v>
      </c>
      <c r="AI79" s="155">
        <f t="shared" ref="AI79:AI83" si="98">(AF79+AG79)*AC79</f>
        <v>931.2</v>
      </c>
      <c r="AJ79" s="154"/>
      <c r="AK79" s="154"/>
      <c r="AM79" s="154"/>
    </row>
    <row r="80" spans="1:51" s="153" customFormat="1" ht="25.35" customHeight="1">
      <c r="A80" s="355"/>
      <c r="B80" s="355"/>
      <c r="C80" s="355"/>
      <c r="D80" s="173" t="s">
        <v>693</v>
      </c>
      <c r="E80" s="172" t="s">
        <v>717</v>
      </c>
      <c r="F80" s="172" t="s">
        <v>716</v>
      </c>
      <c r="G80" s="391"/>
      <c r="H80" s="171">
        <f t="shared" si="6"/>
        <v>3.93</v>
      </c>
      <c r="I80" s="170">
        <f>I74</f>
        <v>4.05</v>
      </c>
      <c r="J80" s="169">
        <v>48</v>
      </c>
      <c r="K80" s="169">
        <v>30</v>
      </c>
      <c r="L80" s="174">
        <v>46</v>
      </c>
      <c r="M80" s="169">
        <v>12</v>
      </c>
      <c r="N80" s="169">
        <v>14.2</v>
      </c>
      <c r="O80" s="168">
        <f>J80*K80*L80/1000000/M80</f>
        <v>5.4999999999999997E-3</v>
      </c>
      <c r="P80" s="167">
        <f>56/O80</f>
        <v>10182</v>
      </c>
      <c r="Q80" s="166">
        <f>$Q$9</f>
        <v>3500</v>
      </c>
      <c r="R80" s="165">
        <f>Q80/P80</f>
        <v>0.34</v>
      </c>
      <c r="S80" s="164" t="s">
        <v>703</v>
      </c>
      <c r="T80" s="163">
        <v>0.314</v>
      </c>
      <c r="U80" s="162">
        <f>I80*T80</f>
        <v>1.27</v>
      </c>
      <c r="V80" s="162">
        <f>U80+R80+I80</f>
        <v>5.66</v>
      </c>
      <c r="W80" s="160"/>
      <c r="X80" s="160">
        <f t="shared" ref="X80:X83" si="99">AE80*$X$9</f>
        <v>0.4</v>
      </c>
      <c r="Y80" s="161"/>
      <c r="Z80" s="160"/>
      <c r="AA80" s="159">
        <f>SUM(W80:Z80)</f>
        <v>0.4</v>
      </c>
      <c r="AB80" s="155">
        <f>AA80+I80</f>
        <v>4.45</v>
      </c>
      <c r="AC80" s="155">
        <f>AE80*$X$9+V80</f>
        <v>6.06</v>
      </c>
      <c r="AD80" s="158">
        <f>(AE80-AC80)/AE80</f>
        <v>0.17660000000000001</v>
      </c>
      <c r="AE80" s="157">
        <f>AE74</f>
        <v>7.36</v>
      </c>
      <c r="AF80" s="330">
        <v>204</v>
      </c>
      <c r="AG80" s="330">
        <v>264</v>
      </c>
      <c r="AH80" s="155">
        <f t="shared" si="97"/>
        <v>3444.48</v>
      </c>
      <c r="AI80" s="155">
        <f t="shared" si="98"/>
        <v>2836.08</v>
      </c>
      <c r="AJ80" s="154"/>
      <c r="AK80" s="154"/>
      <c r="AM80" s="154"/>
    </row>
    <row r="81" spans="1:51" s="153" customFormat="1" ht="25.35" customHeight="1">
      <c r="A81" s="355"/>
      <c r="B81" s="355"/>
      <c r="C81" s="355"/>
      <c r="D81" s="173" t="s">
        <v>714</v>
      </c>
      <c r="E81" s="172" t="s">
        <v>713</v>
      </c>
      <c r="F81" s="172" t="s">
        <v>712</v>
      </c>
      <c r="G81" s="391"/>
      <c r="H81" s="171">
        <f t="shared" si="6"/>
        <v>4.28</v>
      </c>
      <c r="I81" s="170">
        <f>I75</f>
        <v>4.41</v>
      </c>
      <c r="J81" s="169">
        <v>48</v>
      </c>
      <c r="K81" s="169">
        <v>30</v>
      </c>
      <c r="L81" s="174">
        <v>54</v>
      </c>
      <c r="M81" s="169">
        <v>12</v>
      </c>
      <c r="N81" s="169">
        <v>17.2</v>
      </c>
      <c r="O81" s="168">
        <f>J81*K81*L81/1000000/M81</f>
        <v>6.4999999999999997E-3</v>
      </c>
      <c r="P81" s="167">
        <f>56/O81</f>
        <v>8615</v>
      </c>
      <c r="Q81" s="166">
        <f>$Q$9</f>
        <v>3500</v>
      </c>
      <c r="R81" s="165">
        <f>Q81/P81</f>
        <v>0.41</v>
      </c>
      <c r="S81" s="164" t="s">
        <v>703</v>
      </c>
      <c r="T81" s="163">
        <v>0.314</v>
      </c>
      <c r="U81" s="162">
        <f>I81*T81</f>
        <v>1.38</v>
      </c>
      <c r="V81" s="162">
        <f>U81+R81+I81</f>
        <v>6.2</v>
      </c>
      <c r="W81" s="160"/>
      <c r="X81" s="160">
        <f t="shared" si="99"/>
        <v>0.45</v>
      </c>
      <c r="Y81" s="161"/>
      <c r="Z81" s="160"/>
      <c r="AA81" s="159">
        <f>SUM(W81:Z81)</f>
        <v>0.45</v>
      </c>
      <c r="AB81" s="155">
        <f>AA81+I81</f>
        <v>4.8600000000000003</v>
      </c>
      <c r="AC81" s="155">
        <f>AE81*$X$9+V81</f>
        <v>6.65</v>
      </c>
      <c r="AD81" s="158">
        <f>(AE81-AC81)/AE81</f>
        <v>0.19489999999999999</v>
      </c>
      <c r="AE81" s="157">
        <f>AE75</f>
        <v>8.26</v>
      </c>
      <c r="AF81" s="156"/>
      <c r="AG81" s="330">
        <v>672</v>
      </c>
      <c r="AH81" s="155">
        <f t="shared" si="97"/>
        <v>5550.72</v>
      </c>
      <c r="AI81" s="155">
        <f t="shared" si="98"/>
        <v>4468.8</v>
      </c>
      <c r="AJ81" s="154"/>
      <c r="AK81" s="154"/>
      <c r="AM81" s="154"/>
    </row>
    <row r="82" spans="1:51" s="153" customFormat="1" ht="25.35" customHeight="1">
      <c r="A82" s="355"/>
      <c r="B82" s="355"/>
      <c r="C82" s="355"/>
      <c r="D82" s="173" t="s">
        <v>711</v>
      </c>
      <c r="E82" s="172" t="s">
        <v>710</v>
      </c>
      <c r="F82" s="172" t="s">
        <v>709</v>
      </c>
      <c r="G82" s="391"/>
      <c r="H82" s="171">
        <f t="shared" ref="H82:H83" si="100">I82*0.97</f>
        <v>4.8600000000000003</v>
      </c>
      <c r="I82" s="170">
        <f>I76</f>
        <v>5.01</v>
      </c>
      <c r="J82" s="169">
        <v>48</v>
      </c>
      <c r="K82" s="169">
        <v>30</v>
      </c>
      <c r="L82" s="174">
        <v>54</v>
      </c>
      <c r="M82" s="169">
        <v>12</v>
      </c>
      <c r="N82" s="169">
        <v>20.2</v>
      </c>
      <c r="O82" s="168">
        <f>J82*K82*L82/1000000/M82</f>
        <v>6.4999999999999997E-3</v>
      </c>
      <c r="P82" s="167">
        <f>56/O82</f>
        <v>8615</v>
      </c>
      <c r="Q82" s="166">
        <f>$Q$9</f>
        <v>3500</v>
      </c>
      <c r="R82" s="165">
        <f>Q82/P82</f>
        <v>0.41</v>
      </c>
      <c r="S82" s="164" t="s">
        <v>703</v>
      </c>
      <c r="T82" s="163">
        <v>0.314</v>
      </c>
      <c r="U82" s="162">
        <f>I82*T82</f>
        <v>1.57</v>
      </c>
      <c r="V82" s="162">
        <f>U82+R82+I82</f>
        <v>6.99</v>
      </c>
      <c r="W82" s="160"/>
      <c r="X82" s="160">
        <f t="shared" si="99"/>
        <v>0.53</v>
      </c>
      <c r="Y82" s="161"/>
      <c r="Z82" s="160"/>
      <c r="AA82" s="159">
        <f>SUM(W82:Z82)</f>
        <v>0.53</v>
      </c>
      <c r="AB82" s="155">
        <f>AA82+I82</f>
        <v>5.54</v>
      </c>
      <c r="AC82" s="155">
        <f>AE82*$X$9+V82</f>
        <v>7.52</v>
      </c>
      <c r="AD82" s="158">
        <f>(AE82-AC82)/AE82</f>
        <v>0.2215</v>
      </c>
      <c r="AE82" s="157">
        <f>AE76</f>
        <v>9.66</v>
      </c>
      <c r="AF82" s="156"/>
      <c r="AG82" s="330">
        <v>168</v>
      </c>
      <c r="AH82" s="155">
        <f t="shared" si="97"/>
        <v>1622.88</v>
      </c>
      <c r="AI82" s="155">
        <f t="shared" si="98"/>
        <v>1263.3599999999999</v>
      </c>
      <c r="AJ82" s="154"/>
      <c r="AK82" s="154"/>
      <c r="AM82" s="154"/>
    </row>
    <row r="83" spans="1:51" s="152" customFormat="1" ht="25.35" customHeight="1">
      <c r="A83" s="356"/>
      <c r="B83" s="356"/>
      <c r="C83" s="356"/>
      <c r="D83" s="173" t="s">
        <v>694</v>
      </c>
      <c r="E83" s="172"/>
      <c r="F83" s="172"/>
      <c r="G83" s="392"/>
      <c r="H83" s="171">
        <f t="shared" si="100"/>
        <v>4.92</v>
      </c>
      <c r="I83" s="170">
        <f>I77</f>
        <v>5.07</v>
      </c>
      <c r="J83" s="169">
        <v>48</v>
      </c>
      <c r="K83" s="169">
        <v>30</v>
      </c>
      <c r="L83" s="169">
        <v>54</v>
      </c>
      <c r="M83" s="169">
        <v>12</v>
      </c>
      <c r="N83" s="169">
        <v>20.2</v>
      </c>
      <c r="O83" s="168">
        <f>J83*K83*L83/1000000/M83</f>
        <v>6.4999999999999997E-3</v>
      </c>
      <c r="P83" s="167">
        <f>56/O83</f>
        <v>8615</v>
      </c>
      <c r="Q83" s="166">
        <f>$Q$9</f>
        <v>3500</v>
      </c>
      <c r="R83" s="165">
        <f>Q83/P83</f>
        <v>0.41</v>
      </c>
      <c r="S83" s="164" t="s">
        <v>703</v>
      </c>
      <c r="T83" s="163">
        <v>0.314</v>
      </c>
      <c r="U83" s="162">
        <f>I83*T83</f>
        <v>1.59</v>
      </c>
      <c r="V83" s="162">
        <f>U83+R83+I83</f>
        <v>7.07</v>
      </c>
      <c r="W83" s="160"/>
      <c r="X83" s="160">
        <f t="shared" si="99"/>
        <v>0.53</v>
      </c>
      <c r="Y83" s="161"/>
      <c r="Z83" s="160"/>
      <c r="AA83" s="159">
        <f>SUM(W83:Z83)</f>
        <v>0.53</v>
      </c>
      <c r="AB83" s="155">
        <f>AA83+I83</f>
        <v>5.6</v>
      </c>
      <c r="AC83" s="155">
        <f>AE83*$X$9+V83</f>
        <v>7.6</v>
      </c>
      <c r="AD83" s="158">
        <f>(AE83-AC83)/AE83</f>
        <v>0.21329999999999999</v>
      </c>
      <c r="AE83" s="157">
        <f>AE77</f>
        <v>9.66</v>
      </c>
      <c r="AF83" s="156"/>
      <c r="AG83" s="155"/>
      <c r="AH83" s="155">
        <f t="shared" si="97"/>
        <v>0</v>
      </c>
      <c r="AI83" s="155">
        <f t="shared" si="98"/>
        <v>0</v>
      </c>
      <c r="AJ83" s="154"/>
      <c r="AK83" s="154"/>
      <c r="AL83" s="153"/>
      <c r="AM83" s="154"/>
      <c r="AN83" s="153"/>
      <c r="AO83" s="153"/>
      <c r="AP83" s="153"/>
      <c r="AQ83" s="153"/>
      <c r="AR83" s="153"/>
      <c r="AS83" s="153"/>
      <c r="AT83" s="153"/>
      <c r="AU83" s="153"/>
      <c r="AV83" s="153"/>
      <c r="AW83" s="153"/>
      <c r="AX83" s="153"/>
      <c r="AY83" s="153"/>
    </row>
    <row r="84" spans="1:51">
      <c r="A84" s="142" t="s">
        <v>1035</v>
      </c>
      <c r="AG84" s="149">
        <f>SUM(AF56:AF83)+SUM(AG55:AG83)</f>
        <v>8292</v>
      </c>
      <c r="AH84" s="148">
        <f>SUM(AH55:AH83)</f>
        <v>66971.520000000004</v>
      </c>
      <c r="AI84" s="148">
        <f>SUM(AI55:AI83)</f>
        <v>53854.92</v>
      </c>
      <c r="AJ84" s="147">
        <f>(AH84-AI84)/AH84</f>
        <v>0.19600000000000001</v>
      </c>
    </row>
    <row r="85" spans="1:51">
      <c r="A85" s="142" t="s">
        <v>1027</v>
      </c>
      <c r="AF85" s="142"/>
      <c r="AI85" s="142"/>
    </row>
    <row r="86" spans="1:51">
      <c r="A86" s="142" t="s">
        <v>1028</v>
      </c>
      <c r="AG86" s="149"/>
      <c r="AH86" s="149"/>
    </row>
    <row r="87" spans="1:51">
      <c r="A87" s="142" t="s">
        <v>1029</v>
      </c>
      <c r="AG87" s="151"/>
      <c r="AH87" s="151"/>
    </row>
    <row r="88" spans="1:51">
      <c r="A88" s="336" t="s">
        <v>1030</v>
      </c>
      <c r="AG88" s="149" t="s">
        <v>708</v>
      </c>
      <c r="AH88" s="150">
        <f>AG52+AG84</f>
        <v>27976</v>
      </c>
      <c r="AI88" s="142"/>
    </row>
    <row r="89" spans="1:51">
      <c r="U89" s="142" t="s">
        <v>707</v>
      </c>
      <c r="AG89" s="149" t="s">
        <v>706</v>
      </c>
      <c r="AH89" s="148">
        <f>AH52+AH84</f>
        <v>175573.12</v>
      </c>
    </row>
    <row r="90" spans="1:51">
      <c r="AG90" s="149" t="s">
        <v>705</v>
      </c>
      <c r="AH90" s="148">
        <f>AI52+AI84</f>
        <v>132343.72</v>
      </c>
    </row>
    <row r="91" spans="1:51">
      <c r="AH91" s="147">
        <f>(AH89-AH90)/AH89</f>
        <v>0.246</v>
      </c>
    </row>
  </sheetData>
  <protectedRanges>
    <protectedRange sqref="E23:F23" name="Range1_1"/>
    <protectedRange sqref="E25:F26" name="Range1_2"/>
    <protectedRange sqref="E30:F30" name="Range1_3"/>
    <protectedRange sqref="E37:F37" name="Range1_5"/>
    <protectedRange sqref="E39:F40" name="Range1_6"/>
    <protectedRange sqref="E46:F46" name="Range1_7"/>
    <protectedRange sqref="E59:F59" name="Range1_8"/>
    <protectedRange sqref="E62:F62" name="Range1_9"/>
    <protectedRange sqref="E68:F68" name="Range1_10"/>
    <protectedRange sqref="E47" name="Range1_5_1"/>
    <protectedRange sqref="E55" name="Range1_7_1"/>
    <protectedRange sqref="E61" name="Range1_7_3"/>
    <protectedRange sqref="E67" name="Range1_7_4"/>
    <protectedRange sqref="E73" name="Range1_7_5"/>
    <protectedRange sqref="E79" name="Range1_7_6"/>
    <protectedRange sqref="F47" name="Range1"/>
    <protectedRange sqref="F55" name="Range1_4"/>
    <protectedRange sqref="F61" name="Range1_11"/>
    <protectedRange sqref="F67" name="Range1_12"/>
    <protectedRange sqref="F73" name="Range1_13"/>
    <protectedRange sqref="F79" name="Range1_14"/>
    <protectedRange sqref="E44" name="Range1_7_1_1"/>
    <protectedRange sqref="E48:E51" name="Range1_7_1_2"/>
    <protectedRange sqref="E63:E65" name="Range1_7_1_3"/>
    <protectedRange sqref="E69:E71" name="Range1_7_1_4"/>
    <protectedRange sqref="F44" name="Range1_15"/>
    <protectedRange sqref="F48:F51" name="Range1_16"/>
    <protectedRange sqref="F63:F65" name="Range1_17"/>
    <protectedRange sqref="F69:F71" name="Range1_18"/>
  </protectedRanges>
  <mergeCells count="96">
    <mergeCell ref="G73:G77"/>
    <mergeCell ref="G79:G83"/>
    <mergeCell ref="AG7:AG9"/>
    <mergeCell ref="AD7:AD9"/>
    <mergeCell ref="AE7:AE9"/>
    <mergeCell ref="AA7:AA9"/>
    <mergeCell ref="AB7:AB9"/>
    <mergeCell ref="T8:T9"/>
    <mergeCell ref="U8:U9"/>
    <mergeCell ref="G18:G23"/>
    <mergeCell ref="A67:A71"/>
    <mergeCell ref="B67:B71"/>
    <mergeCell ref="C67:C71"/>
    <mergeCell ref="G61:G65"/>
    <mergeCell ref="G67:G71"/>
    <mergeCell ref="B46:B51"/>
    <mergeCell ref="C46:C51"/>
    <mergeCell ref="A32:A37"/>
    <mergeCell ref="B32:B37"/>
    <mergeCell ref="A61:A65"/>
    <mergeCell ref="B61:B65"/>
    <mergeCell ref="C61:C65"/>
    <mergeCell ref="G6:H6"/>
    <mergeCell ref="G11:G16"/>
    <mergeCell ref="A10:C10"/>
    <mergeCell ref="G7:G9"/>
    <mergeCell ref="A55:A59"/>
    <mergeCell ref="B55:B59"/>
    <mergeCell ref="C55:C59"/>
    <mergeCell ref="G55:G59"/>
    <mergeCell ref="G25:G30"/>
    <mergeCell ref="G32:G37"/>
    <mergeCell ref="G39:G44"/>
    <mergeCell ref="G46:G51"/>
    <mergeCell ref="A25:A30"/>
    <mergeCell ref="B25:B30"/>
    <mergeCell ref="C25:C30"/>
    <mergeCell ref="A46:A51"/>
    <mergeCell ref="C11:C16"/>
    <mergeCell ref="C32:C37"/>
    <mergeCell ref="A39:A44"/>
    <mergeCell ref="B39:B44"/>
    <mergeCell ref="C39:C44"/>
    <mergeCell ref="B11:B16"/>
    <mergeCell ref="A11:A16"/>
    <mergeCell ref="A18:A23"/>
    <mergeCell ref="B18:B23"/>
    <mergeCell ref="C18:C23"/>
    <mergeCell ref="K5:L5"/>
    <mergeCell ref="M5:O5"/>
    <mergeCell ref="G2:H2"/>
    <mergeCell ref="I2:J2"/>
    <mergeCell ref="K2:L2"/>
    <mergeCell ref="M2:O2"/>
    <mergeCell ref="G3:H3"/>
    <mergeCell ref="K4:L4"/>
    <mergeCell ref="I3:J3"/>
    <mergeCell ref="K3:L3"/>
    <mergeCell ref="M3:O3"/>
    <mergeCell ref="M4:O4"/>
    <mergeCell ref="G4:H4"/>
    <mergeCell ref="I4:J4"/>
    <mergeCell ref="I5:J5"/>
    <mergeCell ref="G5:H5"/>
    <mergeCell ref="K6:L6"/>
    <mergeCell ref="M6:O6"/>
    <mergeCell ref="J8:L8"/>
    <mergeCell ref="M8:M9"/>
    <mergeCell ref="N8:N9"/>
    <mergeCell ref="O8:O9"/>
    <mergeCell ref="J7:R7"/>
    <mergeCell ref="P8:P9"/>
    <mergeCell ref="R8:R9"/>
    <mergeCell ref="I6:J6"/>
    <mergeCell ref="AH7:AH9"/>
    <mergeCell ref="AI7:AI9"/>
    <mergeCell ref="A53:C53"/>
    <mergeCell ref="H7:H9"/>
    <mergeCell ref="I7:I9"/>
    <mergeCell ref="S7:U7"/>
    <mergeCell ref="A7:A9"/>
    <mergeCell ref="B7:B9"/>
    <mergeCell ref="C7:C9"/>
    <mergeCell ref="D7:D9"/>
    <mergeCell ref="E7:E9"/>
    <mergeCell ref="F7:F9"/>
    <mergeCell ref="AF7:AF9"/>
    <mergeCell ref="AC7:AC9"/>
    <mergeCell ref="V7:V9"/>
    <mergeCell ref="S8:S9"/>
    <mergeCell ref="A73:A77"/>
    <mergeCell ref="B73:B77"/>
    <mergeCell ref="C73:C77"/>
    <mergeCell ref="A79:A83"/>
    <mergeCell ref="B79:B83"/>
    <mergeCell ref="C79:C83"/>
  </mergeCells>
  <phoneticPr fontId="26" type="noConversion"/>
  <dataValidations count="11">
    <dataValidation type="list" allowBlank="1" showInputMessage="1" showErrorMessage="1" sqref="D2:F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xr:uid="{00000000-0002-0000-0200-000000000000}">
      <formula1>$DL$2:$DZ$2</formula1>
    </dataValidation>
    <dataValidation type="list" allowBlank="1" showInputMessage="1" showErrorMessage="1" sqref="I6:J6 JA6:JB6 SW6:SX6 ACS6:ACT6 AMO6:AMP6 AWK6:AWL6 BGG6:BGH6 BQC6:BQD6 BZY6:BZZ6 CJU6:CJV6 CTQ6:CTR6 DDM6:DDN6 DNI6:DNJ6 DXE6:DXF6 EHA6:EHB6 EQW6:EQX6 FAS6:FAT6 FKO6:FKP6 FUK6:FUL6 GEG6:GEH6 GOC6:GOD6 GXY6:GXZ6 HHU6:HHV6 HRQ6:HRR6 IBM6:IBN6 ILI6:ILJ6 IVE6:IVF6 JFA6:JFB6 JOW6:JOX6 JYS6:JYT6 KIO6:KIP6 KSK6:KSL6 LCG6:LCH6 LMC6:LMD6 LVY6:LVZ6 MFU6:MFV6 MPQ6:MPR6 MZM6:MZN6 NJI6:NJJ6 NTE6:NTF6 ODA6:ODB6 OMW6:OMX6 OWS6:OWT6 PGO6:PGP6 PQK6:PQL6 QAG6:QAH6 QKC6:QKD6 QTY6:QTZ6 RDU6:RDV6 RNQ6:RNR6 RXM6:RXN6 SHI6:SHJ6 SRE6:SRF6 TBA6:TBB6 TKW6:TKX6 TUS6:TUT6 UEO6:UEP6 UOK6:UOL6 UYG6:UYH6 VIC6:VID6 VRY6:VRZ6 WBU6:WBV6 WLQ6:WLR6 WVM6:WVN6" xr:uid="{00000000-0002-0000-0200-000001000000}">
      <formula1>$EA$3:$FY$3</formula1>
    </dataValidation>
    <dataValidation type="list" allowBlank="1" showInputMessage="1" showErrorMessage="1" sqref="B4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xr:uid="{00000000-0002-0000-0200-000002000000}">
      <formula1>$ED$4:$FR$4</formula1>
    </dataValidation>
    <dataValidation type="list" allowBlank="1" showInputMessage="1" showErrorMessage="1" sqref="B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xr:uid="{00000000-0002-0000-0200-000003000000}">
      <formula1>$EJ$5:$EK$5</formula1>
    </dataValidation>
    <dataValidation type="list" allowBlank="1" showInputMessage="1" showErrorMessage="1" sqref="D4:F4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00000000-0002-0000-0200-000004000000}">
      <formula1>$Q$2:$Q$5</formula1>
    </dataValidation>
    <dataValidation type="list" allowBlank="1" showInputMessage="1" showErrorMessage="1" sqref="I5:J5 JA5:JB5 SW5:SX5 ACS5:ACT5 AMO5:AMP5 AWK5:AWL5 BGG5:BGH5 BQC5:BQD5 BZY5:BZZ5 CJU5:CJV5 CTQ5:CTR5 DDM5:DDN5 DNI5:DNJ5 DXE5:DXF5 EHA5:EHB5 EQW5:EQX5 FAS5:FAT5 FKO5:FKP5 FUK5:FUL5 GEG5:GEH5 GOC5:GOD5 GXY5:GXZ5 HHU5:HHV5 HRQ5:HRR5 IBM5:IBN5 ILI5:ILJ5 IVE5:IVF5 JFA5:JFB5 JOW5:JOX5 JYS5:JYT5 KIO5:KIP5 KSK5:KSL5 LCG5:LCH5 LMC5:LMD5 LVY5:LVZ5 MFU5:MFV5 MPQ5:MPR5 MZM5:MZN5 NJI5:NJJ5 NTE5:NTF5 ODA5:ODB5 OMW5:OMX5 OWS5:OWT5 PGO5:PGP5 PQK5:PQL5 QAG5:QAH5 QKC5:QKD5 QTY5:QTZ5 RDU5:RDV5 RNQ5:RNR5 RXM5:RXN5 SHI5:SHJ5 SRE5:SRF5 TBA5:TBB5 TKW5:TKX5 TUS5:TUT5 UEO5:UEP5 UOK5:UOL5 UYG5:UYH5 VIC5:VID5 VRY5:VRZ5 WBU5:WBV5 WLQ5:WLR5 WVM5:WVN5" xr:uid="{00000000-0002-0000-0200-000005000000}">
      <formula1>$EA$2:$GA$2</formula1>
    </dataValidation>
    <dataValidation type="list" allowBlank="1" showInputMessage="1" showErrorMessage="1" sqref="I2:J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xr:uid="{00000000-0002-0000-0200-000006000000}">
      <formula1>$EA$4:$EB$4</formula1>
    </dataValidation>
    <dataValidation type="list" allowBlank="1" showInputMessage="1" showErrorMessage="1" sqref="M5:N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B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xr:uid="{00000000-0002-0000-0200-000007000000}">
      <formula1>$EF$5:$EG$5</formula1>
    </dataValidation>
    <dataValidation type="list" allowBlank="1" showInputMessage="1" showErrorMessage="1" sqref="M4:O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xr:uid="{00000000-0002-0000-0200-000008000000}">
      <formula1>$EH$5:$EI$5</formula1>
    </dataValidation>
    <dataValidation type="list" allowBlank="1" showInputMessage="1" showErrorMessage="1" sqref="I4:J4 JA4:JB4 SW4:SX4 ACS4:ACT4 AMO4:AMP4 AWK4:AWL4 BGG4:BGH4 BQC4:BQD4 BZY4:BZZ4 CJU4:CJV4 CTQ4:CTR4 DDM4:DDN4 DNI4:DNJ4 DXE4:DXF4 EHA4:EHB4 EQW4:EQX4 FAS4:FAT4 FKO4:FKP4 FUK4:FUL4 GEG4:GEH4 GOC4:GOD4 GXY4:GXZ4 HHU4:HHV4 HRQ4:HRR4 IBM4:IBN4 ILI4:ILJ4 IVE4:IVF4 JFA4:JFB4 JOW4:JOX4 JYS4:JYT4 KIO4:KIP4 KSK4:KSL4 LCG4:LCH4 LMC4:LMD4 LVY4:LVZ4 MFU4:MFV4 MPQ4:MPR4 MZM4:MZN4 NJI4:NJJ4 NTE4:NTF4 ODA4:ODB4 OMW4:OMX4 OWS4:OWT4 PGO4:PGP4 PQK4:PQL4 QAG4:QAH4 QKC4:QKD4 QTY4:QTZ4 RDU4:RDV4 RNQ4:RNR4 RXM4:RXN4 SHI4:SHJ4 SRE4:SRF4 TBA4:TBB4 TKW4:TKX4 TUS4:TUT4 UEO4:UEP4 UOK4:UOL4 UYG4:UYH4 VIC4:VID4 VRY4:VRZ4 WBU4:WBV4 WLQ4:WLR4 WVM4:WVN4" xr:uid="{00000000-0002-0000-0200-000009000000}">
      <formula1>$EA$6:$EH$6</formula1>
    </dataValidation>
    <dataValidation type="list" allowBlank="1" showInputMessage="1" showErrorMessage="1" sqref="I3:J3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xr:uid="{00000000-0002-0000-0200-00000A000000}">
      <formula1>$EA$5:$ED$5</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workbookViewId="0">
      <selection activeCell="G13" sqref="G13:J13"/>
    </sheetView>
  </sheetViews>
  <sheetFormatPr defaultColWidth="9" defaultRowHeight="12.75"/>
  <cols>
    <col min="1" max="1" width="12" style="272" customWidth="1"/>
    <col min="2" max="2" width="11.7109375" style="272" customWidth="1"/>
    <col min="3" max="3" width="19.5703125" style="272" customWidth="1"/>
    <col min="4" max="4" width="15.28515625" style="272" customWidth="1"/>
    <col min="5" max="5" width="31.28515625" style="272" customWidth="1"/>
    <col min="6" max="6" width="7.7109375" style="272" customWidth="1"/>
    <col min="7" max="9" width="7.28515625" style="272" customWidth="1"/>
    <col min="10" max="10" width="10.5703125" style="272" customWidth="1"/>
    <col min="11" max="14" width="9" style="272"/>
    <col min="15" max="15" width="15.5703125" style="272" customWidth="1"/>
    <col min="16" max="16384" width="9" style="272"/>
  </cols>
  <sheetData>
    <row r="1" spans="1:15" ht="21" customHeight="1">
      <c r="A1" s="322" t="s">
        <v>18</v>
      </c>
      <c r="B1" s="403" t="s">
        <v>959</v>
      </c>
      <c r="C1" s="404"/>
      <c r="D1" s="312" t="s">
        <v>981</v>
      </c>
      <c r="E1" s="324">
        <v>45953</v>
      </c>
      <c r="F1" s="323"/>
      <c r="G1" s="317"/>
      <c r="H1" s="315"/>
      <c r="I1" s="316"/>
      <c r="J1" s="316"/>
      <c r="K1" s="316"/>
      <c r="L1" s="316"/>
      <c r="M1" s="315"/>
      <c r="N1" s="315"/>
    </row>
    <row r="2" spans="1:15" ht="21" customHeight="1">
      <c r="A2" s="322" t="s">
        <v>980</v>
      </c>
      <c r="B2" s="321"/>
      <c r="C2" s="320"/>
      <c r="D2" s="312" t="s">
        <v>979</v>
      </c>
      <c r="E2" s="319" t="s">
        <v>978</v>
      </c>
      <c r="F2" s="318"/>
      <c r="G2" s="317"/>
      <c r="H2" s="315"/>
      <c r="I2" s="316"/>
      <c r="J2" s="316"/>
      <c r="K2" s="316"/>
      <c r="L2" s="316"/>
      <c r="M2" s="315"/>
      <c r="N2" s="315"/>
    </row>
    <row r="3" spans="1:15">
      <c r="A3" s="400" t="s">
        <v>977</v>
      </c>
      <c r="B3" s="400" t="s">
        <v>976</v>
      </c>
      <c r="C3" s="400" t="s">
        <v>620</v>
      </c>
      <c r="D3" s="400" t="s">
        <v>808</v>
      </c>
      <c r="E3" s="400" t="s">
        <v>807</v>
      </c>
      <c r="F3" s="410" t="s">
        <v>804</v>
      </c>
      <c r="G3" s="405" t="s">
        <v>975</v>
      </c>
      <c r="H3" s="406"/>
      <c r="I3" s="406"/>
      <c r="J3" s="406"/>
      <c r="K3" s="406"/>
      <c r="L3" s="406"/>
      <c r="M3" s="406"/>
      <c r="N3" s="407"/>
      <c r="O3" s="314" t="s">
        <v>974</v>
      </c>
    </row>
    <row r="4" spans="1:15">
      <c r="A4" s="400"/>
      <c r="B4" s="400"/>
      <c r="C4" s="400"/>
      <c r="D4" s="400"/>
      <c r="E4" s="400"/>
      <c r="F4" s="411"/>
      <c r="G4" s="408" t="s">
        <v>796</v>
      </c>
      <c r="H4" s="408"/>
      <c r="I4" s="408"/>
      <c r="J4" s="400" t="s">
        <v>973</v>
      </c>
      <c r="K4" s="401" t="s">
        <v>793</v>
      </c>
      <c r="L4" s="401" t="s">
        <v>792</v>
      </c>
      <c r="M4" s="400" t="s">
        <v>972</v>
      </c>
      <c r="N4" s="401" t="s">
        <v>790</v>
      </c>
      <c r="O4" s="311"/>
    </row>
    <row r="5" spans="1:15">
      <c r="A5" s="400"/>
      <c r="B5" s="400"/>
      <c r="C5" s="400"/>
      <c r="D5" s="400"/>
      <c r="E5" s="400"/>
      <c r="F5" s="412"/>
      <c r="G5" s="313" t="s">
        <v>783</v>
      </c>
      <c r="H5" s="312" t="s">
        <v>782</v>
      </c>
      <c r="I5" s="312" t="s">
        <v>781</v>
      </c>
      <c r="J5" s="400"/>
      <c r="K5" s="401"/>
      <c r="L5" s="401"/>
      <c r="M5" s="400"/>
      <c r="N5" s="401"/>
      <c r="O5" s="311"/>
    </row>
    <row r="6" spans="1:15" s="301" customFormat="1">
      <c r="A6" s="310"/>
      <c r="B6" s="310"/>
      <c r="C6" s="305"/>
      <c r="D6" s="305"/>
      <c r="E6" s="305"/>
      <c r="F6" s="309"/>
      <c r="G6" s="308"/>
      <c r="H6" s="305"/>
      <c r="I6" s="305"/>
      <c r="J6" s="305"/>
      <c r="K6" s="307"/>
      <c r="L6" s="306"/>
      <c r="M6" s="305"/>
      <c r="N6" s="304"/>
      <c r="O6" s="303"/>
    </row>
    <row r="7" spans="1:15" s="301" customFormat="1" ht="18" customHeight="1">
      <c r="A7" s="398" t="s">
        <v>969</v>
      </c>
      <c r="B7" s="399" t="s">
        <v>968</v>
      </c>
      <c r="C7" s="402" t="s">
        <v>971</v>
      </c>
      <c r="D7" s="409" t="s">
        <v>970</v>
      </c>
      <c r="E7" s="297" t="s">
        <v>692</v>
      </c>
      <c r="F7" s="296">
        <v>4.04</v>
      </c>
      <c r="G7" s="295">
        <v>48</v>
      </c>
      <c r="H7" s="295">
        <v>30</v>
      </c>
      <c r="I7" s="295">
        <v>39</v>
      </c>
      <c r="J7" s="295">
        <v>12</v>
      </c>
      <c r="K7" s="294">
        <f t="shared" ref="K7:K19" si="0">G7*H7*I7/1000000/J7</f>
        <v>4.7000000000000002E-3</v>
      </c>
      <c r="L7" s="293">
        <f t="shared" ref="L7:L19" si="1">56/K7</f>
        <v>11915</v>
      </c>
      <c r="M7" s="294"/>
      <c r="N7" s="293"/>
      <c r="O7" s="302"/>
    </row>
    <row r="8" spans="1:15" s="301" customFormat="1" ht="18" customHeight="1">
      <c r="A8" s="399"/>
      <c r="B8" s="399"/>
      <c r="C8" s="399"/>
      <c r="D8" s="409"/>
      <c r="E8" s="297" t="s">
        <v>693</v>
      </c>
      <c r="F8" s="296">
        <v>4.8899999999999997</v>
      </c>
      <c r="G8" s="295">
        <v>48</v>
      </c>
      <c r="H8" s="295">
        <v>30</v>
      </c>
      <c r="I8" s="295">
        <v>46</v>
      </c>
      <c r="J8" s="295">
        <v>12</v>
      </c>
      <c r="K8" s="294">
        <f t="shared" si="0"/>
        <v>5.4999999999999997E-3</v>
      </c>
      <c r="L8" s="293">
        <f t="shared" si="1"/>
        <v>10182</v>
      </c>
      <c r="M8" s="294"/>
      <c r="N8" s="293"/>
      <c r="O8" s="302"/>
    </row>
    <row r="9" spans="1:15" s="301" customFormat="1" ht="18" customHeight="1">
      <c r="A9" s="399"/>
      <c r="B9" s="399"/>
      <c r="C9" s="399"/>
      <c r="D9" s="409"/>
      <c r="E9" s="297" t="s">
        <v>714</v>
      </c>
      <c r="F9" s="296">
        <v>5.36</v>
      </c>
      <c r="G9" s="295">
        <v>48</v>
      </c>
      <c r="H9" s="295">
        <v>30</v>
      </c>
      <c r="I9" s="295">
        <v>54</v>
      </c>
      <c r="J9" s="295">
        <v>12</v>
      </c>
      <c r="K9" s="294">
        <f t="shared" si="0"/>
        <v>6.4999999999999997E-3</v>
      </c>
      <c r="L9" s="293">
        <f t="shared" si="1"/>
        <v>8615</v>
      </c>
      <c r="M9" s="294"/>
      <c r="N9" s="293"/>
      <c r="O9" s="302"/>
    </row>
    <row r="10" spans="1:15" s="301" customFormat="1" ht="18" customHeight="1">
      <c r="A10" s="399"/>
      <c r="B10" s="399"/>
      <c r="C10" s="399"/>
      <c r="D10" s="409"/>
      <c r="E10" s="297" t="s">
        <v>711</v>
      </c>
      <c r="F10" s="296">
        <v>6.28</v>
      </c>
      <c r="G10" s="295">
        <v>48</v>
      </c>
      <c r="H10" s="295">
        <v>30</v>
      </c>
      <c r="I10" s="295">
        <v>54</v>
      </c>
      <c r="J10" s="295">
        <v>12</v>
      </c>
      <c r="K10" s="294">
        <f t="shared" si="0"/>
        <v>6.4999999999999997E-3</v>
      </c>
      <c r="L10" s="293">
        <f t="shared" si="1"/>
        <v>8615</v>
      </c>
      <c r="M10" s="294"/>
      <c r="N10" s="293"/>
      <c r="O10" s="302"/>
    </row>
    <row r="11" spans="1:15" s="301" customFormat="1" ht="18" customHeight="1">
      <c r="A11" s="399"/>
      <c r="B11" s="399"/>
      <c r="C11" s="399"/>
      <c r="D11" s="409"/>
      <c r="E11" s="297" t="s">
        <v>658</v>
      </c>
      <c r="F11" s="296">
        <v>1.18</v>
      </c>
      <c r="G11" s="295">
        <v>32</v>
      </c>
      <c r="H11" s="295">
        <v>25</v>
      </c>
      <c r="I11" s="295">
        <v>23</v>
      </c>
      <c r="J11" s="295">
        <v>16</v>
      </c>
      <c r="K11" s="294">
        <f t="shared" si="0"/>
        <v>1.1999999999999999E-3</v>
      </c>
      <c r="L11" s="293">
        <f t="shared" si="1"/>
        <v>46667</v>
      </c>
      <c r="M11" s="294"/>
      <c r="N11" s="293"/>
      <c r="O11" s="302"/>
    </row>
    <row r="12" spans="1:15" s="301" customFormat="1" ht="18" customHeight="1">
      <c r="A12" s="399"/>
      <c r="B12" s="399"/>
      <c r="C12" s="399"/>
      <c r="D12" s="409"/>
      <c r="E12" s="297" t="s">
        <v>659</v>
      </c>
      <c r="F12" s="296">
        <v>1.34</v>
      </c>
      <c r="G12" s="295">
        <v>32</v>
      </c>
      <c r="H12" s="295">
        <v>25</v>
      </c>
      <c r="I12" s="295">
        <v>27</v>
      </c>
      <c r="J12" s="295">
        <v>16</v>
      </c>
      <c r="K12" s="294">
        <f t="shared" si="0"/>
        <v>1.4E-3</v>
      </c>
      <c r="L12" s="293">
        <f t="shared" si="1"/>
        <v>40000</v>
      </c>
      <c r="M12" s="294"/>
      <c r="N12" s="293"/>
      <c r="O12" s="302"/>
    </row>
    <row r="13" spans="1:15" s="278" customFormat="1" ht="18" customHeight="1">
      <c r="A13" s="398" t="s">
        <v>969</v>
      </c>
      <c r="B13" s="399" t="s">
        <v>968</v>
      </c>
      <c r="C13" s="402" t="s">
        <v>967</v>
      </c>
      <c r="D13" s="409" t="s">
        <v>966</v>
      </c>
      <c r="E13" s="297" t="s">
        <v>692</v>
      </c>
      <c r="F13" s="300">
        <v>3.23</v>
      </c>
      <c r="G13" s="295">
        <v>48</v>
      </c>
      <c r="H13" s="299">
        <v>30</v>
      </c>
      <c r="I13" s="295">
        <v>39</v>
      </c>
      <c r="J13" s="298">
        <v>12</v>
      </c>
      <c r="K13" s="294">
        <f t="shared" si="0"/>
        <v>4.7000000000000002E-3</v>
      </c>
      <c r="L13" s="293">
        <f t="shared" si="1"/>
        <v>11915</v>
      </c>
      <c r="M13" s="292"/>
      <c r="N13" s="291"/>
      <c r="O13" s="290"/>
    </row>
    <row r="14" spans="1:15" s="278" customFormat="1" ht="18" customHeight="1">
      <c r="A14" s="399"/>
      <c r="B14" s="399"/>
      <c r="C14" s="402"/>
      <c r="D14" s="399"/>
      <c r="E14" s="297" t="s">
        <v>693</v>
      </c>
      <c r="F14" s="296">
        <v>4.05</v>
      </c>
      <c r="G14" s="295">
        <v>48</v>
      </c>
      <c r="H14" s="299">
        <v>30</v>
      </c>
      <c r="I14" s="295">
        <v>46</v>
      </c>
      <c r="J14" s="298">
        <v>12</v>
      </c>
      <c r="K14" s="294">
        <f t="shared" si="0"/>
        <v>5.4999999999999997E-3</v>
      </c>
      <c r="L14" s="293">
        <f t="shared" si="1"/>
        <v>10182</v>
      </c>
      <c r="M14" s="292"/>
      <c r="N14" s="291"/>
      <c r="O14" s="290"/>
    </row>
    <row r="15" spans="1:15" s="278" customFormat="1" ht="18" customHeight="1">
      <c r="A15" s="399"/>
      <c r="B15" s="399"/>
      <c r="C15" s="402"/>
      <c r="D15" s="399"/>
      <c r="E15" s="297" t="s">
        <v>714</v>
      </c>
      <c r="F15" s="296">
        <v>4.41</v>
      </c>
      <c r="G15" s="295">
        <v>48</v>
      </c>
      <c r="H15" s="299">
        <v>30</v>
      </c>
      <c r="I15" s="295">
        <v>54</v>
      </c>
      <c r="J15" s="298">
        <v>12</v>
      </c>
      <c r="K15" s="294">
        <f t="shared" si="0"/>
        <v>6.4999999999999997E-3</v>
      </c>
      <c r="L15" s="293">
        <f t="shared" si="1"/>
        <v>8615</v>
      </c>
      <c r="M15" s="292"/>
      <c r="N15" s="291"/>
      <c r="O15" s="290"/>
    </row>
    <row r="16" spans="1:15" s="278" customFormat="1" ht="18" customHeight="1">
      <c r="A16" s="399"/>
      <c r="B16" s="399"/>
      <c r="C16" s="402"/>
      <c r="D16" s="399"/>
      <c r="E16" s="297" t="s">
        <v>711</v>
      </c>
      <c r="F16" s="296">
        <v>5.01</v>
      </c>
      <c r="G16" s="295">
        <v>48</v>
      </c>
      <c r="H16" s="299">
        <v>30</v>
      </c>
      <c r="I16" s="295">
        <v>54</v>
      </c>
      <c r="J16" s="298">
        <v>12</v>
      </c>
      <c r="K16" s="294">
        <f t="shared" si="0"/>
        <v>6.4999999999999997E-3</v>
      </c>
      <c r="L16" s="293">
        <f t="shared" si="1"/>
        <v>8615</v>
      </c>
      <c r="M16" s="292"/>
      <c r="N16" s="291"/>
      <c r="O16" s="290"/>
    </row>
    <row r="17" spans="1:15" s="278" customFormat="1" ht="18" customHeight="1">
      <c r="A17" s="399"/>
      <c r="B17" s="399"/>
      <c r="C17" s="402"/>
      <c r="D17" s="399"/>
      <c r="E17" s="297" t="s">
        <v>694</v>
      </c>
      <c r="F17" s="296">
        <v>5.07</v>
      </c>
      <c r="G17" s="295">
        <v>48</v>
      </c>
      <c r="H17" s="299">
        <v>30</v>
      </c>
      <c r="I17" s="295">
        <v>54</v>
      </c>
      <c r="J17" s="298">
        <v>12</v>
      </c>
      <c r="K17" s="294">
        <f t="shared" si="0"/>
        <v>6.4999999999999997E-3</v>
      </c>
      <c r="L17" s="293">
        <f t="shared" si="1"/>
        <v>8615</v>
      </c>
      <c r="M17" s="292"/>
      <c r="N17" s="291"/>
      <c r="O17" s="290"/>
    </row>
    <row r="18" spans="1:15" s="278" customFormat="1" ht="18" customHeight="1">
      <c r="A18" s="399"/>
      <c r="B18" s="399"/>
      <c r="C18" s="402"/>
      <c r="D18" s="399"/>
      <c r="E18" s="297" t="s">
        <v>658</v>
      </c>
      <c r="F18" s="296">
        <v>1.08</v>
      </c>
      <c r="G18" s="295">
        <v>32</v>
      </c>
      <c r="H18" s="295">
        <v>25</v>
      </c>
      <c r="I18" s="295">
        <v>23</v>
      </c>
      <c r="J18" s="295">
        <v>16</v>
      </c>
      <c r="K18" s="294">
        <f t="shared" si="0"/>
        <v>1.1999999999999999E-3</v>
      </c>
      <c r="L18" s="293">
        <f t="shared" si="1"/>
        <v>46667</v>
      </c>
      <c r="M18" s="292"/>
      <c r="N18" s="291"/>
      <c r="O18" s="290"/>
    </row>
    <row r="19" spans="1:15" s="278" customFormat="1" ht="18" customHeight="1">
      <c r="A19" s="399"/>
      <c r="B19" s="399"/>
      <c r="C19" s="402"/>
      <c r="D19" s="399"/>
      <c r="E19" s="297" t="s">
        <v>659</v>
      </c>
      <c r="F19" s="296">
        <v>1.21</v>
      </c>
      <c r="G19" s="295">
        <v>32</v>
      </c>
      <c r="H19" s="295">
        <v>25</v>
      </c>
      <c r="I19" s="295">
        <v>27</v>
      </c>
      <c r="J19" s="295">
        <v>16</v>
      </c>
      <c r="K19" s="294">
        <f t="shared" si="0"/>
        <v>1.4E-3</v>
      </c>
      <c r="L19" s="293">
        <f t="shared" si="1"/>
        <v>40000</v>
      </c>
      <c r="M19" s="292"/>
      <c r="N19" s="291"/>
      <c r="O19" s="290"/>
    </row>
    <row r="20" spans="1:15" s="278" customFormat="1" ht="15" customHeight="1">
      <c r="A20" s="288"/>
      <c r="B20" s="288"/>
      <c r="C20" s="289"/>
      <c r="D20" s="288"/>
      <c r="E20" s="287"/>
      <c r="F20" s="286"/>
      <c r="G20" s="285"/>
      <c r="H20" s="285"/>
      <c r="I20" s="285"/>
      <c r="J20" s="284"/>
      <c r="K20" s="283"/>
      <c r="L20" s="282"/>
      <c r="M20" s="281"/>
      <c r="N20" s="280"/>
      <c r="O20" s="279"/>
    </row>
    <row r="21" spans="1:15">
      <c r="C21" s="275" t="s">
        <v>965</v>
      </c>
      <c r="E21" s="277"/>
    </row>
    <row r="22" spans="1:15">
      <c r="F22" s="276"/>
    </row>
    <row r="23" spans="1:15">
      <c r="C23" s="275" t="s">
        <v>964</v>
      </c>
      <c r="E23" s="275" t="s">
        <v>963</v>
      </c>
    </row>
    <row r="24" spans="1:15">
      <c r="C24" s="275" t="s">
        <v>962</v>
      </c>
      <c r="E24" s="275" t="s">
        <v>961</v>
      </c>
    </row>
    <row r="25" spans="1:15">
      <c r="C25" s="273"/>
    </row>
    <row r="37" spans="5:6">
      <c r="F37" s="275"/>
    </row>
    <row r="38" spans="5:6">
      <c r="F38" s="274"/>
    </row>
    <row r="40" spans="5:6">
      <c r="F40" s="274"/>
    </row>
    <row r="41" spans="5:6">
      <c r="E41" s="273"/>
    </row>
  </sheetData>
  <mergeCells count="22">
    <mergeCell ref="M4:M5"/>
    <mergeCell ref="N4:N5"/>
    <mergeCell ref="C7:C12"/>
    <mergeCell ref="C13:C19"/>
    <mergeCell ref="B1:C1"/>
    <mergeCell ref="G3:N3"/>
    <mergeCell ref="G4:I4"/>
    <mergeCell ref="D13:D19"/>
    <mergeCell ref="D3:D5"/>
    <mergeCell ref="D7:D12"/>
    <mergeCell ref="L4:L5"/>
    <mergeCell ref="E3:E5"/>
    <mergeCell ref="F3:F5"/>
    <mergeCell ref="J4:J5"/>
    <mergeCell ref="K4:K5"/>
    <mergeCell ref="A13:A19"/>
    <mergeCell ref="B3:B5"/>
    <mergeCell ref="B7:B12"/>
    <mergeCell ref="B13:B19"/>
    <mergeCell ref="C3:C5"/>
    <mergeCell ref="A3:A5"/>
    <mergeCell ref="A7:A12"/>
  </mergeCells>
  <phoneticPr fontId="24"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topLeftCell="C1" workbookViewId="0">
      <selection activeCell="D11" sqref="D11"/>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478</v>
      </c>
      <c r="J1" s="38" t="s">
        <v>469</v>
      </c>
      <c r="K1" s="38" t="s">
        <v>53</v>
      </c>
    </row>
    <row r="2" spans="1:11">
      <c r="A2" s="40" t="s">
        <v>120</v>
      </c>
      <c r="B2" s="40" t="s">
        <v>79</v>
      </c>
      <c r="C2" s="40" t="s">
        <v>106</v>
      </c>
      <c r="F2" s="3" t="s">
        <v>666</v>
      </c>
      <c r="G2" t="s">
        <v>587</v>
      </c>
      <c r="I2" s="3"/>
      <c r="K2" s="3" t="s">
        <v>420</v>
      </c>
    </row>
    <row r="3" spans="1:11">
      <c r="A3" s="40" t="s">
        <v>115</v>
      </c>
      <c r="B3" s="40" t="s">
        <v>80</v>
      </c>
      <c r="C3" s="40" t="s">
        <v>121</v>
      </c>
      <c r="D3" t="s">
        <v>161</v>
      </c>
      <c r="E3" t="s">
        <v>157</v>
      </c>
      <c r="F3" s="3" t="s">
        <v>667</v>
      </c>
      <c r="G3" t="s">
        <v>586</v>
      </c>
      <c r="H3" t="s">
        <v>564</v>
      </c>
      <c r="I3" t="s">
        <v>479</v>
      </c>
      <c r="J3" t="s">
        <v>574</v>
      </c>
      <c r="K3" t="s">
        <v>593</v>
      </c>
    </row>
    <row r="4" spans="1:11">
      <c r="A4" s="40" t="s">
        <v>514</v>
      </c>
      <c r="B4" s="40" t="s">
        <v>514</v>
      </c>
      <c r="C4" s="40" t="s">
        <v>121</v>
      </c>
      <c r="D4" t="s">
        <v>158</v>
      </c>
      <c r="E4" t="s">
        <v>156</v>
      </c>
      <c r="F4" s="3" t="s">
        <v>668</v>
      </c>
      <c r="G4" t="s">
        <v>98</v>
      </c>
      <c r="H4" t="s">
        <v>565</v>
      </c>
      <c r="I4" t="s">
        <v>480</v>
      </c>
      <c r="J4" t="s">
        <v>477</v>
      </c>
      <c r="K4" t="s">
        <v>416</v>
      </c>
    </row>
    <row r="5" spans="1:11">
      <c r="A5" s="40" t="s">
        <v>122</v>
      </c>
      <c r="B5" s="40" t="s">
        <v>81</v>
      </c>
      <c r="C5" s="40" t="s">
        <v>107</v>
      </c>
      <c r="D5" s="3" t="s">
        <v>162</v>
      </c>
      <c r="E5" t="s">
        <v>463</v>
      </c>
      <c r="F5" s="3" t="s">
        <v>669</v>
      </c>
      <c r="G5" t="s">
        <v>582</v>
      </c>
      <c r="H5" t="s">
        <v>566</v>
      </c>
      <c r="I5" t="s">
        <v>590</v>
      </c>
      <c r="J5" t="s">
        <v>575</v>
      </c>
      <c r="K5" t="s">
        <v>499</v>
      </c>
    </row>
    <row r="6" spans="1:11">
      <c r="A6" s="40" t="s">
        <v>515</v>
      </c>
      <c r="B6" s="40" t="s">
        <v>516</v>
      </c>
      <c r="C6" s="40" t="s">
        <v>517</v>
      </c>
      <c r="D6" s="3" t="s">
        <v>163</v>
      </c>
      <c r="E6" s="3" t="s">
        <v>998</v>
      </c>
      <c r="F6" s="3" t="s">
        <v>670</v>
      </c>
      <c r="G6" t="s">
        <v>583</v>
      </c>
      <c r="H6" t="s">
        <v>567</v>
      </c>
      <c r="I6" t="s">
        <v>481</v>
      </c>
      <c r="J6" t="s">
        <v>576</v>
      </c>
      <c r="K6" t="s">
        <v>415</v>
      </c>
    </row>
    <row r="7" spans="1:11">
      <c r="A7" s="40" t="s">
        <v>123</v>
      </c>
      <c r="B7" s="40" t="s">
        <v>82</v>
      </c>
      <c r="C7" s="40" t="s">
        <v>82</v>
      </c>
      <c r="D7" t="s">
        <v>164</v>
      </c>
      <c r="E7" t="s">
        <v>509</v>
      </c>
      <c r="F7" s="3" t="s">
        <v>671</v>
      </c>
      <c r="G7" t="s">
        <v>584</v>
      </c>
      <c r="H7" t="s">
        <v>412</v>
      </c>
      <c r="I7" t="s">
        <v>482</v>
      </c>
      <c r="J7" t="s">
        <v>577</v>
      </c>
      <c r="K7" t="s">
        <v>594</v>
      </c>
    </row>
    <row r="8" spans="1:11">
      <c r="A8" s="40" t="s">
        <v>518</v>
      </c>
      <c r="B8" s="40" t="s">
        <v>519</v>
      </c>
      <c r="C8" s="40" t="s">
        <v>520</v>
      </c>
      <c r="D8" t="s">
        <v>341</v>
      </c>
      <c r="E8" t="s">
        <v>155</v>
      </c>
      <c r="F8" s="3" t="s">
        <v>672</v>
      </c>
      <c r="G8" s="3" t="s">
        <v>585</v>
      </c>
      <c r="H8" t="s">
        <v>413</v>
      </c>
      <c r="I8" t="s">
        <v>483</v>
      </c>
      <c r="J8" t="s">
        <v>476</v>
      </c>
      <c r="K8" t="s">
        <v>595</v>
      </c>
    </row>
    <row r="9" spans="1:11">
      <c r="A9" s="40" t="s">
        <v>521</v>
      </c>
      <c r="B9" s="40" t="s">
        <v>522</v>
      </c>
      <c r="C9" s="40" t="s">
        <v>523</v>
      </c>
      <c r="D9" t="s">
        <v>165</v>
      </c>
      <c r="E9" t="s">
        <v>154</v>
      </c>
      <c r="F9" s="3" t="s">
        <v>673</v>
      </c>
      <c r="G9" t="s">
        <v>588</v>
      </c>
      <c r="H9" t="s">
        <v>414</v>
      </c>
      <c r="I9" t="s">
        <v>591</v>
      </c>
      <c r="J9" t="s">
        <v>474</v>
      </c>
      <c r="K9" t="s">
        <v>596</v>
      </c>
    </row>
    <row r="10" spans="1:11">
      <c r="A10" s="40" t="s">
        <v>524</v>
      </c>
      <c r="B10" s="40" t="s">
        <v>525</v>
      </c>
      <c r="C10" s="40" t="s">
        <v>526</v>
      </c>
      <c r="D10" t="s">
        <v>342</v>
      </c>
      <c r="E10" t="s">
        <v>153</v>
      </c>
      <c r="F10" s="3" t="s">
        <v>674</v>
      </c>
      <c r="G10" t="s">
        <v>589</v>
      </c>
      <c r="H10" t="s">
        <v>568</v>
      </c>
      <c r="I10" t="s">
        <v>592</v>
      </c>
      <c r="J10" t="s">
        <v>473</v>
      </c>
      <c r="K10" t="s">
        <v>500</v>
      </c>
    </row>
    <row r="11" spans="1:11">
      <c r="A11" s="40" t="s">
        <v>124</v>
      </c>
      <c r="B11" s="40" t="s">
        <v>83</v>
      </c>
      <c r="C11" s="40" t="s">
        <v>108</v>
      </c>
      <c r="D11" t="s">
        <v>166</v>
      </c>
      <c r="E11" t="s">
        <v>152</v>
      </c>
      <c r="H11" t="s">
        <v>569</v>
      </c>
      <c r="J11" t="s">
        <v>578</v>
      </c>
      <c r="K11" t="s">
        <v>501</v>
      </c>
    </row>
    <row r="12" spans="1:11">
      <c r="A12" s="40" t="s">
        <v>527</v>
      </c>
      <c r="B12" s="40" t="s">
        <v>528</v>
      </c>
      <c r="C12" s="40" t="s">
        <v>108</v>
      </c>
      <c r="D12" t="s">
        <v>167</v>
      </c>
      <c r="E12" t="s">
        <v>151</v>
      </c>
      <c r="H12" t="s">
        <v>570</v>
      </c>
      <c r="J12" t="s">
        <v>475</v>
      </c>
      <c r="K12" t="s">
        <v>597</v>
      </c>
    </row>
    <row r="13" spans="1:11">
      <c r="A13" s="40" t="s">
        <v>529</v>
      </c>
      <c r="B13" s="40" t="s">
        <v>530</v>
      </c>
      <c r="C13" s="40" t="s">
        <v>110</v>
      </c>
      <c r="D13" t="s">
        <v>343</v>
      </c>
      <c r="E13" t="s">
        <v>150</v>
      </c>
      <c r="J13" t="s">
        <v>470</v>
      </c>
      <c r="K13" t="s">
        <v>598</v>
      </c>
    </row>
    <row r="14" spans="1:11">
      <c r="A14" s="40" t="s">
        <v>125</v>
      </c>
      <c r="B14" s="40" t="s">
        <v>84</v>
      </c>
      <c r="C14" s="40" t="s">
        <v>110</v>
      </c>
      <c r="D14" t="s">
        <v>159</v>
      </c>
      <c r="E14" t="s">
        <v>485</v>
      </c>
      <c r="J14" t="s">
        <v>472</v>
      </c>
      <c r="K14" t="s">
        <v>599</v>
      </c>
    </row>
    <row r="15" spans="1:11">
      <c r="A15" s="40" t="s">
        <v>531</v>
      </c>
      <c r="B15" s="40" t="s">
        <v>532</v>
      </c>
      <c r="C15" s="40" t="s">
        <v>533</v>
      </c>
      <c r="D15" t="s">
        <v>344</v>
      </c>
      <c r="E15" t="s">
        <v>486</v>
      </c>
      <c r="J15" t="s">
        <v>60</v>
      </c>
      <c r="K15" t="s">
        <v>600</v>
      </c>
    </row>
    <row r="16" spans="1:11">
      <c r="A16" s="40" t="s">
        <v>126</v>
      </c>
      <c r="B16" s="40" t="s">
        <v>85</v>
      </c>
      <c r="C16" s="40" t="s">
        <v>111</v>
      </c>
      <c r="D16" t="s">
        <v>345</v>
      </c>
      <c r="E16" t="s">
        <v>487</v>
      </c>
      <c r="J16" t="s">
        <v>471</v>
      </c>
      <c r="K16" t="s">
        <v>601</v>
      </c>
    </row>
    <row r="17" spans="1:11">
      <c r="A17" s="40" t="s">
        <v>534</v>
      </c>
      <c r="B17" s="40" t="s">
        <v>535</v>
      </c>
      <c r="C17" s="40" t="s">
        <v>534</v>
      </c>
      <c r="D17" t="s">
        <v>168</v>
      </c>
      <c r="E17" t="s">
        <v>149</v>
      </c>
      <c r="J17" t="s">
        <v>579</v>
      </c>
      <c r="K17" t="s">
        <v>602</v>
      </c>
    </row>
    <row r="18" spans="1:11">
      <c r="A18" s="40" t="s">
        <v>127</v>
      </c>
      <c r="B18" s="40" t="s">
        <v>86</v>
      </c>
      <c r="C18" s="40" t="s">
        <v>112</v>
      </c>
      <c r="D18" t="s">
        <v>421</v>
      </c>
      <c r="E18" t="s">
        <v>460</v>
      </c>
      <c r="J18" t="s">
        <v>580</v>
      </c>
      <c r="K18" t="s">
        <v>603</v>
      </c>
    </row>
    <row r="19" spans="1:11">
      <c r="A19" s="40" t="s">
        <v>495</v>
      </c>
      <c r="B19" s="40" t="s">
        <v>496</v>
      </c>
      <c r="C19" s="40" t="s">
        <v>112</v>
      </c>
      <c r="D19" t="s">
        <v>169</v>
      </c>
      <c r="E19" t="s">
        <v>148</v>
      </c>
      <c r="K19" t="s">
        <v>604</v>
      </c>
    </row>
    <row r="20" spans="1:11">
      <c r="A20" s="40" t="s">
        <v>536</v>
      </c>
      <c r="B20" s="40" t="s">
        <v>537</v>
      </c>
      <c r="C20" s="40" t="s">
        <v>537</v>
      </c>
      <c r="D20" t="s">
        <v>346</v>
      </c>
      <c r="E20" t="s">
        <v>488</v>
      </c>
      <c r="F20" s="3"/>
      <c r="K20" t="s">
        <v>502</v>
      </c>
    </row>
    <row r="21" spans="1:11">
      <c r="A21" s="40" t="s">
        <v>138</v>
      </c>
      <c r="B21" s="40" t="s">
        <v>139</v>
      </c>
      <c r="C21" s="40" t="s">
        <v>140</v>
      </c>
      <c r="D21" t="s">
        <v>170</v>
      </c>
      <c r="E21" t="s">
        <v>459</v>
      </c>
      <c r="F21" s="3"/>
      <c r="G21" s="3"/>
      <c r="K21" t="s">
        <v>605</v>
      </c>
    </row>
    <row r="22" spans="1:11">
      <c r="A22" s="40" t="s">
        <v>141</v>
      </c>
      <c r="B22" s="40" t="s">
        <v>142</v>
      </c>
      <c r="C22" s="40" t="s">
        <v>140</v>
      </c>
      <c r="D22" t="s">
        <v>171</v>
      </c>
      <c r="E22" t="s">
        <v>489</v>
      </c>
    </row>
    <row r="23" spans="1:11">
      <c r="A23" s="40" t="s">
        <v>145</v>
      </c>
      <c r="B23" s="40" t="s">
        <v>146</v>
      </c>
      <c r="C23" s="40" t="s">
        <v>140</v>
      </c>
      <c r="D23" t="s">
        <v>172</v>
      </c>
      <c r="E23" t="s">
        <v>490</v>
      </c>
    </row>
    <row r="24" spans="1:11">
      <c r="A24" s="40" t="s">
        <v>143</v>
      </c>
      <c r="B24" s="40" t="s">
        <v>144</v>
      </c>
      <c r="C24" s="40" t="s">
        <v>140</v>
      </c>
      <c r="D24" t="s">
        <v>173</v>
      </c>
      <c r="E24" t="s">
        <v>491</v>
      </c>
    </row>
    <row r="25" spans="1:11">
      <c r="A25" s="40" t="s">
        <v>128</v>
      </c>
      <c r="B25" s="40" t="s">
        <v>87</v>
      </c>
      <c r="C25" s="40" t="s">
        <v>87</v>
      </c>
      <c r="D25" s="3" t="s">
        <v>998</v>
      </c>
      <c r="E25" t="s">
        <v>461</v>
      </c>
    </row>
    <row r="26" spans="1:11">
      <c r="A26" s="40" t="s">
        <v>129</v>
      </c>
      <c r="B26" s="40" t="s">
        <v>88</v>
      </c>
      <c r="C26" s="40" t="s">
        <v>88</v>
      </c>
      <c r="D26" t="s">
        <v>174</v>
      </c>
      <c r="E26" t="s">
        <v>462</v>
      </c>
    </row>
    <row r="27" spans="1:11">
      <c r="A27" s="40" t="s">
        <v>130</v>
      </c>
      <c r="B27" s="40" t="s">
        <v>89</v>
      </c>
      <c r="C27" s="40" t="s">
        <v>88</v>
      </c>
      <c r="D27" t="s">
        <v>422</v>
      </c>
      <c r="E27" t="s">
        <v>147</v>
      </c>
    </row>
    <row r="28" spans="1:11">
      <c r="A28" s="40" t="s">
        <v>538</v>
      </c>
      <c r="B28" s="40" t="s">
        <v>539</v>
      </c>
      <c r="C28" s="40" t="s">
        <v>88</v>
      </c>
      <c r="D28" t="s">
        <v>175</v>
      </c>
    </row>
    <row r="29" spans="1:11">
      <c r="A29" s="40" t="s">
        <v>540</v>
      </c>
      <c r="B29" s="40" t="s">
        <v>541</v>
      </c>
      <c r="C29" s="40" t="s">
        <v>541</v>
      </c>
      <c r="D29" t="s">
        <v>423</v>
      </c>
    </row>
    <row r="30" spans="1:11">
      <c r="A30" s="40" t="s">
        <v>542</v>
      </c>
      <c r="B30" s="40" t="s">
        <v>543</v>
      </c>
      <c r="C30" s="40" t="s">
        <v>113</v>
      </c>
      <c r="D30" t="s">
        <v>176</v>
      </c>
    </row>
    <row r="31" spans="1:11">
      <c r="A31" s="40" t="s">
        <v>131</v>
      </c>
      <c r="B31" s="40" t="s">
        <v>90</v>
      </c>
      <c r="C31" s="40" t="s">
        <v>113</v>
      </c>
      <c r="D31" t="s">
        <v>424</v>
      </c>
    </row>
    <row r="32" spans="1:11">
      <c r="A32" s="40" t="s">
        <v>132</v>
      </c>
      <c r="B32" s="40" t="s">
        <v>91</v>
      </c>
      <c r="C32" s="40" t="s">
        <v>113</v>
      </c>
      <c r="D32" t="s">
        <v>160</v>
      </c>
    </row>
    <row r="33" spans="1:4">
      <c r="A33" s="40" t="s">
        <v>544</v>
      </c>
      <c r="B33" s="40" t="s">
        <v>545</v>
      </c>
      <c r="C33" t="s">
        <v>520</v>
      </c>
      <c r="D33" t="s">
        <v>177</v>
      </c>
    </row>
    <row r="34" spans="1:4">
      <c r="A34" s="40" t="s">
        <v>546</v>
      </c>
      <c r="B34" s="40" t="s">
        <v>547</v>
      </c>
      <c r="C34" s="40" t="s">
        <v>547</v>
      </c>
      <c r="D34" s="3" t="s">
        <v>425</v>
      </c>
    </row>
    <row r="35" spans="1:4">
      <c r="A35" s="40" t="s">
        <v>548</v>
      </c>
      <c r="B35" s="40" t="s">
        <v>549</v>
      </c>
      <c r="C35" s="40" t="s">
        <v>550</v>
      </c>
      <c r="D35" t="s">
        <v>178</v>
      </c>
    </row>
    <row r="36" spans="1:4">
      <c r="A36" s="40" t="s">
        <v>551</v>
      </c>
      <c r="B36" s="40" t="s">
        <v>552</v>
      </c>
      <c r="C36" s="40" t="s">
        <v>553</v>
      </c>
      <c r="D36" t="s">
        <v>348</v>
      </c>
    </row>
    <row r="37" spans="1:4">
      <c r="A37" s="40" t="s">
        <v>133</v>
      </c>
      <c r="B37" s="40" t="s">
        <v>92</v>
      </c>
      <c r="C37" s="40" t="s">
        <v>117</v>
      </c>
      <c r="D37" t="s">
        <v>179</v>
      </c>
    </row>
    <row r="38" spans="1:4">
      <c r="A38" s="40" t="s">
        <v>554</v>
      </c>
      <c r="B38" s="40" t="s">
        <v>555</v>
      </c>
      <c r="C38" s="40" t="s">
        <v>556</v>
      </c>
      <c r="D38" t="s">
        <v>180</v>
      </c>
    </row>
    <row r="39" spans="1:4">
      <c r="A39" s="40" t="s">
        <v>135</v>
      </c>
      <c r="B39" s="40" t="s">
        <v>93</v>
      </c>
      <c r="C39" s="40" t="s">
        <v>109</v>
      </c>
      <c r="D39" t="s">
        <v>181</v>
      </c>
    </row>
    <row r="40" spans="1:4">
      <c r="A40" s="40" t="s">
        <v>557</v>
      </c>
      <c r="B40" s="40" t="s">
        <v>558</v>
      </c>
      <c r="C40" s="40" t="s">
        <v>541</v>
      </c>
      <c r="D40" t="s">
        <v>426</v>
      </c>
    </row>
    <row r="41" spans="1:4">
      <c r="A41" s="40" t="s">
        <v>559</v>
      </c>
      <c r="B41" s="40" t="s">
        <v>560</v>
      </c>
      <c r="C41" s="40" t="s">
        <v>561</v>
      </c>
      <c r="D41" t="s">
        <v>349</v>
      </c>
    </row>
    <row r="42" spans="1:4">
      <c r="A42" s="40" t="s">
        <v>136</v>
      </c>
      <c r="B42" s="40" t="s">
        <v>94</v>
      </c>
      <c r="C42" s="40" t="s">
        <v>137</v>
      </c>
      <c r="D42" t="s">
        <v>182</v>
      </c>
    </row>
    <row r="43" spans="1:4">
      <c r="A43" s="40" t="s">
        <v>497</v>
      </c>
      <c r="B43" s="40" t="s">
        <v>498</v>
      </c>
      <c r="C43" s="40" t="s">
        <v>137</v>
      </c>
      <c r="D43" t="s">
        <v>183</v>
      </c>
    </row>
    <row r="44" spans="1:4">
      <c r="A44" s="40" t="s">
        <v>562</v>
      </c>
      <c r="B44" s="40" t="s">
        <v>563</v>
      </c>
      <c r="C44" s="40" t="s">
        <v>563</v>
      </c>
      <c r="D44" t="s">
        <v>427</v>
      </c>
    </row>
    <row r="45" spans="1:4">
      <c r="D45" t="s">
        <v>184</v>
      </c>
    </row>
    <row r="46" spans="1:4">
      <c r="D46" t="s">
        <v>350</v>
      </c>
    </row>
    <row r="47" spans="1:4">
      <c r="D47" t="s">
        <v>185</v>
      </c>
    </row>
    <row r="48" spans="1:4">
      <c r="D48" t="s">
        <v>186</v>
      </c>
    </row>
    <row r="49" spans="4:4">
      <c r="D49" t="s">
        <v>187</v>
      </c>
    </row>
    <row r="50" spans="4:4">
      <c r="D50" t="s">
        <v>428</v>
      </c>
    </row>
    <row r="51" spans="4:4">
      <c r="D51" t="s">
        <v>188</v>
      </c>
    </row>
    <row r="52" spans="4:4">
      <c r="D52" t="s">
        <v>351</v>
      </c>
    </row>
    <row r="53" spans="4:4">
      <c r="D53" t="s">
        <v>189</v>
      </c>
    </row>
    <row r="54" spans="4:4">
      <c r="D54" t="s">
        <v>352</v>
      </c>
    </row>
    <row r="55" spans="4:4">
      <c r="D55" t="s">
        <v>429</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430</v>
      </c>
    </row>
    <row r="68" spans="4:4">
      <c r="D68" s="3" t="s">
        <v>197</v>
      </c>
    </row>
    <row r="69" spans="4:4">
      <c r="D69" t="s">
        <v>431</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432</v>
      </c>
    </row>
    <row r="84" spans="4:4">
      <c r="D84" t="s">
        <v>361</v>
      </c>
    </row>
    <row r="85" spans="4:4">
      <c r="D85" t="s">
        <v>207</v>
      </c>
    </row>
    <row r="86" spans="4:4">
      <c r="D86" t="s">
        <v>208</v>
      </c>
    </row>
    <row r="87" spans="4:4">
      <c r="D87" t="s">
        <v>209</v>
      </c>
    </row>
    <row r="88" spans="4:4">
      <c r="D88" t="s">
        <v>362</v>
      </c>
    </row>
    <row r="89" spans="4:4">
      <c r="D89" t="s">
        <v>363</v>
      </c>
    </row>
    <row r="90" spans="4:4">
      <c r="D90" t="s">
        <v>433</v>
      </c>
    </row>
    <row r="91" spans="4:4">
      <c r="D91" t="s">
        <v>210</v>
      </c>
    </row>
    <row r="92" spans="4:4">
      <c r="D92" t="s">
        <v>211</v>
      </c>
    </row>
    <row r="93" spans="4:4">
      <c r="D93" t="s">
        <v>212</v>
      </c>
    </row>
    <row r="94" spans="4:4">
      <c r="D94" t="s">
        <v>492</v>
      </c>
    </row>
    <row r="95" spans="4:4">
      <c r="D95" t="s">
        <v>213</v>
      </c>
    </row>
    <row r="96" spans="4:4">
      <c r="D96" t="s">
        <v>214</v>
      </c>
    </row>
    <row r="97" spans="4:4">
      <c r="D97" t="s">
        <v>434</v>
      </c>
    </row>
    <row r="98" spans="4:4">
      <c r="D98" t="s">
        <v>215</v>
      </c>
    </row>
    <row r="99" spans="4:4">
      <c r="D99" t="s">
        <v>216</v>
      </c>
    </row>
    <row r="100" spans="4:4">
      <c r="D100" t="s">
        <v>217</v>
      </c>
    </row>
    <row r="101" spans="4:4">
      <c r="D101" t="s">
        <v>218</v>
      </c>
    </row>
    <row r="102" spans="4:4">
      <c r="D102" t="s">
        <v>435</v>
      </c>
    </row>
    <row r="103" spans="4:4">
      <c r="D103" t="s">
        <v>219</v>
      </c>
    </row>
    <row r="104" spans="4:4">
      <c r="D104" t="s">
        <v>220</v>
      </c>
    </row>
    <row r="105" spans="4:4">
      <c r="D105" t="s">
        <v>436</v>
      </c>
    </row>
    <row r="106" spans="4:4">
      <c r="D106" t="s">
        <v>493</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437</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438</v>
      </c>
    </row>
    <row r="129" spans="4:4">
      <c r="D129" t="s">
        <v>236</v>
      </c>
    </row>
    <row r="130" spans="4:4">
      <c r="D130" t="s">
        <v>237</v>
      </c>
    </row>
    <row r="131" spans="4:4">
      <c r="D131" t="s">
        <v>238</v>
      </c>
    </row>
    <row r="132" spans="4:4">
      <c r="D132" t="s">
        <v>369</v>
      </c>
    </row>
    <row r="133" spans="4:4">
      <c r="D133" t="s">
        <v>370</v>
      </c>
    </row>
    <row r="134" spans="4:4">
      <c r="D134" t="s">
        <v>239</v>
      </c>
    </row>
    <row r="135" spans="4:4">
      <c r="D135" t="s">
        <v>439</v>
      </c>
    </row>
    <row r="136" spans="4:4">
      <c r="D136" t="s">
        <v>371</v>
      </c>
    </row>
    <row r="137" spans="4:4">
      <c r="D137" t="s">
        <v>440</v>
      </c>
    </row>
    <row r="138" spans="4:4">
      <c r="D138" t="s">
        <v>441</v>
      </c>
    </row>
    <row r="139" spans="4:4">
      <c r="D139" t="s">
        <v>240</v>
      </c>
    </row>
    <row r="140" spans="4:4">
      <c r="D140" t="s">
        <v>241</v>
      </c>
    </row>
    <row r="141" spans="4:4">
      <c r="D141" t="s">
        <v>442</v>
      </c>
    </row>
    <row r="142" spans="4:4">
      <c r="D142" t="s">
        <v>242</v>
      </c>
    </row>
    <row r="143" spans="4:4">
      <c r="D143" t="s">
        <v>443</v>
      </c>
    </row>
    <row r="144" spans="4:4">
      <c r="D144" t="s">
        <v>243</v>
      </c>
    </row>
    <row r="145" spans="4:4">
      <c r="D145" t="s">
        <v>444</v>
      </c>
    </row>
    <row r="146" spans="4:4">
      <c r="D146" t="s">
        <v>244</v>
      </c>
    </row>
    <row r="147" spans="4:4">
      <c r="D147" t="s">
        <v>445</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446</v>
      </c>
    </row>
    <row r="162" spans="4:4">
      <c r="D162" t="s">
        <v>375</v>
      </c>
    </row>
    <row r="163" spans="4:4">
      <c r="D163" t="s">
        <v>376</v>
      </c>
    </row>
    <row r="164" spans="4:4">
      <c r="D164" t="s">
        <v>447</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448</v>
      </c>
    </row>
    <row r="177" spans="4:4">
      <c r="D177" t="s">
        <v>378</v>
      </c>
    </row>
    <row r="178" spans="4:4">
      <c r="D178" t="s">
        <v>379</v>
      </c>
    </row>
    <row r="179" spans="4:4">
      <c r="D179" t="s">
        <v>264</v>
      </c>
    </row>
    <row r="180" spans="4:4">
      <c r="D180" t="s">
        <v>265</v>
      </c>
    </row>
    <row r="181" spans="4:4">
      <c r="D181" t="s">
        <v>449</v>
      </c>
    </row>
    <row r="182" spans="4:4">
      <c r="D182" t="s">
        <v>266</v>
      </c>
    </row>
    <row r="183" spans="4:4">
      <c r="D183" t="s">
        <v>267</v>
      </c>
    </row>
    <row r="184" spans="4:4">
      <c r="D184" t="s">
        <v>268</v>
      </c>
    </row>
    <row r="185" spans="4:4">
      <c r="D185" t="s">
        <v>450</v>
      </c>
    </row>
    <row r="186" spans="4:4">
      <c r="D186" t="s">
        <v>269</v>
      </c>
    </row>
    <row r="187" spans="4:4">
      <c r="D187" t="s">
        <v>270</v>
      </c>
    </row>
    <row r="188" spans="4:4">
      <c r="D188" t="s">
        <v>451</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452</v>
      </c>
    </row>
    <row r="209" spans="4:4">
      <c r="D209" t="s">
        <v>385</v>
      </c>
    </row>
    <row r="210" spans="4:4">
      <c r="D210" t="s">
        <v>284</v>
      </c>
    </row>
    <row r="211" spans="4:4">
      <c r="D211" t="s">
        <v>285</v>
      </c>
    </row>
    <row r="212" spans="4:4">
      <c r="D212" t="s">
        <v>286</v>
      </c>
    </row>
    <row r="213" spans="4:4">
      <c r="D213" t="s">
        <v>386</v>
      </c>
    </row>
    <row r="214" spans="4:4">
      <c r="D214" t="s">
        <v>453</v>
      </c>
    </row>
    <row r="215" spans="4:4">
      <c r="D215" t="s">
        <v>287</v>
      </c>
    </row>
    <row r="216" spans="4:4">
      <c r="D216" t="s">
        <v>288</v>
      </c>
    </row>
    <row r="217" spans="4:4">
      <c r="D217" t="s">
        <v>289</v>
      </c>
    </row>
    <row r="218" spans="4:4">
      <c r="D218" t="s">
        <v>387</v>
      </c>
    </row>
    <row r="219" spans="4:4">
      <c r="D219" t="s">
        <v>454</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455</v>
      </c>
    </row>
    <row r="240" spans="4:4">
      <c r="D240" t="s">
        <v>302</v>
      </c>
    </row>
    <row r="241" spans="4:4">
      <c r="D241" t="s">
        <v>303</v>
      </c>
    </row>
    <row r="242" spans="4:4">
      <c r="D242" t="s">
        <v>394</v>
      </c>
    </row>
    <row r="243" spans="4:4">
      <c r="D243" t="s">
        <v>395</v>
      </c>
    </row>
    <row r="244" spans="4:4">
      <c r="D244" t="s">
        <v>304</v>
      </c>
    </row>
    <row r="245" spans="4:4">
      <c r="D245" t="s">
        <v>396</v>
      </c>
    </row>
    <row r="246" spans="4:4">
      <c r="D246" t="s">
        <v>494</v>
      </c>
    </row>
    <row r="247" spans="4:4">
      <c r="D247" t="s">
        <v>456</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457</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458</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4000000}"/>
  <phoneticPr fontId="24"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65" customHeight="1">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c r="B3">
        <v>2025</v>
      </c>
      <c r="C3" s="3" t="s">
        <v>69</v>
      </c>
      <c r="D3" s="3" t="s">
        <v>1</v>
      </c>
      <c r="E3" t="s">
        <v>606</v>
      </c>
      <c r="F3" s="3" t="s">
        <v>36</v>
      </c>
      <c r="G3" t="s">
        <v>571</v>
      </c>
      <c r="H3" s="3" t="s">
        <v>55</v>
      </c>
      <c r="I3" s="3" t="s">
        <v>96</v>
      </c>
      <c r="J3" s="3" t="s">
        <v>76</v>
      </c>
      <c r="K3" s="3" t="s">
        <v>1</v>
      </c>
      <c r="L3" t="s">
        <v>504</v>
      </c>
      <c r="M3" s="3" t="s">
        <v>679</v>
      </c>
      <c r="N3" s="3"/>
      <c r="O3" s="3"/>
      <c r="P3" s="3" t="s">
        <v>100</v>
      </c>
      <c r="Q3" s="3" t="s">
        <v>1</v>
      </c>
      <c r="R3" t="s">
        <v>6</v>
      </c>
      <c r="S3" s="41" t="s">
        <v>102</v>
      </c>
      <c r="T3" s="3" t="s">
        <v>1</v>
      </c>
    </row>
    <row r="4" spans="1:20">
      <c r="B4">
        <v>2026</v>
      </c>
      <c r="C4" s="3" t="s">
        <v>70</v>
      </c>
      <c r="D4" s="3"/>
      <c r="E4" t="s">
        <v>607</v>
      </c>
      <c r="F4" s="3"/>
      <c r="G4" t="s">
        <v>572</v>
      </c>
      <c r="H4" s="3" t="s">
        <v>689</v>
      </c>
      <c r="I4" s="3" t="s">
        <v>97</v>
      </c>
      <c r="J4" s="3" t="s">
        <v>77</v>
      </c>
      <c r="K4" s="3"/>
      <c r="L4" t="s">
        <v>506</v>
      </c>
      <c r="M4" s="3" t="s">
        <v>680</v>
      </c>
      <c r="N4" s="3"/>
      <c r="O4" s="3"/>
      <c r="P4" s="3"/>
      <c r="Q4" s="3"/>
      <c r="R4" t="s">
        <v>7</v>
      </c>
      <c r="S4" s="3" t="s">
        <v>103</v>
      </c>
    </row>
    <row r="5" spans="1:20">
      <c r="B5">
        <v>2027</v>
      </c>
      <c r="C5" s="3" t="s">
        <v>68</v>
      </c>
      <c r="D5" s="3"/>
      <c r="E5" t="s">
        <v>608</v>
      </c>
      <c r="F5" s="3"/>
      <c r="G5" t="s">
        <v>2</v>
      </c>
      <c r="H5" s="3" t="s">
        <v>408</v>
      </c>
      <c r="I5" t="s">
        <v>581</v>
      </c>
      <c r="K5" s="3"/>
      <c r="L5" t="s">
        <v>505</v>
      </c>
      <c r="M5" s="3" t="s">
        <v>681</v>
      </c>
      <c r="N5" s="3"/>
      <c r="O5" s="3"/>
      <c r="P5" s="3"/>
      <c r="Q5" s="3"/>
      <c r="R5" t="s">
        <v>8</v>
      </c>
      <c r="S5" s="3" t="s">
        <v>105</v>
      </c>
    </row>
    <row r="6" spans="1:20">
      <c r="C6" s="3" t="s">
        <v>67</v>
      </c>
      <c r="E6" t="s">
        <v>609</v>
      </c>
      <c r="G6" t="s">
        <v>73</v>
      </c>
      <c r="H6" s="3" t="s">
        <v>409</v>
      </c>
      <c r="L6" t="s">
        <v>508</v>
      </c>
      <c r="M6" s="3" t="s">
        <v>682</v>
      </c>
      <c r="N6" s="3"/>
      <c r="R6" s="1" t="s">
        <v>9</v>
      </c>
      <c r="S6" s="3" t="s">
        <v>104</v>
      </c>
    </row>
    <row r="7" spans="1:20">
      <c r="C7" s="3" t="s">
        <v>419</v>
      </c>
      <c r="G7" t="s">
        <v>74</v>
      </c>
      <c r="H7" s="3" t="s">
        <v>59</v>
      </c>
      <c r="M7" s="3"/>
      <c r="R7" t="s">
        <v>10</v>
      </c>
    </row>
    <row r="8" spans="1:20">
      <c r="G8" t="s">
        <v>573</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5000000}"/>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Commitment</vt:lpstr>
      <vt:lpstr>CHN 10-23-2025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2025-11-07T09:19:24Z</dcterms:modified>
</cp:coreProperties>
</file>