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250035\Desktop\commitment\"/>
    </mc:Choice>
  </mc:AlternateContent>
  <xr:revisionPtr revIDLastSave="0" documentId="8_{D95AF076-97A4-4276-8181-BC0578F64E11}" xr6:coauthVersionLast="47" xr6:coauthVersionMax="47" xr10:uidLastSave="{00000000-0000-0000-0000-000000000000}"/>
  <bookViews>
    <workbookView xWindow="-110" yWindow="-110" windowWidth="19420" windowHeight="11500" tabRatio="728" activeTab="2" xr2:uid="{00000000-000D-0000-FFFF-FFFF00000000}"/>
  </bookViews>
  <sheets>
    <sheet name="Commitment" sheetId="2" r:id="rId1"/>
    <sheet name="Item" sheetId="5" r:id="rId2"/>
    <sheet name="Internal Comimitment" sheetId="6" r:id="rId3"/>
    <sheet name="Costs Reduction 03-05-2025" sheetId="7" r:id="rId4"/>
    <sheet name="ValueSelect" sheetId="4" r:id="rId5"/>
    <sheet name="Data"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Data!$A$1:$T$1</definedName>
    <definedName name="_xlnm._FilterDatabase" localSheetId="4"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5" l="1"/>
  <c r="H32" i="6"/>
  <c r="I39" i="6" l="1"/>
  <c r="H39" i="6" s="1"/>
  <c r="I38" i="6"/>
  <c r="I37" i="6"/>
  <c r="I36" i="6"/>
  <c r="I35" i="6"/>
  <c r="I34" i="6"/>
  <c r="H34" i="6" s="1"/>
  <c r="I33" i="6"/>
  <c r="I32" i="6"/>
  <c r="I28" i="6"/>
  <c r="I25" i="6"/>
  <c r="H25" i="6" s="1"/>
  <c r="I26" i="6"/>
  <c r="I27" i="6"/>
  <c r="H27" i="6" s="1"/>
  <c r="I24" i="6"/>
  <c r="I19" i="6"/>
  <c r="U19" i="6" s="1"/>
  <c r="I18" i="6"/>
  <c r="I17" i="6"/>
  <c r="H17" i="6" s="1"/>
  <c r="I16" i="6"/>
  <c r="I14" i="6"/>
  <c r="I15" i="6"/>
  <c r="I13" i="6"/>
  <c r="U13" i="6" s="1"/>
  <c r="A24" i="6"/>
  <c r="A13" i="6"/>
  <c r="T13" i="5"/>
  <c r="T14" i="5"/>
  <c r="T15" i="5"/>
  <c r="T16" i="5"/>
  <c r="T17" i="5"/>
  <c r="T18" i="5"/>
  <c r="T19" i="5"/>
  <c r="T20" i="5"/>
  <c r="T21" i="5"/>
  <c r="T22" i="5"/>
  <c r="T23" i="5"/>
  <c r="T5" i="5"/>
  <c r="T6" i="5"/>
  <c r="T7" i="5"/>
  <c r="T8" i="5"/>
  <c r="T9" i="5"/>
  <c r="T10" i="5"/>
  <c r="T11" i="5"/>
  <c r="T12" i="5"/>
  <c r="D3" i="6"/>
  <c r="H13" i="6"/>
  <c r="O13" i="6"/>
  <c r="P13" i="6" s="1"/>
  <c r="R13" i="6" s="1"/>
  <c r="Q13" i="6"/>
  <c r="Z13" i="6"/>
  <c r="AC13" i="6"/>
  <c r="AH13" i="6"/>
  <c r="H14" i="6"/>
  <c r="O14" i="6"/>
  <c r="P14" i="6"/>
  <c r="Q14" i="6"/>
  <c r="U14" i="6"/>
  <c r="V14" i="6" s="1"/>
  <c r="AD14" i="6" s="1"/>
  <c r="Z14" i="6"/>
  <c r="AC14" i="6"/>
  <c r="AH14" i="6"/>
  <c r="U15" i="6"/>
  <c r="O15" i="6"/>
  <c r="P15" i="6" s="1"/>
  <c r="Q15" i="6"/>
  <c r="Z15" i="6"/>
  <c r="AC15" i="6" s="1"/>
  <c r="AH15" i="6"/>
  <c r="AH20" i="6" s="1"/>
  <c r="AH44" i="6" s="1"/>
  <c r="D5" i="6" s="1"/>
  <c r="H16" i="6"/>
  <c r="U16" i="6"/>
  <c r="O16" i="6"/>
  <c r="P16" i="6" s="1"/>
  <c r="Q16" i="6"/>
  <c r="Z16" i="6"/>
  <c r="AC16" i="6" s="1"/>
  <c r="AH16" i="6"/>
  <c r="O17" i="6"/>
  <c r="P17" i="6" s="1"/>
  <c r="Q17" i="6"/>
  <c r="Z17" i="6"/>
  <c r="AC17" i="6" s="1"/>
  <c r="AH17" i="6"/>
  <c r="H18" i="6"/>
  <c r="U18" i="6"/>
  <c r="O18" i="6"/>
  <c r="P18" i="6" s="1"/>
  <c r="Q18" i="6"/>
  <c r="R18" i="6" s="1"/>
  <c r="Z18" i="6"/>
  <c r="AC18" i="6" s="1"/>
  <c r="AH18" i="6"/>
  <c r="O19" i="6"/>
  <c r="P19" i="6" s="1"/>
  <c r="Q19" i="6"/>
  <c r="Z19" i="6"/>
  <c r="AC19" i="6" s="1"/>
  <c r="AH19" i="6"/>
  <c r="AG20" i="6"/>
  <c r="H24" i="6"/>
  <c r="O24" i="6"/>
  <c r="P24" i="6" s="1"/>
  <c r="Q24" i="6"/>
  <c r="Z24" i="6"/>
  <c r="AC24" i="6" s="1"/>
  <c r="AH24" i="6"/>
  <c r="O25" i="6"/>
  <c r="P25" i="6" s="1"/>
  <c r="R25" i="6" s="1"/>
  <c r="Q25" i="6"/>
  <c r="Z25" i="6"/>
  <c r="AC25" i="6" s="1"/>
  <c r="AH25" i="6"/>
  <c r="H26" i="6"/>
  <c r="O26" i="6"/>
  <c r="P26" i="6" s="1"/>
  <c r="R26" i="6" s="1"/>
  <c r="Q26" i="6"/>
  <c r="Z26" i="6"/>
  <c r="AC26" i="6" s="1"/>
  <c r="AH26" i="6"/>
  <c r="O27" i="6"/>
  <c r="P27" i="6" s="1"/>
  <c r="Q27" i="6"/>
  <c r="Z27" i="6"/>
  <c r="AC27" i="6" s="1"/>
  <c r="AH27" i="6"/>
  <c r="H28" i="6"/>
  <c r="O28" i="6"/>
  <c r="P28" i="6" s="1"/>
  <c r="Q28" i="6"/>
  <c r="Z28" i="6"/>
  <c r="AC28" i="6" s="1"/>
  <c r="AH28" i="6"/>
  <c r="AG29" i="6"/>
  <c r="A32" i="6"/>
  <c r="O32" i="6"/>
  <c r="P32" i="6" s="1"/>
  <c r="Q32" i="6"/>
  <c r="Z32" i="6"/>
  <c r="AC32" i="6"/>
  <c r="AH32" i="6"/>
  <c r="H33" i="6"/>
  <c r="O33" i="6"/>
  <c r="P33" i="6" s="1"/>
  <c r="Q33" i="6"/>
  <c r="Z33" i="6"/>
  <c r="AC33" i="6"/>
  <c r="AH33" i="6"/>
  <c r="O34" i="6"/>
  <c r="P34" i="6" s="1"/>
  <c r="Q34" i="6"/>
  <c r="Z34" i="6"/>
  <c r="AC34" i="6"/>
  <c r="AH34" i="6"/>
  <c r="H35" i="6"/>
  <c r="O35" i="6"/>
  <c r="P35" i="6" s="1"/>
  <c r="Q35" i="6"/>
  <c r="Z35" i="6"/>
  <c r="AC35" i="6"/>
  <c r="AH35" i="6"/>
  <c r="H36" i="6"/>
  <c r="O36" i="6"/>
  <c r="P36" i="6"/>
  <c r="R36" i="6" s="1"/>
  <c r="V36" i="6" s="1"/>
  <c r="Q36" i="6"/>
  <c r="U36" i="6"/>
  <c r="Z36" i="6"/>
  <c r="AC36" i="6"/>
  <c r="AH36" i="6"/>
  <c r="H37" i="6"/>
  <c r="O37" i="6"/>
  <c r="P37" i="6" s="1"/>
  <c r="Q37" i="6"/>
  <c r="R37" i="6" s="1"/>
  <c r="Z37" i="6"/>
  <c r="AC37" i="6"/>
  <c r="AH37" i="6"/>
  <c r="H38" i="6"/>
  <c r="O38" i="6"/>
  <c r="P38" i="6" s="1"/>
  <c r="Q38" i="6"/>
  <c r="Z38" i="6"/>
  <c r="AC38" i="6" s="1"/>
  <c r="AH38" i="6"/>
  <c r="U39" i="6"/>
  <c r="O39" i="6"/>
  <c r="P39" i="6" s="1"/>
  <c r="Q39" i="6"/>
  <c r="Z39" i="6"/>
  <c r="AC39" i="6" s="1"/>
  <c r="AH39" i="6"/>
  <c r="AG40" i="6"/>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4" i="5"/>
  <c r="R17" i="6"/>
  <c r="R27" i="6"/>
  <c r="R33" i="6"/>
  <c r="R19" i="6"/>
  <c r="AH40" i="6"/>
  <c r="R14" i="6"/>
  <c r="AH29" i="6"/>
  <c r="AR5" i="5"/>
  <c r="AV5" i="5" s="1"/>
  <c r="AR6" i="5"/>
  <c r="AR7" i="5"/>
  <c r="AR8" i="5"/>
  <c r="AV8" i="5" s="1"/>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4" i="5"/>
  <c r="AI11" i="5"/>
  <c r="AJ11" i="5" s="1"/>
  <c r="AI12" i="5"/>
  <c r="AJ12" i="5" s="1"/>
  <c r="AI13" i="5"/>
  <c r="AI14" i="5"/>
  <c r="AI15" i="5"/>
  <c r="AI16" i="5"/>
  <c r="AI17" i="5"/>
  <c r="AI18" i="5"/>
  <c r="AI19" i="5"/>
  <c r="AI20" i="5"/>
  <c r="AI21" i="5"/>
  <c r="AI22" i="5"/>
  <c r="AI23" i="5"/>
  <c r="AJ23" i="5" s="1"/>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 i="5"/>
  <c r="AI6" i="5"/>
  <c r="AI7" i="5"/>
  <c r="AJ7" i="5" s="1"/>
  <c r="AI8" i="5"/>
  <c r="AI9" i="5"/>
  <c r="AJ9" i="5" s="1"/>
  <c r="AW9" i="5" s="1"/>
  <c r="AX9" i="5" s="1"/>
  <c r="AI10" i="5"/>
  <c r="AI4" i="5"/>
  <c r="BB5" i="5"/>
  <c r="BB6" i="5"/>
  <c r="BB7" i="5"/>
  <c r="D8" i="2" s="1"/>
  <c r="BB8" i="5"/>
  <c r="BB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AP53" i="5"/>
  <c r="AN53" i="5"/>
  <c r="AL53" i="5"/>
  <c r="AD53" i="5"/>
  <c r="AF53" i="5"/>
  <c r="AB53" i="5"/>
  <c r="AP52" i="5"/>
  <c r="AN52" i="5"/>
  <c r="AL52" i="5"/>
  <c r="AV52" i="5" s="1"/>
  <c r="AD52" i="5"/>
  <c r="AF52" i="5" s="1"/>
  <c r="AB52" i="5"/>
  <c r="AP51" i="5"/>
  <c r="AN51" i="5"/>
  <c r="AL51" i="5"/>
  <c r="AD51" i="5"/>
  <c r="AF51" i="5" s="1"/>
  <c r="AJ51" i="5" s="1"/>
  <c r="AB51" i="5"/>
  <c r="AP50" i="5"/>
  <c r="AN50" i="5"/>
  <c r="AL50" i="5"/>
  <c r="AD50" i="5"/>
  <c r="AF50" i="5"/>
  <c r="AB50" i="5"/>
  <c r="AP49" i="5"/>
  <c r="AN49" i="5"/>
  <c r="AL49" i="5"/>
  <c r="AD49" i="5"/>
  <c r="AF49" i="5" s="1"/>
  <c r="AJ49" i="5" s="1"/>
  <c r="AB49" i="5"/>
  <c r="AP48" i="5"/>
  <c r="AN48" i="5"/>
  <c r="AL48" i="5"/>
  <c r="AD48" i="5"/>
  <c r="AF48" i="5"/>
  <c r="AB48" i="5"/>
  <c r="AP47" i="5"/>
  <c r="AN47" i="5"/>
  <c r="AL47" i="5"/>
  <c r="AD47" i="5"/>
  <c r="AF47" i="5" s="1"/>
  <c r="AJ47" i="5" s="1"/>
  <c r="AB47" i="5"/>
  <c r="AP46" i="5"/>
  <c r="AV46" i="5" s="1"/>
  <c r="AN46" i="5"/>
  <c r="AL46" i="5"/>
  <c r="AD46" i="5"/>
  <c r="AF46" i="5"/>
  <c r="AJ46" i="5" s="1"/>
  <c r="AB46" i="5"/>
  <c r="AP45" i="5"/>
  <c r="AN45" i="5"/>
  <c r="AL45" i="5"/>
  <c r="AV45" i="5" s="1"/>
  <c r="AD45" i="5"/>
  <c r="AF45" i="5" s="1"/>
  <c r="AJ45" i="5" s="1"/>
  <c r="AB45" i="5"/>
  <c r="AP44" i="5"/>
  <c r="AN44" i="5"/>
  <c r="AL44" i="5"/>
  <c r="AD44" i="5"/>
  <c r="AF44" i="5"/>
  <c r="AB44" i="5"/>
  <c r="AP43" i="5"/>
  <c r="AN43" i="5"/>
  <c r="AL43" i="5"/>
  <c r="AD43" i="5"/>
  <c r="AF43" i="5" s="1"/>
  <c r="AJ43" i="5" s="1"/>
  <c r="AB43" i="5"/>
  <c r="AP42" i="5"/>
  <c r="AV42" i="5" s="1"/>
  <c r="AN42" i="5"/>
  <c r="AL42" i="5"/>
  <c r="AD42" i="5"/>
  <c r="AF42" i="5" s="1"/>
  <c r="AB42" i="5"/>
  <c r="AP41" i="5"/>
  <c r="AN41" i="5"/>
  <c r="AL41" i="5"/>
  <c r="AD41" i="5"/>
  <c r="AF41" i="5"/>
  <c r="AB41" i="5"/>
  <c r="AP40" i="5"/>
  <c r="AN40" i="5"/>
  <c r="AL40" i="5"/>
  <c r="AV40" i="5" s="1"/>
  <c r="AD40" i="5"/>
  <c r="AF40" i="5" s="1"/>
  <c r="AJ40" i="5" s="1"/>
  <c r="AB40" i="5"/>
  <c r="AP39" i="5"/>
  <c r="AN39" i="5"/>
  <c r="AL39" i="5"/>
  <c r="AV39" i="5" s="1"/>
  <c r="AD39" i="5"/>
  <c r="AF39" i="5"/>
  <c r="AJ39" i="5" s="1"/>
  <c r="AB39" i="5"/>
  <c r="AP38" i="5"/>
  <c r="AN38" i="5"/>
  <c r="AL38" i="5"/>
  <c r="AV38" i="5" s="1"/>
  <c r="AD38" i="5"/>
  <c r="AF38" i="5" s="1"/>
  <c r="AJ38" i="5" s="1"/>
  <c r="AB38" i="5"/>
  <c r="AP37" i="5"/>
  <c r="AN37" i="5"/>
  <c r="AL37" i="5"/>
  <c r="AV37" i="5"/>
  <c r="AD37" i="5"/>
  <c r="AF37" i="5" s="1"/>
  <c r="AJ37" i="5" s="1"/>
  <c r="AB37" i="5"/>
  <c r="AP36" i="5"/>
  <c r="AN36" i="5"/>
  <c r="AL36" i="5"/>
  <c r="AD36" i="5"/>
  <c r="AF36" i="5"/>
  <c r="AJ36" i="5" s="1"/>
  <c r="AB36" i="5"/>
  <c r="AP35" i="5"/>
  <c r="AN35" i="5"/>
  <c r="AL35" i="5"/>
  <c r="AD35" i="5"/>
  <c r="AF35" i="5" s="1"/>
  <c r="AJ35" i="5" s="1"/>
  <c r="AB35" i="5"/>
  <c r="AP34" i="5"/>
  <c r="AN34" i="5"/>
  <c r="AL34" i="5"/>
  <c r="AD34" i="5"/>
  <c r="AF34" i="5"/>
  <c r="AB34" i="5"/>
  <c r="AP33" i="5"/>
  <c r="AN33" i="5"/>
  <c r="AL33" i="5"/>
  <c r="AD33" i="5"/>
  <c r="AF33" i="5" s="1"/>
  <c r="AJ33" i="5" s="1"/>
  <c r="AB33" i="5"/>
  <c r="AP32" i="5"/>
  <c r="AN32" i="5"/>
  <c r="AL32" i="5"/>
  <c r="AD32" i="5"/>
  <c r="AF32" i="5" s="1"/>
  <c r="AJ32" i="5" s="1"/>
  <c r="AW32" i="5" s="1"/>
  <c r="AB32" i="5"/>
  <c r="AP31" i="5"/>
  <c r="AN31" i="5"/>
  <c r="AL31" i="5"/>
  <c r="AD31" i="5"/>
  <c r="AF31" i="5" s="1"/>
  <c r="AB31" i="5"/>
  <c r="AP30" i="5"/>
  <c r="AV30" i="5" s="1"/>
  <c r="AN30" i="5"/>
  <c r="AL30" i="5"/>
  <c r="AD30" i="5"/>
  <c r="AF30" i="5" s="1"/>
  <c r="AJ30" i="5" s="1"/>
  <c r="AW30" i="5" s="1"/>
  <c r="AB30" i="5"/>
  <c r="AP29" i="5"/>
  <c r="AN29" i="5"/>
  <c r="AL29" i="5"/>
  <c r="AD29" i="5"/>
  <c r="AF29" i="5" s="1"/>
  <c r="AJ29" i="5" s="1"/>
  <c r="AB29" i="5"/>
  <c r="AP28" i="5"/>
  <c r="AV28" i="5" s="1"/>
  <c r="AW28" i="5" s="1"/>
  <c r="AN28" i="5"/>
  <c r="AL28" i="5"/>
  <c r="AD28" i="5"/>
  <c r="AF28" i="5" s="1"/>
  <c r="AJ28" i="5" s="1"/>
  <c r="AB28" i="5"/>
  <c r="AP27" i="5"/>
  <c r="AN27" i="5"/>
  <c r="AV27" i="5" s="1"/>
  <c r="AL27" i="5"/>
  <c r="AD27" i="5"/>
  <c r="AF27" i="5"/>
  <c r="AJ27" i="5" s="1"/>
  <c r="AB27" i="5"/>
  <c r="AP26" i="5"/>
  <c r="AN26" i="5"/>
  <c r="AL26" i="5"/>
  <c r="AV26" i="5" s="1"/>
  <c r="AD26" i="5"/>
  <c r="AF26" i="5" s="1"/>
  <c r="AJ26" i="5" s="1"/>
  <c r="AB26" i="5"/>
  <c r="AP25" i="5"/>
  <c r="AN25" i="5"/>
  <c r="AL25" i="5"/>
  <c r="AD25" i="5"/>
  <c r="AF25" i="5" s="1"/>
  <c r="AJ25" i="5" s="1"/>
  <c r="AB25" i="5"/>
  <c r="AP24" i="5"/>
  <c r="AN24" i="5"/>
  <c r="AL24" i="5"/>
  <c r="AD24" i="5"/>
  <c r="AF24" i="5" s="1"/>
  <c r="AJ24" i="5" s="1"/>
  <c r="AB24" i="5"/>
  <c r="AP23" i="5"/>
  <c r="AN23" i="5"/>
  <c r="AL23" i="5"/>
  <c r="AB23" i="5"/>
  <c r="AD23" i="5"/>
  <c r="AF23" i="5" s="1"/>
  <c r="AP22" i="5"/>
  <c r="AN22" i="5"/>
  <c r="AL22" i="5"/>
  <c r="AB22" i="5"/>
  <c r="AD22" i="5" s="1"/>
  <c r="AF22" i="5" s="1"/>
  <c r="AP21" i="5"/>
  <c r="AN21" i="5"/>
  <c r="AL21" i="5"/>
  <c r="AB21" i="5"/>
  <c r="AD21" i="5" s="1"/>
  <c r="AF21" i="5" s="1"/>
  <c r="AP20" i="5"/>
  <c r="AN20" i="5"/>
  <c r="AL20" i="5"/>
  <c r="AB20" i="5"/>
  <c r="AD20" i="5" s="1"/>
  <c r="AF20" i="5"/>
  <c r="AJ20" i="5" s="1"/>
  <c r="AP19" i="5"/>
  <c r="AN19" i="5"/>
  <c r="AL19" i="5"/>
  <c r="AB19" i="5"/>
  <c r="AD19" i="5"/>
  <c r="AF19" i="5" s="1"/>
  <c r="AP18" i="5"/>
  <c r="AN18" i="5"/>
  <c r="AL18" i="5"/>
  <c r="AB18" i="5"/>
  <c r="AD18" i="5" s="1"/>
  <c r="AF18" i="5" s="1"/>
  <c r="AJ18" i="5" s="1"/>
  <c r="AP17" i="5"/>
  <c r="AV17" i="5" s="1"/>
  <c r="AN17" i="5"/>
  <c r="AL17" i="5"/>
  <c r="AB17" i="5"/>
  <c r="AD17" i="5" s="1"/>
  <c r="AF17" i="5" s="1"/>
  <c r="AJ17" i="5" s="1"/>
  <c r="AP16" i="5"/>
  <c r="AN16" i="5"/>
  <c r="AL16" i="5"/>
  <c r="AB16" i="5"/>
  <c r="AD16" i="5"/>
  <c r="AF16" i="5"/>
  <c r="AP15" i="5"/>
  <c r="AN15" i="5"/>
  <c r="AL15" i="5"/>
  <c r="AB15" i="5"/>
  <c r="AD15" i="5" s="1"/>
  <c r="AF15" i="5" s="1"/>
  <c r="AJ15" i="5" s="1"/>
  <c r="AP14" i="5"/>
  <c r="AN14" i="5"/>
  <c r="AL14" i="5"/>
  <c r="AB14" i="5"/>
  <c r="AD14" i="5"/>
  <c r="AF14" i="5"/>
  <c r="AJ14" i="5" s="1"/>
  <c r="AP13" i="5"/>
  <c r="AN13" i="5"/>
  <c r="AL13" i="5"/>
  <c r="AB13" i="5"/>
  <c r="AD13" i="5"/>
  <c r="AF13" i="5" s="1"/>
  <c r="AJ13" i="5" s="1"/>
  <c r="AP12" i="5"/>
  <c r="AN12" i="5"/>
  <c r="AL12" i="5"/>
  <c r="AB12" i="5"/>
  <c r="AD12" i="5"/>
  <c r="AF12" i="5"/>
  <c r="AP11" i="5"/>
  <c r="AN11" i="5"/>
  <c r="AL11" i="5"/>
  <c r="AB11" i="5"/>
  <c r="AD11" i="5" s="1"/>
  <c r="AF11" i="5" s="1"/>
  <c r="AP10" i="5"/>
  <c r="AN10" i="5"/>
  <c r="AL10" i="5"/>
  <c r="AB10" i="5"/>
  <c r="AD10" i="5"/>
  <c r="AF10" i="5" s="1"/>
  <c r="AP9" i="5"/>
  <c r="AN9" i="5"/>
  <c r="AL9" i="5"/>
  <c r="AV9" i="5" s="1"/>
  <c r="AB9" i="5"/>
  <c r="AD9" i="5"/>
  <c r="AF9" i="5"/>
  <c r="AP8" i="5"/>
  <c r="AN8" i="5"/>
  <c r="AL8" i="5"/>
  <c r="AB8" i="5"/>
  <c r="AD8" i="5" s="1"/>
  <c r="AF8" i="5" s="1"/>
  <c r="AJ8" i="5" s="1"/>
  <c r="AP7" i="5"/>
  <c r="AN7" i="5"/>
  <c r="AL7" i="5"/>
  <c r="AB7" i="5"/>
  <c r="AD7" i="5"/>
  <c r="AF7" i="5"/>
  <c r="AP6" i="5"/>
  <c r="AN6" i="5"/>
  <c r="AL6" i="5"/>
  <c r="AB6" i="5"/>
  <c r="AD6" i="5" s="1"/>
  <c r="AF6" i="5" s="1"/>
  <c r="AJ6" i="5" s="1"/>
  <c r="AP5" i="5"/>
  <c r="AN5" i="5"/>
  <c r="AL5" i="5"/>
  <c r="AB5" i="5"/>
  <c r="AD5" i="5"/>
  <c r="AF5" i="5" s="1"/>
  <c r="BB4" i="5"/>
  <c r="AP4" i="5"/>
  <c r="AN4" i="5"/>
  <c r="AL4" i="5"/>
  <c r="AB4" i="5"/>
  <c r="AD4" i="5"/>
  <c r="AF4" i="5"/>
  <c r="AV33" i="5"/>
  <c r="AV47" i="5"/>
  <c r="AV19" i="5"/>
  <c r="AV34" i="5"/>
  <c r="AV48" i="5"/>
  <c r="AV43" i="5"/>
  <c r="AV32" i="5"/>
  <c r="AV35" i="5"/>
  <c r="AV49" i="5"/>
  <c r="AW49" i="5" s="1"/>
  <c r="AV41" i="5"/>
  <c r="AV44" i="5"/>
  <c r="AJ53" i="5"/>
  <c r="AJ16" i="5"/>
  <c r="AJ31" i="5"/>
  <c r="AJ44" i="5"/>
  <c r="AW44" i="5" s="1"/>
  <c r="AJ42" i="5"/>
  <c r="AJ41" i="5"/>
  <c r="AJ34" i="5"/>
  <c r="AJ48" i="5"/>
  <c r="AW48" i="5" s="1"/>
  <c r="AJ52" i="5"/>
  <c r="AJ50" i="5"/>
  <c r="AW43" i="5"/>
  <c r="BA43" i="5" s="1"/>
  <c r="AW39" i="5"/>
  <c r="BA39" i="5" s="1"/>
  <c r="AW35" i="5"/>
  <c r="BA35" i="5"/>
  <c r="AW34" i="5"/>
  <c r="BA34" i="5" s="1"/>
  <c r="AW33" i="5"/>
  <c r="AW41" i="5"/>
  <c r="BA41" i="5"/>
  <c r="AW38" i="5"/>
  <c r="BA38" i="5" s="1"/>
  <c r="AW46" i="5"/>
  <c r="AX46" i="5" s="1"/>
  <c r="AW27" i="5"/>
  <c r="BA27" i="5" s="1"/>
  <c r="AW47" i="5"/>
  <c r="BA47" i="5"/>
  <c r="AW52" i="5"/>
  <c r="BA52" i="5" s="1"/>
  <c r="AW42" i="5"/>
  <c r="BA42" i="5"/>
  <c r="AW45" i="5"/>
  <c r="AW40" i="5"/>
  <c r="BA40" i="5" s="1"/>
  <c r="AW26" i="5"/>
  <c r="BA26" i="5"/>
  <c r="AX43" i="5"/>
  <c r="AX34" i="5"/>
  <c r="AX35" i="5"/>
  <c r="BA46" i="5"/>
  <c r="AX45" i="5"/>
  <c r="BA45" i="5"/>
  <c r="AX33" i="5"/>
  <c r="BA33" i="5"/>
  <c r="AX41" i="5"/>
  <c r="AX38" i="5"/>
  <c r="AX42" i="5"/>
  <c r="AX47" i="5"/>
  <c r="AX26" i="5"/>
  <c r="AX40" i="5"/>
  <c r="D3" i="2"/>
  <c r="AJ19" i="5" l="1"/>
  <c r="AJ22" i="5"/>
  <c r="AW19" i="5"/>
  <c r="AJ21" i="5"/>
  <c r="AJ4" i="5"/>
  <c r="AJ5" i="5"/>
  <c r="AV7" i="5"/>
  <c r="AW7" i="5" s="1"/>
  <c r="AV6" i="5"/>
  <c r="AW6" i="5" s="1"/>
  <c r="AJ10" i="5"/>
  <c r="H19" i="6"/>
  <c r="V18" i="6"/>
  <c r="U17" i="6"/>
  <c r="AE14" i="6"/>
  <c r="AI14" i="6"/>
  <c r="V17" i="6"/>
  <c r="AD17" i="6" s="1"/>
  <c r="R39" i="6"/>
  <c r="V39" i="6" s="1"/>
  <c r="AD39" i="6" s="1"/>
  <c r="R34" i="6"/>
  <c r="R32" i="6"/>
  <c r="U28" i="6"/>
  <c r="V28" i="6" s="1"/>
  <c r="AD28" i="6" s="1"/>
  <c r="U26" i="6"/>
  <c r="V26" i="6" s="1"/>
  <c r="AD26" i="6" s="1"/>
  <c r="U25" i="6"/>
  <c r="V25" i="6" s="1"/>
  <c r="AD25" i="6" s="1"/>
  <c r="R16" i="6"/>
  <c r="V16" i="6" s="1"/>
  <c r="AD16" i="6" s="1"/>
  <c r="AD36" i="6"/>
  <c r="AI36" i="6" s="1"/>
  <c r="V15" i="6"/>
  <c r="AD15" i="6" s="1"/>
  <c r="V19" i="6"/>
  <c r="V13" i="6"/>
  <c r="AD13" i="6" s="1"/>
  <c r="R38" i="6"/>
  <c r="R35" i="6"/>
  <c r="R28" i="6"/>
  <c r="U27" i="6"/>
  <c r="V27" i="6" s="1"/>
  <c r="AD27" i="6" s="1"/>
  <c r="R24" i="6"/>
  <c r="R15" i="6"/>
  <c r="BA30" i="5"/>
  <c r="AX30" i="5"/>
  <c r="BA48" i="5"/>
  <c r="AX48" i="5"/>
  <c r="BA44" i="5"/>
  <c r="AX44" i="5"/>
  <c r="BA49" i="5"/>
  <c r="AX49" i="5"/>
  <c r="BA28" i="5"/>
  <c r="AX28" i="5"/>
  <c r="BA32" i="5"/>
  <c r="AX32" i="5"/>
  <c r="AX27" i="5"/>
  <c r="AX52" i="5"/>
  <c r="AX39" i="5"/>
  <c r="AV24" i="5"/>
  <c r="AW24" i="5" s="1"/>
  <c r="AV29" i="5"/>
  <c r="AW29" i="5" s="1"/>
  <c r="AV50" i="5"/>
  <c r="AW50" i="5" s="1"/>
  <c r="AV53" i="5"/>
  <c r="AW8" i="5"/>
  <c r="AX8" i="5" s="1"/>
  <c r="AD19" i="6"/>
  <c r="AW53" i="5"/>
  <c r="AW5" i="5"/>
  <c r="AV14" i="5"/>
  <c r="AW14" i="5" s="1"/>
  <c r="AX14" i="5" s="1"/>
  <c r="AV25" i="5"/>
  <c r="AW25" i="5" s="1"/>
  <c r="AV4" i="5"/>
  <c r="AW4" i="5" s="1"/>
  <c r="AX4" i="5" s="1"/>
  <c r="AW17" i="5"/>
  <c r="AX17" i="5" s="1"/>
  <c r="AV31" i="5"/>
  <c r="AW31" i="5" s="1"/>
  <c r="AV36" i="5"/>
  <c r="AW36" i="5" s="1"/>
  <c r="AW37" i="5"/>
  <c r="AV51" i="5"/>
  <c r="AW51" i="5" s="1"/>
  <c r="AH43" i="6"/>
  <c r="AD18" i="6"/>
  <c r="AV10" i="5"/>
  <c r="AV23" i="5"/>
  <c r="AW23" i="5" s="1"/>
  <c r="BA23" i="5" s="1"/>
  <c r="AV11" i="5"/>
  <c r="AW11" i="5" s="1"/>
  <c r="BA11" i="5" s="1"/>
  <c r="U38" i="6"/>
  <c r="V38" i="6" s="1"/>
  <c r="AD38" i="6" s="1"/>
  <c r="U37" i="6"/>
  <c r="V37" i="6" s="1"/>
  <c r="AD37" i="6" s="1"/>
  <c r="U35" i="6"/>
  <c r="U34" i="6"/>
  <c r="V34" i="6" s="1"/>
  <c r="AD34" i="6" s="1"/>
  <c r="U33" i="6"/>
  <c r="V33" i="6" s="1"/>
  <c r="AD33" i="6" s="1"/>
  <c r="U32" i="6"/>
  <c r="V32" i="6" s="1"/>
  <c r="AD32" i="6" s="1"/>
  <c r="U24" i="6"/>
  <c r="H15" i="6"/>
  <c r="AV21" i="5"/>
  <c r="AW21" i="5" s="1"/>
  <c r="BA7" i="5"/>
  <c r="AX7" i="5"/>
  <c r="BA5" i="5"/>
  <c r="AX5" i="5"/>
  <c r="BA9" i="5"/>
  <c r="BA6" i="5"/>
  <c r="AX6" i="5"/>
  <c r="AX19" i="5"/>
  <c r="BA19" i="5"/>
  <c r="AX21" i="5"/>
  <c r="BA21" i="5"/>
  <c r="AV13" i="5"/>
  <c r="AW13" i="5" s="1"/>
  <c r="AX13" i="5" s="1"/>
  <c r="AV15" i="5"/>
  <c r="AW15" i="5" s="1"/>
  <c r="AX15" i="5" s="1"/>
  <c r="AV12" i="5"/>
  <c r="AW12" i="5" s="1"/>
  <c r="BA12" i="5" s="1"/>
  <c r="AV16" i="5"/>
  <c r="AW16" i="5" s="1"/>
  <c r="AX16" i="5" s="1"/>
  <c r="AV18" i="5"/>
  <c r="AW18" i="5" s="1"/>
  <c r="BA18" i="5" s="1"/>
  <c r="AV20" i="5"/>
  <c r="AW20" i="5" s="1"/>
  <c r="BA20" i="5" s="1"/>
  <c r="AV22" i="5"/>
  <c r="AW22" i="5" s="1"/>
  <c r="AX22" i="5" s="1"/>
  <c r="AX18" i="5" l="1"/>
  <c r="BA16" i="5"/>
  <c r="BA17" i="5"/>
  <c r="AX23" i="5"/>
  <c r="BA13" i="5"/>
  <c r="AX11" i="5"/>
  <c r="BA14" i="5"/>
  <c r="BA4" i="5"/>
  <c r="BA8" i="5"/>
  <c r="AW10" i="5"/>
  <c r="V24" i="6"/>
  <c r="AD24" i="6" s="1"/>
  <c r="V35" i="6"/>
  <c r="AD35" i="6" s="1"/>
  <c r="AE35" i="6" s="1"/>
  <c r="AE36" i="6"/>
  <c r="AE13" i="6"/>
  <c r="AI13" i="6"/>
  <c r="AI15" i="6"/>
  <c r="AE15" i="6"/>
  <c r="BA25" i="5"/>
  <c r="AX25" i="5"/>
  <c r="AE38" i="6"/>
  <c r="AI38" i="6"/>
  <c r="AI37" i="6"/>
  <c r="AE37" i="6"/>
  <c r="BA50" i="5"/>
  <c r="AX50" i="5"/>
  <c r="AI32" i="6"/>
  <c r="AE32" i="6"/>
  <c r="AI27" i="6"/>
  <c r="AE27" i="6"/>
  <c r="AE33" i="6"/>
  <c r="AI33" i="6"/>
  <c r="AI24" i="6"/>
  <c r="AE24" i="6"/>
  <c r="BA37" i="5"/>
  <c r="AX37" i="5"/>
  <c r="BA53" i="5"/>
  <c r="AX53" i="5"/>
  <c r="AX29" i="5"/>
  <c r="BA29" i="5"/>
  <c r="AI16" i="6"/>
  <c r="AE16" i="6"/>
  <c r="AI39" i="6"/>
  <c r="AE39" i="6"/>
  <c r="BA36" i="5"/>
  <c r="AX36" i="5"/>
  <c r="AE17" i="6"/>
  <c r="AI17" i="6"/>
  <c r="BA24" i="5"/>
  <c r="AX24" i="5"/>
  <c r="AI34" i="6"/>
  <c r="AE34" i="6"/>
  <c r="AI18" i="6"/>
  <c r="AE18" i="6"/>
  <c r="BA31" i="5"/>
  <c r="AX31" i="5"/>
  <c r="AE26" i="6"/>
  <c r="AI26" i="6"/>
  <c r="AI19" i="6"/>
  <c r="AE19" i="6"/>
  <c r="AI25" i="6"/>
  <c r="AE25" i="6"/>
  <c r="AX20" i="5"/>
  <c r="AX51" i="5"/>
  <c r="BA51" i="5"/>
  <c r="AI28" i="6"/>
  <c r="AE28" i="6"/>
  <c r="AX12" i="5"/>
  <c r="BA22" i="5"/>
  <c r="BA15" i="5"/>
  <c r="AX10" i="5" l="1"/>
  <c r="BA10" i="5"/>
  <c r="D9" i="2"/>
  <c r="AI35" i="6"/>
  <c r="AI29" i="6"/>
  <c r="AJ29" i="6" s="1"/>
  <c r="AI20" i="6"/>
  <c r="AI40" i="6"/>
  <c r="AJ40" i="6" s="1"/>
  <c r="AJ20" i="6" l="1"/>
  <c r="AH45" i="6"/>
  <c r="AH46" i="6" s="1"/>
  <c r="D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<sst xmlns="http://schemas.openxmlformats.org/spreadsheetml/2006/main" count="1663" uniqueCount="1037">
  <si>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</si>
  <si>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</si>
  <si>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</si>
  <si>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</si>
  <si>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</si>
  <si>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</si>
  <si>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</si>
  <si>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</si>
  <si>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</si>
  <si>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</si>
  <si>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</si>
  <si>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</si>
  <si>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</si>
  <si>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</si>
  <si>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</si>
  <si>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</si>
  <si>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</si>
  <si>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</si>
  <si>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</si>
  <si>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</si>
  <si>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</si>
  <si>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</si>
  <si>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</si>
  <si>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</si>
  <si>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</si>
  <si>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</si>
  <si>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</si>
  <si>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</si>
  <si>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</si>
  <si>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</si>
  <si>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</si>
  <si>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</si>
  <si>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</si>
  <si>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</si>
  <si>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</si>
  <si>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</si>
  <si>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</si>
  <si>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</si>
  <si>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</si>
  <si>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</si>
  <si>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</si>
  <si>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</si>
  <si>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</si>
  <si>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</si>
  <si>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</si>
  <si>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</si>
  <si>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</si>
  <si>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</si>
  <si>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</si>
  <si>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</si>
  <si>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</si>
  <si>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</si>
  <si>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</si>
  <si>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</si>
  <si>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</si>
  <si>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</si>
  <si>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</si>
  <si>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</si>
  <si>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</si>
  <si>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</si>
  <si>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</si>
  <si>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</si>
  <si>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</si>
  <si>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</si>
  <si>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</si>
  <si>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</si>
  <si>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</si>
  <si>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</si>
  <si>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</si>
  <si>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</si>
  <si>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</si>
  <si>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</si>
  <si>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</si>
  <si>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</si>
  <si>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</si>
  <si>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</si>
  <si>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</si>
  <si>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</si>
  <si>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</si>
  <si>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</si>
  <si>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</si>
  <si>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</si>
  <si>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</si>
  <si>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</si>
  <si>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</si>
  <si>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</si>
  <si>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</si>
  <si>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</si>
  <si>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</si>
  <si>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</si>
  <si>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</si>
  <si>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</si>
  <si>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</si>
  <si>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</si>
  <si>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</si>
  <si>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</si>
  <si>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</si>
  <si>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</si>
  <si>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</si>
  <si>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</si>
  <si>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</si>
  <si>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</si>
  <si>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</si>
  <si>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</si>
  <si>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</si>
  <si>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</si>
  <si>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</si>
  <si>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</si>
  <si>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</si>
  <si>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</si>
  <si>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</si>
  <si>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</si>
  <si>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</si>
  <si>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</si>
  <si>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</si>
  <si>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</si>
  <si>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</si>
  <si>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</si>
  <si>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</si>
  <si>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</si>
  <si>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</si>
  <si>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</si>
  <si>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</si>
  <si>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</si>
  <si>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</si>
  <si>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</si>
  <si>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</si>
  <si>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</si>
  <si>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</si>
  <si>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</si>
  <si>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</si>
  <si>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</si>
  <si>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</si>
  <si>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</si>
  <si>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</si>
  <si>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</si>
  <si>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</si>
  <si>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</si>
  <si>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</si>
  <si>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</si>
  <si>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</si>
  <si>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</si>
  <si>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</si>
  <si>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</si>
  <si>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</si>
  <si>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</si>
  <si>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</si>
  <si>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</si>
  <si>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</si>
  <si>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</si>
  <si>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</si>
  <si>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</si>
  <si>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</si>
  <si>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</si>
  <si>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</si>
  <si>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</si>
  <si>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</si>
  <si>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</si>
  <si>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</si>
  <si>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</si>
  <si>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</si>
  <si>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</si>
  <si>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</si>
  <si>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</si>
  <si>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</si>
  <si>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</si>
  <si>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</si>
  <si>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</si>
  <si>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</si>
  <si>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</si>
  <si>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</si>
  <si>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</si>
  <si>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</si>
  <si>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</si>
  <si>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</si>
  <si>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</si>
  <si>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</si>
  <si>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</si>
  <si>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</si>
  <si>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</si>
  <si>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</si>
  <si>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</si>
  <si>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</si>
  <si>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</si>
  <si>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</si>
  <si>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</si>
  <si>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</si>
  <si>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</si>
  <si>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</si>
  <si>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</si>
  <si>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</si>
  <si>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</si>
  <si>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</si>
  <si>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</si>
  <si>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</si>
  <si>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</si>
  <si>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</si>
  <si>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</si>
  <si>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</si>
  <si>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</si>
  <si>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</si>
  <si>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</si>
  <si>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</si>
  <si>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</si>
  <si>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</si>
  <si>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</si>
  <si>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</si>
  <si>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</si>
  <si>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</si>
  <si>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</si>
  <si>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</si>
  <si>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</si>
  <si>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</si>
  <si>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</si>
  <si>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</si>
  <si>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</si>
  <si>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</si>
  <si>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</si>
  <si>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</si>
  <si>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</si>
  <si>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</si>
  <si>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</si>
  <si>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</si>
  <si>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</si>
  <si>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</si>
  <si>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</si>
  <si>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</si>
  <si>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</si>
  <si>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</si>
  <si>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</si>
  <si>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</si>
  <si>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</si>
  <si>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</si>
  <si>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</si>
  <si>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</si>
  <si>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</si>
  <si>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</si>
  <si>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</si>
  <si>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</si>
  <si>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</si>
  <si>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</si>
  <si>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</si>
  <si>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</si>
  <si>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</si>
  <si>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</si>
  <si>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</si>
  <si>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</si>
  <si>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</si>
  <si>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</si>
  <si>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</si>
  <si>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</si>
  <si>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</si>
  <si>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</si>
  <si>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</si>
  <si>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</si>
  <si>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</si>
  <si>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</si>
  <si>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</si>
  <si>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</si>
  <si>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</si>
  <si>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</si>
  <si>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</si>
  <si>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</si>
  <si>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</si>
  <si>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</si>
  <si>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</si>
  <si>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</si>
  <si>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</si>
  <si>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</si>
  <si>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</si>
  <si>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</si>
  <si>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</si>
  <si>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</si>
  <si>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</si>
  <si>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</si>
  <si>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</si>
  <si>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</si>
  <si>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</si>
  <si>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</si>
  <si>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</si>
  <si>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</si>
  <si>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</si>
  <si>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</si>
  <si>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</si>
  <si>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</si>
  <si>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</si>
  <si>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</si>
  <si>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</si>
  <si>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</si>
  <si>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</si>
  <si>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</si>
  <si>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</si>
  <si>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</si>
  <si>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</si>
  <si>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</si>
  <si>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</si>
  <si>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</si>
  <si>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</si>
  <si>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</si>
  <si>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</si>
  <si>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</si>
  <si>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</si>
  <si>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</si>
  <si>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</si>
  <si>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</si>
  <si>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</si>
  <si>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</si>
  <si>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</si>
  <si>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</si>
  <si>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</si>
  <si>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</si>
  <si>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</si>
  <si>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</si>
  <si>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</si>
  <si>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</si>
  <si>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</si>
  <si>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</si>
  <si>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</si>
  <si>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</si>
  <si>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</si>
  <si>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</si>
  <si>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</si>
  <si>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</si>
  <si>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</si>
  <si>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</si>
  <si>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</si>
  <si>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</si>
  <si>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</si>
  <si>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</si>
  <si>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</si>
  <si>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</si>
  <si>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</si>
  <si>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</si>
  <si>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</si>
  <si>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</si>
  <si>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</si>
  <si>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</si>
  <si>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</si>
  <si>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</si>
  <si>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</si>
  <si>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</si>
  <si>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</si>
  <si>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</si>
  <si>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</si>
  <si>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</si>
  <si>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</si>
  <si>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</si>
  <si>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</si>
  <si>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</si>
  <si>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</si>
  <si>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</si>
  <si>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</si>
  <si>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</si>
  <si>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</si>
  <si>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</si>
  <si>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</si>
  <si>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</si>
  <si>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</si>
  <si>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</si>
  <si>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</si>
  <si>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</si>
  <si>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</si>
  <si>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</si>
  <si>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</si>
  <si>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</si>
  <si>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</si>
  <si>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</si>
  <si>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</si>
  <si>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</si>
  <si>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</si>
  <si>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</si>
  <si>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</si>
  <si>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</si>
  <si>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</si>
  <si>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</si>
  <si>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</si>
  <si>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</si>
  <si>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</si>
  <si>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</si>
  <si>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</si>
  <si>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</si>
  <si>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</si>
  <si>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</si>
  <si>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</si>
  <si>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</si>
  <si>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</si>
  <si>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</si>
  <si>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</si>
  <si>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</si>
  <si>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</si>
  <si>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</si>
  <si>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</si>
  <si>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</si>
  <si>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</si>
  <si>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</si>
  <si>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</si>
  <si>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</si>
  <si>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</si>
  <si>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</si>
  <si>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</si>
  <si>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</si>
  <si>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</si>
  <si>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</si>
  <si>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</si>
  <si>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</si>
  <si>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</si>
  <si>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</si>
  <si>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</si>
  <si>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Pick up at Port</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</si>
  <si>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</si>
  <si>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</si>
  <si>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</si>
  <si>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</si>
  <si>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</si>
  <si>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</si>
  <si>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</si>
  <si>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</si>
  <si>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</si>
  <si>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</si>
  <si>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</si>
  <si>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</si>
  <si>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</si>
  <si>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</si>
  <si>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</si>
  <si>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</si>
  <si>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</si>
  <si>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</si>
  <si>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</si>
  <si>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</si>
  <si>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</si>
  <si>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</si>
  <si>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</si>
  <si>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</si>
  <si>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</si>
  <si>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</si>
  <si>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</si>
  <si>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</si>
  <si>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</si>
  <si>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</si>
  <si>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</si>
  <si>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</si>
  <si>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</si>
  <si>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</si>
  <si>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</si>
  <si>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</si>
  <si>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</si>
  <si>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</si>
  <si>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</si>
  <si>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</si>
  <si>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</si>
  <si>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</si>
  <si>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</si>
  <si>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</si>
  <si>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</si>
  <si>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</si>
  <si>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</si>
  <si>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</si>
  <si>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</si>
  <si>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</si>
  <si>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</si>
  <si>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</si>
  <si>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</si>
  <si>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</si>
  <si>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</si>
  <si>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</si>
  <si>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</si>
  <si>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</si>
  <si>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</si>
  <si>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</si>
  <si>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</si>
  <si>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</si>
  <si>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</si>
  <si>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</si>
  <si>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</si>
  <si>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</si>
  <si>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</si>
  <si>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</si>
  <si>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</si>
  <si>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</si>
  <si>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</si>
  <si>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</si>
  <si>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</si>
  <si>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</si>
  <si>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</si>
  <si>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</si>
  <si>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</si>
  <si>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</si>
  <si>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</si>
  <si>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</si>
  <si>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</si>
  <si>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</si>
  <si>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</si>
  <si>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</si>
  <si>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</si>
  <si>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</si>
  <si>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</si>
  <si>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</si>
  <si>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</si>
  <si>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</si>
  <si>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</si>
  <si>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</si>
  <si>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</si>
  <si>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</si>
  <si>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</si>
  <si>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</si>
  <si>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</si>
  <si>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</si>
  <si>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</si>
  <si>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</si>
  <si>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</si>
  <si>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</si>
  <si>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</si>
  <si>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</si>
  <si>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</si>
  <si>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</si>
  <si>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</si>
  <si>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</si>
  <si>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</si>
  <si>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</si>
  <si>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</si>
  <si>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</si>
  <si>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</si>
  <si>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</si>
  <si>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</si>
  <si>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</si>
  <si>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</si>
  <si>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</si>
  <si>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</si>
  <si>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</si>
  <si>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</si>
  <si>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</si>
  <si>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</si>
  <si>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</si>
  <si>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</si>
  <si>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</si>
  <si>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</si>
  <si>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</si>
  <si>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</si>
  <si>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</si>
  <si>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</si>
  <si>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</si>
  <si>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</si>
  <si>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</si>
  <si>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</si>
  <si>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</si>
  <si>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</si>
  <si>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</si>
  <si>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</si>
  <si>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</si>
  <si>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</si>
  <si>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</si>
  <si>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</si>
  <si>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</si>
  <si>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</si>
  <si>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</si>
  <si>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</si>
  <si>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</si>
  <si>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</si>
  <si>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</si>
  <si>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</si>
  <si>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</si>
  <si>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</si>
  <si>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</si>
  <si>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</si>
  <si>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</si>
  <si>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</si>
  <si>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</si>
  <si>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</si>
  <si>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</si>
  <si>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</si>
  <si>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</si>
  <si>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</si>
  <si>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</si>
  <si>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</si>
  <si>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</si>
  <si>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</si>
  <si>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</si>
  <si>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</si>
  <si>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</si>
  <si>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</si>
  <si>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</si>
  <si>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</si>
  <si>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</si>
  <si>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</si>
  <si>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</si>
  <si>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</si>
  <si>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</si>
  <si>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</si>
  <si>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</si>
  <si>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</si>
  <si>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</si>
  <si>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</si>
  <si>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</si>
  <si>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</si>
  <si>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</si>
  <si>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</si>
  <si>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</si>
  <si>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</si>
  <si>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</si>
  <si>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</si>
  <si>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</si>
  <si>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</si>
  <si>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</si>
  <si>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</si>
  <si>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</si>
  <si>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</si>
  <si>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</si>
  <si>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</si>
  <si>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</si>
  <si>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</si>
  <si>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</si>
  <si>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</si>
  <si>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</si>
  <si>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</si>
  <si>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</si>
  <si>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</si>
  <si>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</si>
  <si>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</si>
  <si>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</si>
  <si>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</si>
  <si>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</si>
  <si>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</si>
  <si>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</si>
  <si>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</si>
  <si>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</si>
  <si>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</si>
  <si>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</si>
  <si>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</si>
  <si>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</si>
  <si>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</si>
  <si>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</si>
  <si>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</si>
  <si>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</si>
  <si>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</si>
  <si>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</si>
  <si>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</si>
  <si>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</si>
  <si>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</si>
  <si>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</si>
  <si>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</si>
  <si>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</si>
  <si>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</si>
  <si>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</si>
  <si>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</si>
  <si>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</si>
  <si>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</si>
  <si>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</si>
  <si>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</si>
  <si>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</si>
  <si>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</si>
  <si>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</si>
  <si>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</si>
  <si>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</si>
  <si>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</si>
  <si>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</si>
  <si>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</si>
  <si>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</si>
  <si>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</si>
  <si>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</si>
  <si>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SPC: 20x30" (2)</t>
  </si>
  <si>
    <t>KPC: 20x40" (2)</t>
  </si>
  <si>
    <t>White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</si>
  <si>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</si>
  <si>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</si>
  <si>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</si>
  <si>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</si>
  <si>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</si>
  <si>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</si>
  <si>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</si>
  <si>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</si>
  <si>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</si>
  <si>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</si>
  <si>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</si>
  <si>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</si>
  <si>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</si>
  <si>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</si>
  <si>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</si>
  <si>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</si>
  <si>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</si>
  <si>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</si>
  <si>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</si>
  <si>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</si>
  <si>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</si>
  <si>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</si>
  <si>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</si>
  <si>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</si>
  <si>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</si>
  <si>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</si>
  <si>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</si>
  <si>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</si>
  <si>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</si>
  <si>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</si>
  <si>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</si>
  <si>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polyester</t>
  </si>
  <si>
    <t>TWIN: 66X96"/21x30"(2)/39X75"+13"</t>
  </si>
  <si>
    <t>FULL: 81X96"/21x30"(4)/54X75"+13"</t>
  </si>
  <si>
    <t>QUEEN: 90x102"/21x30"(4)/60x80"+16"</t>
  </si>
  <si>
    <t>KING: 108x102"/21x40"(4)/78x80"+16"</t>
  </si>
  <si>
    <t>C-KING: 108x102"/21x40"(4)/72x84"+16"</t>
  </si>
  <si>
    <t>SPC: 21x30"(2)</t>
  </si>
  <si>
    <t>KPC: 21x40"(2)</t>
  </si>
  <si>
    <t xml:space="preserve">White </t>
  </si>
  <si>
    <t>Sky Gray</t>
  </si>
  <si>
    <t>High Rise</t>
  </si>
  <si>
    <t>Celestial Blue</t>
  </si>
  <si>
    <t>Goblin Blue</t>
  </si>
  <si>
    <t>Monument</t>
  </si>
  <si>
    <t>6302.32.2040</t>
  </si>
  <si>
    <t>6302.32.2020</t>
  </si>
  <si>
    <t>85gsm Microfiber 100% polyester</t>
    <phoneticPr fontId="23" type="noConversion"/>
  </si>
  <si>
    <t>10/24/2025</t>
    <phoneticPr fontId="23" type="noConversion"/>
  </si>
  <si>
    <t>margin</t>
    <phoneticPr fontId="23" type="noConversion"/>
  </si>
  <si>
    <t>Margin</t>
  </si>
  <si>
    <t>Total Costs</t>
  </si>
  <si>
    <t>Total Units</t>
  </si>
  <si>
    <t>C2</t>
    <phoneticPr fontId="8" type="noConversion"/>
  </si>
  <si>
    <t>C1</t>
    <phoneticPr fontId="8" type="noConversion"/>
  </si>
  <si>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</si>
  <si>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</si>
  <si>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</si>
  <si>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</si>
  <si>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</si>
  <si>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</si>
  <si>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</si>
  <si>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</si>
  <si>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</si>
  <si>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</si>
  <si>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</si>
  <si>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</si>
  <si>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</si>
  <si>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</si>
  <si>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</si>
  <si>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</si>
  <si>
    <t>Total Units per Carton</t>
  </si>
  <si>
    <t xml:space="preserve">Carton size </t>
  </si>
  <si>
    <t>Units</t>
  </si>
  <si>
    <t>JLA POE Price</t>
  </si>
  <si>
    <t xml:space="preserve">JLA LDP Mark up </t>
  </si>
  <si>
    <t xml:space="preserve"> Cost  with Load $</t>
  </si>
  <si>
    <t>Load (AD,DA, Agent fee, Commission, Storage...)</t>
  </si>
  <si>
    <t xml:space="preserve">Freight </t>
  </si>
  <si>
    <t>F.O.B Cost $</t>
  </si>
  <si>
    <t>ITEM</t>
  </si>
  <si>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</si>
  <si>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</si>
  <si>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</si>
  <si>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</si>
  <si>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</si>
  <si>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</si>
  <si>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</si>
  <si>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</si>
  <si>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</si>
  <si>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</si>
  <si>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</si>
  <si>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</si>
  <si>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</si>
  <si>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</si>
  <si>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</si>
  <si>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</si>
  <si>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</si>
  <si>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</si>
  <si>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</si>
  <si>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</si>
  <si>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</si>
  <si>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</si>
  <si>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</si>
  <si>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</si>
  <si>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</si>
  <si>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</si>
  <si>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</si>
  <si>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</si>
  <si>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</si>
  <si>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</si>
  <si>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</si>
  <si>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</si>
  <si>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</si>
  <si>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</si>
  <si>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</si>
  <si>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</si>
  <si>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</si>
  <si>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</si>
  <si>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</si>
  <si>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</si>
  <si>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</si>
  <si>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</si>
  <si>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</si>
  <si>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</si>
  <si>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</si>
  <si>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</si>
  <si>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</si>
  <si>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</si>
  <si>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</si>
  <si>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</si>
  <si>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</si>
  <si>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</si>
  <si>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</si>
  <si>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</si>
  <si>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</si>
  <si>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</si>
  <si>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</si>
  <si>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</si>
  <si>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</si>
  <si>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</si>
  <si>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</si>
  <si>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</si>
  <si>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</si>
  <si>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</si>
  <si>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</si>
  <si>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</si>
  <si>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</si>
  <si>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</si>
  <si>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</si>
  <si>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</si>
  <si>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</si>
  <si>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</si>
  <si>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</si>
  <si>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</si>
  <si>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</si>
  <si>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</si>
  <si>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</si>
  <si>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</si>
  <si>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</si>
  <si>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</si>
  <si>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</si>
  <si>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</si>
  <si>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</si>
  <si>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</si>
  <si>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</si>
  <si>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</si>
  <si>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</si>
  <si>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</si>
  <si>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</si>
  <si>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</si>
  <si>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</si>
  <si>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</si>
  <si>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</si>
  <si>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</si>
  <si>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</si>
  <si>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</si>
  <si>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</si>
  <si>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</si>
  <si>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</si>
  <si>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</si>
  <si>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</si>
  <si>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</si>
  <si>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</si>
  <si>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</si>
  <si>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</si>
  <si>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</si>
  <si>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</si>
  <si>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</si>
  <si>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</si>
  <si>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</si>
  <si>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</si>
  <si>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</si>
  <si>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</si>
  <si>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</si>
  <si>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</si>
  <si>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</si>
  <si>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</si>
  <si>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</si>
  <si>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</si>
  <si>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</si>
  <si>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</si>
  <si>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</si>
  <si>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</si>
  <si>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</si>
  <si>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</si>
  <si>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</si>
  <si>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</si>
  <si>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</si>
  <si>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</si>
  <si>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</si>
  <si>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</si>
  <si>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</si>
  <si>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</si>
  <si>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</si>
  <si>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</si>
  <si>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</si>
  <si>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</si>
  <si>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</si>
  <si>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</si>
  <si>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</si>
  <si>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</si>
  <si>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</si>
  <si>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</si>
  <si>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</si>
  <si>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</si>
  <si>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</si>
  <si>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</si>
  <si>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</si>
  <si>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</si>
  <si>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</si>
  <si>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</si>
  <si>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海聆梦</t>
  </si>
  <si>
    <r>
      <rPr>
        <sz val="10.5"/>
        <color theme="1"/>
        <rFont val="Calibri"/>
        <family val="2"/>
      </rPr>
      <t xml:space="preserve">100% polyester sheets, VZB packaging, Z hem, </t>
    </r>
    <r>
      <rPr>
        <sz val="10.5"/>
        <color rgb="FFFF0000"/>
        <rFont val="Calibri"/>
        <family val="2"/>
      </rPr>
      <t>3cm elastic</t>
    </r>
    <r>
      <rPr>
        <sz val="10.5"/>
        <color theme="1"/>
        <rFont val="Calibri"/>
        <family val="2"/>
      </rPr>
      <t>, Serta Puller</t>
    </r>
  </si>
  <si>
    <r>
      <rPr>
        <sz val="10.5"/>
        <color theme="1"/>
        <rFont val="Calibri"/>
        <family val="2"/>
      </rPr>
      <t>KLP Serta-</t>
    </r>
    <r>
      <rPr>
        <sz val="10.5"/>
        <color rgb="FFFF0000"/>
        <rFont val="Calibri"/>
        <family val="2"/>
      </rPr>
      <t>80gsm Solid Microfiber Cooling</t>
    </r>
    <r>
      <rPr>
        <sz val="10.5"/>
        <color theme="1"/>
        <rFont val="Calibri"/>
        <family val="2"/>
      </rPr>
      <t xml:space="preserve"> Sheet Set</t>
    </r>
  </si>
  <si>
    <t>Kohl's Serta</t>
  </si>
  <si>
    <t>亿家人</t>
  </si>
  <si>
    <r>
      <rPr>
        <sz val="10.5"/>
        <rFont val="Calibri"/>
        <family val="2"/>
      </rPr>
      <t xml:space="preserve">solid poly sheets, cooling treatment, regular vzb packaging, </t>
    </r>
    <r>
      <rPr>
        <sz val="10.5"/>
        <color rgb="FFFF0000"/>
        <rFont val="Calibri"/>
        <family val="2"/>
      </rPr>
      <t>reqular elastic</t>
    </r>
  </si>
  <si>
    <r>
      <rPr>
        <sz val="10.5"/>
        <color theme="1"/>
        <rFont val="Calibri"/>
        <family val="2"/>
      </rPr>
      <t xml:space="preserve">6 piece set -- Serta brand Solid </t>
    </r>
    <r>
      <rPr>
        <sz val="10.5"/>
        <color rgb="FFFF0000"/>
        <rFont val="Calibri"/>
        <family val="2"/>
      </rPr>
      <t>85gsm Microfiber Cooling</t>
    </r>
    <r>
      <rPr>
        <sz val="10.5"/>
        <color theme="1"/>
        <rFont val="Calibri"/>
        <family val="2"/>
      </rPr>
      <t xml:space="preserve"> Sheets</t>
    </r>
  </si>
  <si>
    <t>Bealls Serta</t>
  </si>
  <si>
    <r>
      <rPr>
        <sz val="10.5"/>
        <color theme="1"/>
        <rFont val="Calibri"/>
        <family val="2"/>
      </rPr>
      <t xml:space="preserve">Solid microfiber cooling sheets, vzb packaging, Z hem, </t>
    </r>
    <r>
      <rPr>
        <sz val="10.5"/>
        <color rgb="FFFF0000"/>
        <rFont val="Calibri"/>
        <family val="2"/>
      </rPr>
      <t>3cm elastic</t>
    </r>
  </si>
  <si>
    <r>
      <rPr>
        <sz val="10.5"/>
        <color theme="1"/>
        <rFont val="Calibri"/>
        <family val="2"/>
      </rPr>
      <t xml:space="preserve">6pc set - Serta brand -- Solid </t>
    </r>
    <r>
      <rPr>
        <sz val="10.5"/>
        <color rgb="FFFF0000"/>
        <rFont val="Calibri"/>
        <family val="2"/>
      </rPr>
      <t>80gsm</t>
    </r>
    <r>
      <rPr>
        <sz val="10.5"/>
        <color theme="1"/>
        <rFont val="Calibri"/>
        <family val="2"/>
      </rPr>
      <t xml:space="preserve"> Microfiber Cooling Sheet Set</t>
    </r>
  </si>
  <si>
    <t>BCF Serta</t>
  </si>
  <si>
    <t>KPC: 20x40"(2)</t>
  </si>
  <si>
    <t>SPC: 20x30"(2)</t>
  </si>
  <si>
    <t>KING: 108x102"/20x40"(4)/78x80"+12"</t>
  </si>
  <si>
    <t>QUEEN: 90x102"/20x30"(4)/60x80"+12"</t>
  </si>
  <si>
    <t>FULL: 81X96"/20x30"(4)/54X75"+12"</t>
  </si>
  <si>
    <t>Twin XL: 66x96"/20x30"(2)/39x80"+12"</t>
  </si>
  <si>
    <t>TWIN: 66X96"/20x30"(2)/39X75"+12"</t>
  </si>
  <si>
    <t>100% polyester sheets, cooling topical treatment, VZB packaging, z hem</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</si>
  <si>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</si>
  <si>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HG/MMX Serta</t>
  </si>
  <si>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</si>
  <si>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</si>
  <si>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</si>
  <si>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</si>
  <si>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</si>
  <si>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</si>
  <si>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</si>
  <si>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</si>
  <si>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</si>
  <si>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t>King: 20x40"(2)</t>
  </si>
  <si>
    <t>吉奥璐</t>
  </si>
  <si>
    <t>Standard: 20x30"(2)</t>
  </si>
  <si>
    <t>100% polyester Satin Solid Pillowcase</t>
  </si>
  <si>
    <t>ROSS 90gsm solid satin pillowcase pair</t>
  </si>
  <si>
    <t>KING: 108x102/78x80+14/20x40"(4)</t>
  </si>
  <si>
    <t>QUEEN: 90x102/60x80+14/20x30"(4)</t>
  </si>
  <si>
    <t>FULL:  84x96/54x75+13/20x30"(4)</t>
  </si>
  <si>
    <t>Twin Xl: 66X96"/39X80"+12"/20X30"(2)</t>
  </si>
  <si>
    <t>TWIN: 66X96"/39X75"+12"/20x30"(2)</t>
  </si>
  <si>
    <r>
      <rPr>
        <sz val="10.5"/>
        <rFont val="Calibri"/>
        <family val="2"/>
      </rPr>
      <t xml:space="preserve">100% polyester </t>
    </r>
    <r>
      <rPr>
        <sz val="10.5"/>
        <color rgb="FF0000FF"/>
        <rFont val="Calibri"/>
        <family val="2"/>
      </rPr>
      <t>Satin Solid</t>
    </r>
    <r>
      <rPr>
        <sz val="10.5"/>
        <rFont val="Calibri"/>
        <family val="2"/>
      </rPr>
      <t xml:space="preserve"> Sheet Set self fabric bag+</t>
    </r>
    <r>
      <rPr>
        <sz val="10.5"/>
        <color rgb="FFFF0000"/>
        <rFont val="Calibri"/>
        <family val="2"/>
      </rPr>
      <t>sewn-in insert</t>
    </r>
  </si>
  <si>
    <t>Beautyrest Platinum Brand -- 6 piece set -- Solid 90gsm Polyester Satin Sheet Set</t>
  </si>
  <si>
    <t>HG</t>
  </si>
  <si>
    <t>Production cost-RMB</t>
  </si>
  <si>
    <t>汇率8.3</t>
  </si>
  <si>
    <r>
      <rPr>
        <sz val="10.5"/>
        <color theme="1"/>
        <rFont val="Calibri"/>
        <family val="2"/>
      </rPr>
      <t xml:space="preserve">DGDI-Comfort Bay 2PK </t>
    </r>
    <r>
      <rPr>
        <sz val="10.5"/>
        <color rgb="FFFF0000"/>
        <rFont val="Calibri"/>
        <family val="2"/>
      </rPr>
      <t>85gsm</t>
    </r>
    <r>
      <rPr>
        <sz val="10.5"/>
        <color theme="1"/>
        <rFont val="Calibri"/>
        <family val="2"/>
      </rPr>
      <t xml:space="preserve"> Solid Satin Pillowases</t>
    </r>
  </si>
  <si>
    <t>DGDI</t>
  </si>
  <si>
    <t>King: 108x102"/78x80+12"/20x40"(4)</t>
  </si>
  <si>
    <t>Queen: 90x102"/60x80+12"/20x30"(4)</t>
  </si>
  <si>
    <t>100% polyester Satin Solid Sheet Set</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</si>
  <si>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6pc</t>
    </r>
  </si>
  <si>
    <t>BCF</t>
  </si>
  <si>
    <r>
      <rPr>
        <sz val="10.5"/>
        <color theme="1"/>
        <rFont val="Calibri"/>
        <family val="2"/>
      </rPr>
      <t>BCF-</t>
    </r>
    <r>
      <rPr>
        <sz val="10.5"/>
        <color rgb="FFFF0000"/>
        <rFont val="Calibri"/>
        <family val="2"/>
      </rPr>
      <t>Beautyrest</t>
    </r>
    <r>
      <rPr>
        <sz val="10.5"/>
        <color theme="1"/>
        <rFont val="Calibri"/>
        <family val="2"/>
      </rPr>
      <t xml:space="preserve">90gsm Solid Satin Sheet Set </t>
    </r>
    <r>
      <rPr>
        <b/>
        <sz val="10.5"/>
        <color rgb="FFFF0000"/>
        <rFont val="Calibri"/>
        <family val="2"/>
      </rPr>
      <t>6pc</t>
    </r>
  </si>
  <si>
    <t>BCF-Beautyrest N Natori Studio BeBe 90gsm Solid Satin Pillowcase Pair</t>
  </si>
  <si>
    <t>King: 108x102"/78x80+12"/20x40"(2)</t>
  </si>
  <si>
    <t>Queen: 90x102"/60x80+12"/20x30"(2)</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</si>
  <si>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</si>
  <si>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r>
      <rPr>
        <sz val="10.5"/>
        <color theme="1"/>
        <rFont val="Calibri"/>
        <family val="2"/>
      </rPr>
      <t>BCF-</t>
    </r>
    <r>
      <rPr>
        <sz val="10.5"/>
        <color rgb="FFFF0000"/>
        <rFont val="Calibri"/>
        <family val="2"/>
      </rPr>
      <t>Beautyrest</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</si>
  <si>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King: 20x40" (2)</t>
  </si>
  <si>
    <t>Standard: 20x30" (2)</t>
  </si>
  <si>
    <r>
      <rPr>
        <sz val="10.5"/>
        <rFont val="Calibri"/>
        <family val="2"/>
      </rPr>
      <t>Split King</t>
    </r>
    <r>
      <rPr>
        <sz val="10.5"/>
        <rFont val="宋体"/>
        <family val="3"/>
        <charset val="134"/>
      </rPr>
      <t>：</t>
    </r>
    <r>
      <rPr>
        <sz val="10.5"/>
        <rFont val="Calibri"/>
        <family val="2"/>
      </rPr>
      <t>108x102"/39*80+14"(2)/20x40"(4)</t>
    </r>
  </si>
  <si>
    <t>Cal King:108"x102"/20"x40"(4)/72"x84"+14"</t>
  </si>
  <si>
    <t>King:108"x102"/20"x40"(4)/78"x80"+14"</t>
  </si>
  <si>
    <t>Queen: 90"x102"/20"x30"(4)/60"x80"+14"</t>
  </si>
  <si>
    <t>Full:81"x96"/20"x30"(4)/54"x75"+14"</t>
  </si>
  <si>
    <t>TWIN: 66x96"/20x30"(2)/39x75"+14"</t>
  </si>
  <si>
    <t>100% Polyester Satin Solid Sheet Set</t>
  </si>
  <si>
    <t>JLA MPE-90gam Satin solid 6pcs Sheet Set</t>
  </si>
  <si>
    <t>Poolstock/TTS</t>
  </si>
  <si>
    <t>Satin</t>
  </si>
  <si>
    <t>Carton Dimensions</t>
  </si>
  <si>
    <t>Case pack</t>
  </si>
  <si>
    <t>Factory</t>
  </si>
  <si>
    <t>降幅</t>
  </si>
  <si>
    <r>
      <rPr>
        <b/>
        <sz val="10.5"/>
        <color rgb="FFFF0000"/>
        <rFont val="宋体"/>
        <family val="3"/>
        <charset val="134"/>
      </rPr>
      <t xml:space="preserve">关税降价RMB
</t>
    </r>
    <r>
      <rPr>
        <b/>
        <sz val="10.5"/>
        <color rgb="FFFF0000"/>
        <rFont val="Calibri"/>
        <family val="2"/>
      </rPr>
      <t>2025/3/5</t>
    </r>
  </si>
  <si>
    <r>
      <rPr>
        <b/>
        <sz val="10.5"/>
        <color rgb="FFFF0000"/>
        <rFont val="宋体"/>
        <family val="3"/>
        <charset val="134"/>
      </rPr>
      <t xml:space="preserve">关税降价USD
</t>
    </r>
    <r>
      <rPr>
        <b/>
        <sz val="10.5"/>
        <color rgb="FFFF0000"/>
        <rFont val="Calibri"/>
        <family val="2"/>
      </rPr>
      <t>2025/3/5</t>
    </r>
  </si>
  <si>
    <t>Production Price
(RMB)</t>
  </si>
  <si>
    <t>Production Price
(USD)</t>
  </si>
  <si>
    <t>Customer/Brand</t>
  </si>
  <si>
    <t>Type</t>
  </si>
  <si>
    <t>SH20-0699</t>
    <phoneticPr fontId="23" type="noConversion"/>
  </si>
  <si>
    <t>022164671544</t>
  </si>
  <si>
    <t>SH20-0700</t>
  </si>
  <si>
    <t>022164671551</t>
  </si>
  <si>
    <t>SH20-0701</t>
  </si>
  <si>
    <t>022164671568</t>
  </si>
  <si>
    <t>SH20-0704</t>
  </si>
  <si>
    <t>022164671599</t>
  </si>
  <si>
    <t>SH20-0705</t>
  </si>
  <si>
    <t>022164671605</t>
  </si>
  <si>
    <t>SH20-0699</t>
  </si>
  <si>
    <t>SH21-0713</t>
  </si>
  <si>
    <t>022164671681</t>
  </si>
  <si>
    <t>SH21-0714</t>
  </si>
  <si>
    <t>022164671698</t>
  </si>
  <si>
    <t>SH21-0718</t>
  </si>
  <si>
    <t>022164671735</t>
  </si>
  <si>
    <t>SH21-0720</t>
  </si>
  <si>
    <t>022164671759</t>
  </si>
  <si>
    <t>SH21-0713</t>
    <phoneticPr fontId="23" type="noConversion"/>
  </si>
  <si>
    <t>6 piece set -- Serta Brand 85gsm Microfiber Sheets --  Simply Comfty Cool</t>
    <phoneticPr fontId="8" type="noConversion"/>
  </si>
  <si>
    <t>6 piece set -- Serta Brand 85gsm Microfiber Sheets --  Simply Comfty Cool</t>
    <phoneticPr fontId="23" type="noConversion"/>
  </si>
  <si>
    <t>2pc -- Serta Brand 85gsm Microfiber Pillowcases --  Simply Comfty Cool</t>
    <phoneticPr fontId="23" type="noConversion"/>
  </si>
  <si>
    <t>工厂：南通亿家人</t>
    <phoneticPr fontId="23" type="noConversion"/>
  </si>
  <si>
    <t>Simply Comfy Cool</t>
  </si>
  <si>
    <t>100% polyester sheets, VZB packaging, cooling topical treatment, Z hem,  Serta Puller, pc on top folding, 1" elastic, handle on top, Serta hangtag</t>
  </si>
  <si>
    <t>100% polyester 85gsm microfiber, VZB packaging, cooling topical treatment, single needle hem</t>
  </si>
  <si>
    <t>Simply Comfy Cool</t>
    <phoneticPr fontId="23" type="noConversion"/>
  </si>
  <si>
    <t>Load : 5.5%</t>
  </si>
  <si>
    <t>SH20-0700</t>
    <phoneticPr fontId="23" type="noConversion"/>
  </si>
  <si>
    <t>SH20-0822</t>
  </si>
  <si>
    <t>SH20-0823</t>
    <phoneticPr fontId="23" type="noConversion"/>
  </si>
  <si>
    <t>SH20-0824</t>
  </si>
  <si>
    <t>SH20-0825</t>
  </si>
  <si>
    <t>SH20-0826</t>
  </si>
  <si>
    <t>SH20-0827</t>
  </si>
  <si>
    <t>SH21-0828</t>
    <phoneticPr fontId="23" type="noConversion"/>
  </si>
  <si>
    <t>SH21-0829</t>
  </si>
  <si>
    <t>SH21-0830</t>
  </si>
  <si>
    <t>SH21-0831</t>
    <phoneticPr fontId="23" type="noConversion"/>
  </si>
  <si>
    <t>SH20-0821</t>
    <phoneticPr fontId="23" type="noConversion"/>
  </si>
  <si>
    <t>022164678956</t>
  </si>
  <si>
    <t>022164678963</t>
  </si>
  <si>
    <t>022164678970</t>
  </si>
  <si>
    <t>022164678987</t>
  </si>
  <si>
    <t>022164678994</t>
  </si>
  <si>
    <t>022164679007</t>
  </si>
  <si>
    <t>022164679014</t>
  </si>
  <si>
    <t>022164679021</t>
  </si>
  <si>
    <t>022164679038</t>
  </si>
  <si>
    <t>022164679045</t>
  </si>
  <si>
    <t>022164679052</t>
  </si>
  <si>
    <t>ROSS  RS-2510101 PO#11496837 ,SHIP DATE 3-13 ,SW 3/31-4/5/26</t>
    <phoneticPr fontId="23" type="noConversion"/>
  </si>
  <si>
    <t>ROSS RS-2510102 PO#11496882 ,SHIP DATE 3-13 ,SW 3/31-4/5/26</t>
    <phoneticPr fontId="23" type="noConversion"/>
  </si>
  <si>
    <t>ROSS RS-2510103 PO#11496540 ,SHIP DATE 3-13 ,SW 3/31-4/5/26</t>
    <phoneticPr fontId="23" type="noConversion"/>
  </si>
  <si>
    <r>
      <t xml:space="preserve">100% polyester sheets, VZB packaging, </t>
    </r>
    <r>
      <rPr>
        <sz val="10"/>
        <color rgb="FFFF0000"/>
        <rFont val="Arial"/>
        <family val="2"/>
      </rPr>
      <t>cooling topical treatment</t>
    </r>
    <r>
      <rPr>
        <sz val="10"/>
        <rFont val="Arial"/>
        <family val="2"/>
      </rPr>
      <t>, Z hem,  Serta Puller, pc on top folding, 1" elastic, handle on top, Serta hangtag</t>
    </r>
    <phoneticPr fontId="23" type="noConversion"/>
  </si>
  <si>
    <r>
      <t xml:space="preserve">100% polyester sheets, VZB packaging, </t>
    </r>
    <r>
      <rPr>
        <sz val="10"/>
        <color rgb="FFFF0000"/>
        <rFont val="Arial"/>
        <family val="2"/>
      </rPr>
      <t>cooling topical treatment</t>
    </r>
    <r>
      <rPr>
        <sz val="10"/>
        <rFont val="Arial"/>
        <family val="2"/>
      </rPr>
      <t>, Z hem,  Serta Puller, pc on top folding, 1" elastic, handle on top, Serta hangtag</t>
    </r>
    <phoneticPr fontId="23" type="noConversion"/>
  </si>
  <si>
    <t>100% polyester 4PC  MF Sheets</t>
    <phoneticPr fontId="23" type="noConversion"/>
  </si>
  <si>
    <t>100% polyester 6PC  MF Sheets</t>
    <phoneticPr fontId="23" type="noConversion"/>
  </si>
  <si>
    <t xml:space="preserve">100% polyester 2pc MF Pillowcases  </t>
    <phoneticPr fontId="23" type="noConversion"/>
  </si>
  <si>
    <t>100% polyester 2pc MF Pillowcases</t>
  </si>
  <si>
    <t>100% polyester, Solid</t>
    <phoneticPr fontId="23" type="noConversion"/>
  </si>
  <si>
    <t>100% polyester, Solid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</si>
</sst>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0.0000"/>
    <numFmt numFmtId="184" formatCode="_([$$-409]* #,##0.00_);_([$$-409]* \(#,##0.00\);_([$$-409]* &quot;-&quot;??_);_(@_)"/>
    <numFmt numFmtId="185" formatCode="\$#,##0.00;\-\$#,##0.00"/>
    <numFmt numFmtId="186" formatCode="_ \¥* #,##0.00_ ;_ \¥* \-#,##0.00_ ;_ \¥* &quot;-&quot;??_ ;_ @_ "/>
    <numFmt numFmtId="187" formatCode="&quot;$&quot;#,##0"/>
    <numFmt numFmtId="188" formatCode="&quot;￥&quot;#,##0.00;&quot;￥&quot;\-#,##0.00"/>
  </numFmts>
  <fonts count="47" x14ac:knownFonts="1">
    <font>
      <sz val="11"/>
      <name val="Calibri"/>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1"/>
      <color rgb="FFFF0000"/>
      <name val="Arial"/>
      <family val="2"/>
    </font>
    <font>
      <b/>
      <sz val="10"/>
      <color rgb="FFFF0000"/>
      <name val="Arial"/>
      <family val="2"/>
    </font>
    <font>
      <b/>
      <sz val="10"/>
      <color indexed="10"/>
      <name val="Arial"/>
      <family val="2"/>
    </font>
    <font>
      <sz val="10"/>
      <color indexed="8"/>
      <name val="Arial"/>
      <family val="2"/>
    </font>
    <font>
      <sz val="12"/>
      <name val="宋体"/>
      <family val="3"/>
      <charset val="134"/>
    </font>
    <font>
      <sz val="11"/>
      <color theme="1"/>
      <name val="等线"/>
      <family val="3"/>
      <charset val="134"/>
      <scheme val="minor"/>
    </font>
    <font>
      <b/>
      <sz val="11"/>
      <color theme="1"/>
      <name val="等线"/>
      <family val="3"/>
      <charset val="134"/>
      <scheme val="minor"/>
    </font>
    <font>
      <b/>
      <sz val="10"/>
      <color theme="1"/>
      <name val="Arial"/>
      <family val="2"/>
    </font>
    <font>
      <sz val="10"/>
      <color theme="0"/>
      <name val="Arial"/>
      <family val="2"/>
    </font>
    <font>
      <sz val="10"/>
      <name val="Calibri"/>
      <family val="2"/>
    </font>
    <font>
      <sz val="10.5"/>
      <color theme="1"/>
      <name val="Calibri"/>
      <family val="2"/>
    </font>
    <font>
      <b/>
      <sz val="10.5"/>
      <color rgb="FFFF0000"/>
      <name val="Calibri"/>
      <family val="2"/>
    </font>
    <font>
      <sz val="10.5"/>
      <color rgb="FFFF0000"/>
      <name val="Calibri"/>
      <family val="2"/>
    </font>
    <font>
      <sz val="10.5"/>
      <name val="Calibri"/>
      <family val="2"/>
    </font>
    <font>
      <b/>
      <sz val="10.5"/>
      <color theme="1"/>
      <name val="Calibri"/>
      <family val="2"/>
    </font>
    <font>
      <b/>
      <sz val="10.5"/>
      <color rgb="FFFF0000"/>
      <name val="宋体"/>
      <family val="3"/>
      <charset val="134"/>
    </font>
    <font>
      <sz val="10.5"/>
      <color theme="1"/>
      <name val="宋体"/>
      <family val="3"/>
      <charset val="134"/>
    </font>
    <font>
      <sz val="10.5"/>
      <color rgb="FFFF0000"/>
      <name val="宋体"/>
      <family val="3"/>
      <charset val="134"/>
    </font>
    <font>
      <b/>
      <sz val="10.5"/>
      <name val="Calibri"/>
      <family val="2"/>
    </font>
    <font>
      <sz val="10.5"/>
      <color rgb="FF0000FF"/>
      <name val="Calibri"/>
      <family val="2"/>
    </font>
    <font>
      <sz val="10.5"/>
      <name val="宋体"/>
      <family val="3"/>
      <charset val="134"/>
    </font>
    <font>
      <b/>
      <sz val="10.5"/>
      <name val="宋体"/>
      <family val="3"/>
      <charset val="134"/>
    </font>
    <font>
      <sz val="12"/>
      <color theme="1"/>
      <name val="宋体"/>
      <family val="2"/>
      <charset val="134"/>
    </font>
  </fonts>
  <fills count="21">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79995117038483843"/>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s>
  <cellStyleXfs count="24">
    <xf numFmtId="0" fontId="0"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179" fontId="3" fillId="0" borderId="0"/>
    <xf numFmtId="9" fontId="3" fillId="0" borderId="0" applyFont="0" applyFill="0" applyBorder="0" applyAlignment="0" applyProtection="0"/>
    <xf numFmtId="176" fontId="3" fillId="0" borderId="0" applyFont="0" applyFill="0" applyBorder="0" applyAlignment="0" applyProtection="0"/>
    <xf numFmtId="179" fontId="3" fillId="0" borderId="0"/>
    <xf numFmtId="0" fontId="3" fillId="0" borderId="0"/>
    <xf numFmtId="176"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76" fontId="3" fillId="0" borderId="0" applyFont="0" applyFill="0" applyBorder="0" applyAlignment="0" applyProtection="0"/>
    <xf numFmtId="186" fontId="28" fillId="0" borderId="0" applyFont="0" applyFill="0" applyBorder="0" applyAlignment="0" applyProtection="0">
      <alignment vertical="center"/>
    </xf>
    <xf numFmtId="0" fontId="3" fillId="0" borderId="0"/>
    <xf numFmtId="0" fontId="3" fillId="0" borderId="0"/>
    <xf numFmtId="0" fontId="3" fillId="0" borderId="0"/>
    <xf numFmtId="0" fontId="29" fillId="0" borderId="0"/>
    <xf numFmtId="0" fontId="3" fillId="0" borderId="0"/>
    <xf numFmtId="178" fontId="3" fillId="0" borderId="0"/>
  </cellStyleXfs>
  <cellXfs count="416">
    <xf numFmtId="0" fontId="0" fillId="0" borderId="0" xfId="0"/>
    <xf numFmtId="9" fontId="0" fillId="0" borderId="0" xfId="0" applyNumberFormat="1"/>
    <xf numFmtId="0" fontId="5" fillId="0" borderId="0" xfId="0" applyFont="1"/>
    <xf numFmtId="0" fontId="2" fillId="0" borderId="0" xfId="0" applyFont="1"/>
    <xf numFmtId="0" fontId="6" fillId="0" borderId="0" xfId="2" applyFont="1" applyProtection="1">
      <protection locked="0"/>
    </xf>
    <xf numFmtId="0" fontId="7" fillId="0" borderId="0" xfId="2" applyFont="1" applyProtection="1">
      <protection locked="0"/>
    </xf>
    <xf numFmtId="0" fontId="3" fillId="0" borderId="0" xfId="3" applyAlignment="1" applyProtection="1">
      <alignment horizontal="left"/>
      <protection locked="0"/>
    </xf>
    <xf numFmtId="0" fontId="8" fillId="0" borderId="0" xfId="3" applyFont="1"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177" fontId="3" fillId="0" borderId="0" xfId="3" applyNumberFormat="1" applyAlignment="1" applyProtection="1">
      <alignment horizontal="left"/>
      <protection locked="0"/>
    </xf>
    <xf numFmtId="0" fontId="12" fillId="0" borderId="1" xfId="2" applyFont="1" applyBorder="1" applyAlignment="1" applyProtection="1">
      <alignment horizontal="left"/>
      <protection locked="0"/>
    </xf>
    <xf numFmtId="0" fontId="3" fillId="0" borderId="1" xfId="3" applyBorder="1" applyAlignment="1" applyProtection="1">
      <alignment horizontal="left"/>
      <protection locked="0"/>
    </xf>
    <xf numFmtId="0" fontId="3" fillId="0" borderId="0" xfId="3" applyAlignment="1" applyProtection="1">
      <alignment horizontal="center"/>
      <protection locked="0"/>
    </xf>
    <xf numFmtId="0" fontId="3" fillId="0" borderId="0" xfId="3" applyAlignment="1" applyProtection="1">
      <alignment horizontal="center" vertical="center" wrapText="1"/>
      <protection locked="0"/>
    </xf>
    <xf numFmtId="9" fontId="3" fillId="0" borderId="0" xfId="3" applyNumberFormat="1" applyAlignment="1" applyProtection="1">
      <alignment horizontal="center" wrapText="1"/>
      <protection locked="0"/>
    </xf>
    <xf numFmtId="0" fontId="13" fillId="0" borderId="0" xfId="3" applyFont="1" applyAlignment="1" applyProtection="1">
      <alignment horizontal="left"/>
      <protection locked="0"/>
    </xf>
    <xf numFmtId="0" fontId="11" fillId="5" borderId="1" xfId="2" applyFont="1" applyFill="1" applyBorder="1" applyAlignment="1" applyProtection="1">
      <alignment horizontal="left"/>
      <protection locked="0"/>
    </xf>
    <xf numFmtId="0" fontId="13" fillId="0" borderId="0" xfId="3" applyFont="1" applyAlignment="1">
      <alignment horizontal="left"/>
    </xf>
    <xf numFmtId="0" fontId="13" fillId="0" borderId="0" xfId="3" applyFont="1" applyAlignment="1">
      <alignment horizontal="left" wrapText="1"/>
    </xf>
    <xf numFmtId="9" fontId="3" fillId="0" borderId="0" xfId="3" applyNumberFormat="1" applyAlignment="1" applyProtection="1">
      <alignment horizontal="center"/>
      <protection locked="0"/>
    </xf>
    <xf numFmtId="9" fontId="9" fillId="0" borderId="0" xfId="3" applyNumberFormat="1" applyFont="1" applyAlignment="1" applyProtection="1">
      <alignment horizontal="center" wrapText="1"/>
      <protection locked="0"/>
    </xf>
    <xf numFmtId="9" fontId="10" fillId="0" borderId="0" xfId="3" applyNumberFormat="1" applyFont="1" applyAlignment="1">
      <alignment horizontal="center" wrapText="1"/>
    </xf>
    <xf numFmtId="0" fontId="3" fillId="0" borderId="0" xfId="3" applyAlignment="1">
      <alignment horizontal="left"/>
    </xf>
    <xf numFmtId="0" fontId="3" fillId="0" borderId="0" xfId="3" applyAlignment="1">
      <alignment horizontal="left" wrapText="1"/>
    </xf>
    <xf numFmtId="177" fontId="3" fillId="0" borderId="0" xfId="3" applyNumberFormat="1" applyAlignment="1">
      <alignment horizontal="left"/>
    </xf>
    <xf numFmtId="0" fontId="13" fillId="0" borderId="0" xfId="3" applyFont="1"/>
    <xf numFmtId="14" fontId="13" fillId="0" borderId="0" xfId="3" applyNumberFormat="1" applyFont="1"/>
    <xf numFmtId="0" fontId="13" fillId="0" borderId="0" xfId="3" applyFont="1" applyAlignment="1">
      <alignment wrapText="1"/>
    </xf>
    <xf numFmtId="177" fontId="13" fillId="0" borderId="0" xfId="3" applyNumberFormat="1" applyFont="1" applyAlignment="1">
      <alignment horizontal="left"/>
    </xf>
    <xf numFmtId="0" fontId="14" fillId="5" borderId="1" xfId="3" applyFont="1" applyFill="1" applyBorder="1" applyAlignment="1" applyProtection="1">
      <alignment horizontal="left"/>
      <protection locked="0"/>
    </xf>
    <xf numFmtId="9" fontId="3" fillId="0" borderId="0" xfId="3" applyNumberFormat="1" applyAlignment="1" applyProtection="1">
      <alignment horizontal="center" vertical="center" wrapText="1"/>
      <protection locked="0"/>
    </xf>
    <xf numFmtId="0" fontId="3" fillId="0" borderId="0" xfId="3"/>
    <xf numFmtId="14" fontId="3" fillId="0" borderId="0" xfId="3" applyNumberFormat="1"/>
    <xf numFmtId="0" fontId="3" fillId="0" borderId="0" xfId="3" applyAlignment="1">
      <alignment wrapText="1"/>
    </xf>
    <xf numFmtId="0" fontId="13" fillId="0" borderId="0" xfId="3" applyFont="1" applyAlignment="1">
      <alignment horizontal="right" wrapText="1"/>
    </xf>
    <xf numFmtId="0" fontId="12" fillId="0" borderId="4" xfId="2" applyFont="1" applyBorder="1" applyAlignment="1" applyProtection="1">
      <alignment horizontal="left"/>
      <protection locked="0"/>
    </xf>
    <xf numFmtId="0" fontId="0" fillId="0" borderId="1" xfId="0" applyBorder="1"/>
    <xf numFmtId="0" fontId="1" fillId="0" borderId="0" xfId="0" applyFont="1" applyAlignment="1">
      <alignment vertical="center" wrapText="1"/>
    </xf>
    <xf numFmtId="0" fontId="4" fillId="0" borderId="0" xfId="0" applyFont="1" applyAlignment="1">
      <alignment vertical="center" wrapText="1"/>
    </xf>
    <xf numFmtId="0" fontId="15" fillId="0" borderId="0" xfId="0" applyFont="1"/>
    <xf numFmtId="177" fontId="3" fillId="0" borderId="0" xfId="2" applyNumberFormat="1" applyAlignment="1" applyProtection="1">
      <alignment wrapText="1"/>
      <protection locked="0"/>
    </xf>
    <xf numFmtId="0" fontId="11" fillId="0" borderId="1" xfId="2" applyFont="1" applyBorder="1" applyAlignment="1" applyProtection="1">
      <alignment horizontal="left"/>
      <protection locked="0"/>
    </xf>
    <xf numFmtId="0" fontId="11" fillId="0" borderId="1" xfId="2" applyFont="1" applyBorder="1" applyProtection="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vertical="center" wrapText="1"/>
    </xf>
    <xf numFmtId="0" fontId="12" fillId="0" borderId="0" xfId="2" applyFont="1" applyAlignment="1" applyProtection="1">
      <alignment horizontal="left"/>
      <protection locked="0"/>
    </xf>
    <xf numFmtId="0" fontId="12" fillId="0" borderId="1" xfId="2" applyFont="1" applyBorder="1" applyAlignment="1" applyProtection="1">
      <alignment horizontal="left" vertical="center"/>
      <protection locked="0"/>
    </xf>
    <xf numFmtId="0" fontId="11" fillId="4" borderId="1" xfId="2" applyFont="1" applyFill="1" applyBorder="1" applyAlignment="1" applyProtection="1">
      <alignment horizontal="left" vertical="center"/>
      <protection locked="0"/>
    </xf>
    <xf numFmtId="0" fontId="3" fillId="0" borderId="1" xfId="3" applyBorder="1" applyAlignment="1" applyProtection="1">
      <alignment horizontal="left" vertical="center"/>
      <protection locked="0"/>
    </xf>
    <xf numFmtId="0" fontId="3" fillId="0" borderId="0" xfId="3" applyAlignment="1" applyProtection="1">
      <alignment horizontal="left" vertical="center"/>
      <protection locked="0"/>
    </xf>
    <xf numFmtId="0" fontId="8" fillId="0" borderId="0" xfId="3" applyFont="1" applyAlignment="1" applyProtection="1">
      <alignment horizontal="left" vertical="center"/>
      <protection locked="0"/>
    </xf>
    <xf numFmtId="0" fontId="3" fillId="0" borderId="0" xfId="3" applyAlignment="1" applyProtection="1">
      <alignment horizontal="center" vertical="center"/>
      <protection locked="0"/>
    </xf>
    <xf numFmtId="0" fontId="9" fillId="0" borderId="0" xfId="3" applyFont="1" applyAlignment="1" applyProtection="1">
      <alignment horizontal="left" vertical="center"/>
      <protection locked="0"/>
    </xf>
    <xf numFmtId="0" fontId="10" fillId="0" borderId="0" xfId="3" applyFont="1" applyAlignment="1" applyProtection="1">
      <alignment horizontal="left" vertical="center"/>
      <protection locked="0"/>
    </xf>
    <xf numFmtId="177" fontId="3" fillId="0" borderId="0" xfId="3" applyNumberFormat="1" applyAlignment="1" applyProtection="1">
      <alignment horizontal="left" vertical="center"/>
      <protection locked="0"/>
    </xf>
    <xf numFmtId="0" fontId="13" fillId="0" borderId="0" xfId="3" applyFont="1" applyAlignment="1" applyProtection="1">
      <alignment horizontal="left" vertical="center"/>
      <protection locked="0"/>
    </xf>
    <xf numFmtId="0" fontId="11" fillId="5" borderId="1" xfId="2" applyFont="1" applyFill="1" applyBorder="1" applyAlignment="1" applyProtection="1">
      <alignment horizontal="left" vertical="center"/>
      <protection locked="0"/>
    </xf>
    <xf numFmtId="0" fontId="11" fillId="0" borderId="1" xfId="2" applyFont="1" applyBorder="1" applyAlignment="1" applyProtection="1">
      <alignment vertical="center"/>
      <protection locked="0"/>
    </xf>
    <xf numFmtId="0" fontId="13" fillId="0" borderId="0" xfId="3" applyFont="1" applyAlignment="1">
      <alignment horizontal="left" vertical="center"/>
    </xf>
    <xf numFmtId="0" fontId="13" fillId="0" borderId="0" xfId="3" applyFont="1" applyAlignment="1">
      <alignment horizontal="left" vertical="center" wrapText="1"/>
    </xf>
    <xf numFmtId="0" fontId="11" fillId="0" borderId="5" xfId="2" applyFont="1" applyBorder="1" applyAlignment="1" applyProtection="1">
      <alignment horizontal="left"/>
      <protection locked="0"/>
    </xf>
    <xf numFmtId="0" fontId="12" fillId="0" borderId="6" xfId="2" applyFont="1" applyBorder="1" applyAlignment="1" applyProtection="1">
      <alignment horizontal="left"/>
      <protection locked="0"/>
    </xf>
    <xf numFmtId="0" fontId="11" fillId="0" borderId="1" xfId="2" applyFont="1" applyBorder="1" applyAlignment="1" applyProtection="1">
      <alignment horizontal="left" vertical="center"/>
      <protection locked="0"/>
    </xf>
    <xf numFmtId="0" fontId="16" fillId="0" borderId="1" xfId="2" applyFont="1" applyBorder="1" applyAlignment="1" applyProtection="1">
      <alignment horizontal="left" vertical="center"/>
      <protection locked="0"/>
    </xf>
    <xf numFmtId="0" fontId="16" fillId="5" borderId="1" xfId="2" applyFont="1" applyFill="1" applyBorder="1" applyAlignment="1" applyProtection="1">
      <alignment horizontal="left"/>
      <protection locked="0"/>
    </xf>
    <xf numFmtId="0" fontId="11" fillId="0" borderId="2" xfId="2" applyFont="1" applyBorder="1" applyProtection="1">
      <protection locked="0"/>
    </xf>
    <xf numFmtId="0" fontId="11" fillId="0" borderId="7" xfId="2" applyFont="1" applyBorder="1" applyProtection="1">
      <protection locked="0"/>
    </xf>
    <xf numFmtId="0" fontId="3" fillId="0" borderId="3" xfId="3" applyBorder="1" applyAlignment="1" applyProtection="1">
      <alignment horizontal="left"/>
      <protection locked="0"/>
    </xf>
    <xf numFmtId="0" fontId="19" fillId="0" borderId="0" xfId="0" applyFont="1" applyAlignment="1">
      <alignment vertical="center" wrapText="1"/>
    </xf>
    <xf numFmtId="0" fontId="11" fillId="0" borderId="7" xfId="2" applyFont="1" applyBorder="1" applyAlignment="1" applyProtection="1">
      <alignment horizontal="left"/>
      <protection locked="0"/>
    </xf>
    <xf numFmtId="0" fontId="2" fillId="0" borderId="0" xfId="4" applyAlignment="1">
      <alignment horizontal="center" wrapText="1"/>
    </xf>
    <xf numFmtId="0" fontId="2" fillId="0" borderId="0" xfId="4" applyAlignment="1">
      <alignment wrapText="1"/>
    </xf>
    <xf numFmtId="0" fontId="21" fillId="0" borderId="0" xfId="4" applyFont="1"/>
    <xf numFmtId="0" fontId="21" fillId="0" borderId="0" xfId="4" applyFont="1" applyAlignment="1">
      <alignment wrapText="1"/>
    </xf>
    <xf numFmtId="177" fontId="2" fillId="0" borderId="0" xfId="4" applyNumberFormat="1"/>
    <xf numFmtId="0" fontId="1" fillId="0" borderId="8" xfId="4" applyFont="1" applyBorder="1" applyAlignment="1">
      <alignment wrapText="1"/>
    </xf>
    <xf numFmtId="10" fontId="2" fillId="0" borderId="0" xfId="4" applyNumberFormat="1" applyAlignment="1">
      <alignment wrapText="1"/>
    </xf>
    <xf numFmtId="177" fontId="2" fillId="0" borderId="0" xfId="4" applyNumberFormat="1" applyAlignment="1">
      <alignment wrapText="1"/>
    </xf>
    <xf numFmtId="1" fontId="2" fillId="0" borderId="1" xfId="4" applyNumberFormat="1" applyBorder="1" applyAlignment="1">
      <alignment wrapText="1"/>
    </xf>
    <xf numFmtId="177" fontId="2" fillId="0" borderId="1" xfId="4" applyNumberFormat="1" applyBorder="1" applyAlignment="1">
      <alignment wrapText="1"/>
    </xf>
    <xf numFmtId="0" fontId="1" fillId="0" borderId="1" xfId="4" applyFont="1" applyBorder="1" applyAlignment="1">
      <alignment horizontal="center" wrapText="1"/>
    </xf>
    <xf numFmtId="0" fontId="1" fillId="9" borderId="1" xfId="4" applyFont="1" applyFill="1" applyBorder="1" applyAlignment="1">
      <alignment horizontal="center" wrapText="1"/>
    </xf>
    <xf numFmtId="0" fontId="19" fillId="9" borderId="1" xfId="4" applyFont="1" applyFill="1" applyBorder="1" applyAlignment="1">
      <alignment horizontal="center" wrapText="1"/>
    </xf>
    <xf numFmtId="0" fontId="19" fillId="10" borderId="1" xfId="4" applyFont="1" applyFill="1" applyBorder="1" applyAlignment="1">
      <alignment horizontal="center" wrapText="1"/>
    </xf>
    <xf numFmtId="0" fontId="1" fillId="10" borderId="1" xfId="4" applyFont="1" applyFill="1" applyBorder="1" applyAlignment="1">
      <alignment horizontal="center" wrapText="1"/>
    </xf>
    <xf numFmtId="177" fontId="1" fillId="11" borderId="2" xfId="4" applyNumberFormat="1" applyFont="1" applyFill="1" applyBorder="1" applyAlignment="1">
      <alignment horizontal="center" wrapText="1"/>
    </xf>
    <xf numFmtId="0" fontId="19" fillId="0" borderId="1" xfId="4" applyFont="1" applyBorder="1" applyAlignment="1">
      <alignment horizontal="center" wrapText="1"/>
    </xf>
    <xf numFmtId="2" fontId="1" fillId="0" borderId="1" xfId="4" applyNumberFormat="1" applyFont="1" applyBorder="1" applyAlignment="1">
      <alignment horizontal="center" wrapText="1"/>
    </xf>
    <xf numFmtId="1" fontId="1" fillId="0" borderId="1" xfId="4" applyNumberFormat="1" applyFont="1" applyBorder="1" applyAlignment="1">
      <alignment horizontal="center" wrapText="1"/>
    </xf>
    <xf numFmtId="2" fontId="14" fillId="0" borderId="1" xfId="1" applyNumberFormat="1" applyFont="1" applyBorder="1" applyAlignment="1">
      <alignment wrapText="1"/>
    </xf>
    <xf numFmtId="1" fontId="22" fillId="0" borderId="1" xfId="1" applyNumberFormat="1" applyFont="1" applyBorder="1" applyAlignment="1">
      <alignment wrapText="1"/>
    </xf>
    <xf numFmtId="177" fontId="22" fillId="0" borderId="1" xfId="1" applyNumberFormat="1" applyFont="1" applyBorder="1" applyAlignment="1">
      <alignment wrapText="1"/>
    </xf>
    <xf numFmtId="10" fontId="1" fillId="0" borderId="1" xfId="4" applyNumberFormat="1" applyFont="1" applyBorder="1" applyAlignment="1">
      <alignment horizontal="center" wrapText="1"/>
    </xf>
    <xf numFmtId="177" fontId="22" fillId="10" borderId="1" xfId="1" applyNumberFormat="1" applyFont="1" applyFill="1" applyBorder="1" applyAlignment="1">
      <alignment wrapText="1"/>
    </xf>
    <xf numFmtId="177" fontId="22" fillId="3" borderId="1" xfId="1" applyNumberFormat="1" applyFont="1" applyFill="1" applyBorder="1" applyAlignment="1">
      <alignment wrapText="1"/>
    </xf>
    <xf numFmtId="10" fontId="22" fillId="3" borderId="1" xfId="1" applyNumberFormat="1" applyFont="1" applyFill="1" applyBorder="1" applyAlignment="1">
      <alignment wrapText="1"/>
    </xf>
    <xf numFmtId="177" fontId="14" fillId="12" borderId="1" xfId="1" applyNumberFormat="1" applyFont="1" applyFill="1" applyBorder="1" applyAlignment="1">
      <alignment wrapText="1"/>
    </xf>
    <xf numFmtId="0" fontId="2" fillId="0" borderId="1" xfId="4" applyBorder="1" applyAlignment="1">
      <alignment horizontal="center"/>
    </xf>
    <xf numFmtId="0" fontId="2" fillId="0" borderId="1" xfId="4" applyBorder="1"/>
    <xf numFmtId="178" fontId="2" fillId="0" borderId="1" xfId="4" applyNumberFormat="1" applyBorder="1"/>
    <xf numFmtId="179" fontId="2" fillId="0" borderId="1" xfId="4" applyNumberFormat="1" applyBorder="1"/>
    <xf numFmtId="1" fontId="2" fillId="0" borderId="1" xfId="4" applyNumberFormat="1" applyBorder="1"/>
    <xf numFmtId="2" fontId="2" fillId="0" borderId="1" xfId="4" applyNumberFormat="1" applyBorder="1"/>
    <xf numFmtId="1" fontId="2" fillId="2" borderId="1" xfId="4" applyNumberFormat="1" applyFill="1" applyBorder="1"/>
    <xf numFmtId="3" fontId="2" fillId="0" borderId="1" xfId="4" applyNumberFormat="1" applyBorder="1"/>
    <xf numFmtId="177" fontId="2" fillId="2" borderId="1" xfId="4" applyNumberFormat="1" applyFill="1" applyBorder="1"/>
    <xf numFmtId="180" fontId="2" fillId="0" borderId="1" xfId="4" applyNumberFormat="1" applyBorder="1"/>
    <xf numFmtId="10" fontId="2" fillId="0" borderId="1" xfId="4" applyNumberFormat="1" applyBorder="1"/>
    <xf numFmtId="177" fontId="2" fillId="2" borderId="1" xfId="4" applyNumberFormat="1" applyFill="1" applyBorder="1" applyAlignment="1">
      <alignment wrapText="1"/>
    </xf>
    <xf numFmtId="10" fontId="0" fillId="2" borderId="1" xfId="5" applyNumberFormat="1" applyFont="1" applyFill="1" applyBorder="1" applyAlignment="1"/>
    <xf numFmtId="177" fontId="2" fillId="0" borderId="1" xfId="4" applyNumberFormat="1" applyBorder="1"/>
    <xf numFmtId="0" fontId="2" fillId="0" borderId="0" xfId="4"/>
    <xf numFmtId="0" fontId="2" fillId="0" borderId="1" xfId="4" applyBorder="1" applyAlignment="1">
      <alignment horizontal="center" wrapText="1"/>
    </xf>
    <xf numFmtId="0" fontId="2" fillId="0" borderId="1" xfId="4" applyBorder="1" applyAlignment="1">
      <alignment wrapText="1"/>
    </xf>
    <xf numFmtId="177" fontId="2" fillId="0" borderId="2" xfId="4" applyNumberFormat="1" applyBorder="1" applyAlignment="1">
      <alignment wrapText="1"/>
    </xf>
    <xf numFmtId="2" fontId="2" fillId="0" borderId="1" xfId="4" applyNumberFormat="1" applyBorder="1" applyAlignment="1">
      <alignment wrapText="1"/>
    </xf>
    <xf numFmtId="10" fontId="2" fillId="0" borderId="1" xfId="4" applyNumberFormat="1" applyBorder="1" applyAlignment="1">
      <alignment wrapText="1"/>
    </xf>
    <xf numFmtId="10" fontId="0" fillId="2" borderId="1" xfId="5" applyNumberFormat="1" applyFont="1" applyFill="1" applyBorder="1" applyAlignment="1">
      <alignment wrapText="1"/>
    </xf>
    <xf numFmtId="2" fontId="2" fillId="0" borderId="0" xfId="4" applyNumberFormat="1" applyAlignment="1">
      <alignment wrapText="1"/>
    </xf>
    <xf numFmtId="1" fontId="2" fillId="0" borderId="0" xfId="4" applyNumberFormat="1" applyAlignment="1">
      <alignment wrapText="1"/>
    </xf>
    <xf numFmtId="179" fontId="2" fillId="0" borderId="1" xfId="4" applyNumberFormat="1" applyBorder="1" applyAlignment="1">
      <alignment wrapText="1"/>
    </xf>
    <xf numFmtId="180" fontId="2" fillId="0" borderId="1" xfId="4" applyNumberFormat="1" applyBorder="1" applyAlignment="1">
      <alignment wrapText="1"/>
    </xf>
    <xf numFmtId="177" fontId="2" fillId="0" borderId="2" xfId="4" applyNumberFormat="1" applyBorder="1"/>
    <xf numFmtId="177" fontId="12" fillId="13" borderId="1" xfId="2" applyNumberFormat="1" applyFont="1" applyFill="1" applyBorder="1" applyAlignment="1" applyProtection="1">
      <alignment horizontal="left"/>
      <protection locked="0"/>
    </xf>
    <xf numFmtId="0" fontId="12" fillId="2" borderId="1" xfId="0" applyFont="1" applyFill="1" applyBorder="1" applyAlignment="1">
      <alignment vertical="center" wrapText="1"/>
    </xf>
    <xf numFmtId="181" fontId="1" fillId="0" borderId="8" xfId="4" applyNumberFormat="1" applyFont="1" applyBorder="1" applyAlignment="1">
      <alignment wrapText="1"/>
    </xf>
    <xf numFmtId="181" fontId="1" fillId="0" borderId="1" xfId="4" applyNumberFormat="1" applyFont="1" applyBorder="1" applyAlignment="1">
      <alignment horizontal="center" wrapText="1"/>
    </xf>
    <xf numFmtId="181" fontId="2" fillId="0" borderId="1" xfId="4" applyNumberFormat="1" applyBorder="1"/>
    <xf numFmtId="181" fontId="2" fillId="0" borderId="1" xfId="4" applyNumberFormat="1" applyBorder="1" applyAlignment="1">
      <alignment wrapText="1"/>
    </xf>
    <xf numFmtId="181" fontId="2" fillId="0" borderId="0" xfId="4" applyNumberFormat="1" applyAlignment="1">
      <alignment wrapText="1"/>
    </xf>
    <xf numFmtId="2" fontId="1" fillId="0" borderId="8" xfId="4" applyNumberFormat="1" applyFont="1" applyBorder="1" applyAlignment="1">
      <alignment wrapText="1"/>
    </xf>
    <xf numFmtId="177" fontId="2" fillId="0" borderId="2" xfId="4" applyNumberFormat="1" applyBorder="1" applyAlignment="1">
      <alignment horizontal="center" wrapText="1"/>
    </xf>
    <xf numFmtId="177" fontId="1" fillId="6" borderId="0" xfId="4" applyNumberFormat="1" applyFont="1" applyFill="1" applyAlignment="1">
      <alignment wrapText="1"/>
    </xf>
    <xf numFmtId="177" fontId="14" fillId="0" borderId="1" xfId="1" applyNumberFormat="1" applyFont="1" applyBorder="1" applyAlignment="1">
      <alignment wrapText="1"/>
    </xf>
    <xf numFmtId="182" fontId="1" fillId="0" borderId="8" xfId="4" applyNumberFormat="1" applyFont="1" applyBorder="1" applyAlignment="1">
      <alignment wrapText="1"/>
    </xf>
    <xf numFmtId="182" fontId="22" fillId="0" borderId="1" xfId="1" applyNumberFormat="1" applyFont="1" applyBorder="1" applyAlignment="1">
      <alignment wrapText="1"/>
    </xf>
    <xf numFmtId="182" fontId="2" fillId="2" borderId="1" xfId="4" applyNumberFormat="1" applyFill="1" applyBorder="1" applyAlignment="1">
      <alignment wrapText="1"/>
    </xf>
    <xf numFmtId="182" fontId="2" fillId="0" borderId="0" xfId="4" applyNumberFormat="1" applyAlignment="1">
      <alignment wrapText="1"/>
    </xf>
    <xf numFmtId="183" fontId="2" fillId="2" borderId="1" xfId="4" applyNumberFormat="1" applyFill="1" applyBorder="1"/>
    <xf numFmtId="183" fontId="2" fillId="2" borderId="1" xfId="4" applyNumberFormat="1" applyFill="1" applyBorder="1" applyAlignment="1">
      <alignment wrapText="1"/>
    </xf>
    <xf numFmtId="0" fontId="11" fillId="0" borderId="0" xfId="2" applyFont="1" applyAlignment="1" applyProtection="1">
      <alignment horizontal="left"/>
      <protection locked="0"/>
    </xf>
    <xf numFmtId="10" fontId="24" fillId="0" borderId="0" xfId="2" applyNumberFormat="1" applyFont="1" applyAlignment="1" applyProtection="1">
      <alignment horizontal="left"/>
      <protection locked="0"/>
    </xf>
    <xf numFmtId="0" fontId="3" fillId="0" borderId="0" xfId="10"/>
    <xf numFmtId="0" fontId="10" fillId="0" borderId="0" xfId="10" applyFont="1"/>
    <xf numFmtId="184" fontId="10" fillId="0" borderId="0" xfId="11" applyNumberFormat="1" applyFont="1"/>
    <xf numFmtId="0" fontId="3" fillId="0" borderId="0" xfId="10" applyAlignment="1">
      <alignment wrapText="1"/>
    </xf>
    <xf numFmtId="10" fontId="25" fillId="0" borderId="0" xfId="12" applyNumberFormat="1" applyFont="1"/>
    <xf numFmtId="0" fontId="10" fillId="0" borderId="0" xfId="12" applyFont="1"/>
    <xf numFmtId="185" fontId="10" fillId="0" borderId="0" xfId="12" applyNumberFormat="1" applyFont="1"/>
    <xf numFmtId="1" fontId="10" fillId="0" borderId="0" xfId="12" applyNumberFormat="1" applyFont="1"/>
    <xf numFmtId="180" fontId="9" fillId="0" borderId="0" xfId="13" applyNumberFormat="1" applyFont="1"/>
    <xf numFmtId="176" fontId="10" fillId="0" borderId="0" xfId="11" applyFont="1" applyBorder="1"/>
    <xf numFmtId="1" fontId="10" fillId="0" borderId="0" xfId="10" applyNumberFormat="1" applyFont="1"/>
    <xf numFmtId="184" fontId="10" fillId="0" borderId="0" xfId="11" applyNumberFormat="1" applyFont="1" applyBorder="1"/>
    <xf numFmtId="0" fontId="3" fillId="0" borderId="0" xfId="14" applyAlignment="1">
      <alignment wrapText="1"/>
    </xf>
    <xf numFmtId="177" fontId="10" fillId="0" borderId="1" xfId="15" applyNumberFormat="1" applyFont="1" applyBorder="1"/>
    <xf numFmtId="1" fontId="10" fillId="0" borderId="1" xfId="15" applyNumberFormat="1" applyFont="1" applyBorder="1" applyAlignment="1">
      <alignment horizontal="center"/>
    </xf>
    <xf numFmtId="178" fontId="26" fillId="10" borderId="1" xfId="11" applyNumberFormat="1" applyFont="1" applyFill="1" applyBorder="1" applyAlignment="1"/>
    <xf numFmtId="10" fontId="27" fillId="14" borderId="1" xfId="16" applyNumberFormat="1" applyFont="1" applyFill="1" applyBorder="1" applyAlignment="1"/>
    <xf numFmtId="177" fontId="10" fillId="0" borderId="1" xfId="17" applyNumberFormat="1" applyFont="1" applyFill="1" applyBorder="1" applyAlignment="1"/>
    <xf numFmtId="176" fontId="3" fillId="0" borderId="1" xfId="10" applyNumberFormat="1" applyBorder="1"/>
    <xf numFmtId="176" fontId="10" fillId="0" borderId="1" xfId="18" applyNumberFormat="1" applyFont="1" applyBorder="1"/>
    <xf numFmtId="176" fontId="10" fillId="0" borderId="1" xfId="14" applyNumberFormat="1" applyFont="1" applyBorder="1"/>
    <xf numFmtId="176" fontId="10" fillId="14" borderId="1" xfId="15" applyNumberFormat="1" applyFont="1" applyFill="1" applyBorder="1"/>
    <xf numFmtId="180" fontId="10" fillId="14" borderId="1" xfId="19" applyNumberFormat="1" applyFont="1" applyFill="1" applyBorder="1"/>
    <xf numFmtId="0" fontId="10" fillId="14" borderId="1" xfId="19" applyFont="1" applyFill="1" applyBorder="1" applyAlignment="1">
      <alignment horizontal="right"/>
    </xf>
    <xf numFmtId="177" fontId="10" fillId="14" borderId="1" xfId="14" applyNumberFormat="1" applyFont="1" applyFill="1" applyBorder="1" applyAlignment="1">
      <alignment wrapText="1"/>
    </xf>
    <xf numFmtId="177" fontId="3" fillId="0" borderId="1" xfId="17" applyNumberFormat="1" applyFont="1" applyFill="1" applyBorder="1" applyAlignment="1">
      <alignment wrapText="1"/>
    </xf>
    <xf numFmtId="3" fontId="10" fillId="14" borderId="1" xfId="14" applyNumberFormat="1" applyFont="1" applyFill="1" applyBorder="1"/>
    <xf numFmtId="183" fontId="10" fillId="14" borderId="1" xfId="14" applyNumberFormat="1" applyFont="1" applyFill="1" applyBorder="1"/>
    <xf numFmtId="0" fontId="3" fillId="14" borderId="1" xfId="15" applyFill="1" applyBorder="1" applyAlignment="1">
      <alignment wrapText="1"/>
    </xf>
    <xf numFmtId="1" fontId="3" fillId="14" borderId="1" xfId="15" applyNumberFormat="1" applyFill="1" applyBorder="1" applyAlignment="1">
      <alignment wrapText="1"/>
    </xf>
    <xf numFmtId="0" fontId="3" fillId="0" borderId="1" xfId="15" applyBorder="1" applyAlignment="1">
      <alignment wrapText="1"/>
    </xf>
    <xf numFmtId="177" fontId="10" fillId="0" borderId="1" xfId="17" applyNumberFormat="1" applyFont="1" applyFill="1" applyBorder="1" applyAlignment="1">
      <alignment horizontal="center" wrapText="1"/>
    </xf>
    <xf numFmtId="0" fontId="3" fillId="0" borderId="0" xfId="15" applyAlignment="1">
      <alignment wrapText="1"/>
    </xf>
    <xf numFmtId="177" fontId="9" fillId="10" borderId="6" xfId="15" applyNumberFormat="1" applyFont="1" applyFill="1" applyBorder="1"/>
    <xf numFmtId="184" fontId="25" fillId="10" borderId="6" xfId="11" applyNumberFormat="1" applyFont="1" applyFill="1" applyBorder="1" applyAlignment="1">
      <alignment horizontal="center" vertical="center"/>
    </xf>
    <xf numFmtId="10" fontId="9" fillId="10" borderId="6" xfId="16" applyNumberFormat="1" applyFont="1" applyFill="1" applyBorder="1" applyAlignment="1"/>
    <xf numFmtId="177" fontId="9" fillId="10" borderId="6" xfId="17" applyNumberFormat="1" applyFont="1" applyFill="1" applyBorder="1" applyAlignment="1"/>
    <xf numFmtId="176" fontId="9" fillId="10" borderId="6" xfId="10" applyNumberFormat="1" applyFont="1" applyFill="1" applyBorder="1"/>
    <xf numFmtId="176" fontId="9" fillId="10" borderId="6" xfId="15" applyNumberFormat="1" applyFont="1" applyFill="1" applyBorder="1"/>
    <xf numFmtId="180" fontId="9" fillId="10" borderId="6" xfId="15" applyNumberFormat="1" applyFont="1" applyFill="1" applyBorder="1"/>
    <xf numFmtId="0" fontId="9" fillId="10" borderId="6" xfId="15" applyFont="1" applyFill="1" applyBorder="1" applyAlignment="1">
      <alignment horizontal="center"/>
    </xf>
    <xf numFmtId="177" fontId="9" fillId="10" borderId="6" xfId="15" applyNumberFormat="1" applyFont="1" applyFill="1" applyBorder="1" applyAlignment="1">
      <alignment wrapText="1"/>
    </xf>
    <xf numFmtId="3" fontId="9" fillId="10" borderId="6" xfId="15" applyNumberFormat="1" applyFont="1" applyFill="1" applyBorder="1" applyAlignment="1">
      <alignment wrapText="1"/>
    </xf>
    <xf numFmtId="3" fontId="9" fillId="10" borderId="6" xfId="15" applyNumberFormat="1" applyFont="1" applyFill="1" applyBorder="1"/>
    <xf numFmtId="183" fontId="9" fillId="10" borderId="6" xfId="15" applyNumberFormat="1" applyFont="1" applyFill="1" applyBorder="1"/>
    <xf numFmtId="0" fontId="9" fillId="10" borderId="6" xfId="15" applyFont="1" applyFill="1" applyBorder="1" applyAlignment="1">
      <alignment wrapText="1"/>
    </xf>
    <xf numFmtId="2" fontId="9" fillId="10" borderId="6" xfId="15" applyNumberFormat="1" applyFont="1" applyFill="1" applyBorder="1" applyAlignment="1">
      <alignment horizontal="center" wrapText="1"/>
    </xf>
    <xf numFmtId="0" fontId="9" fillId="10" borderId="6" xfId="15" applyFont="1" applyFill="1" applyBorder="1" applyAlignment="1">
      <alignment vertical="center" wrapText="1"/>
    </xf>
    <xf numFmtId="0" fontId="30" fillId="15" borderId="11" xfId="21" applyFont="1" applyFill="1" applyBorder="1"/>
    <xf numFmtId="0" fontId="30" fillId="15" borderId="8" xfId="21" applyFont="1" applyFill="1" applyBorder="1"/>
    <xf numFmtId="0" fontId="31" fillId="15" borderId="9" xfId="21" applyFont="1" applyFill="1" applyBorder="1"/>
    <xf numFmtId="176" fontId="10" fillId="0" borderId="0" xfId="11" applyFont="1"/>
    <xf numFmtId="0" fontId="3" fillId="5" borderId="0" xfId="10" applyFill="1"/>
    <xf numFmtId="0" fontId="3" fillId="5" borderId="0" xfId="10" applyFill="1" applyAlignment="1">
      <alignment wrapText="1"/>
    </xf>
    <xf numFmtId="0" fontId="14" fillId="5" borderId="0" xfId="10" applyFont="1" applyFill="1"/>
    <xf numFmtId="184" fontId="26" fillId="16" borderId="1" xfId="11" applyNumberFormat="1" applyFont="1" applyFill="1" applyBorder="1" applyAlignment="1"/>
    <xf numFmtId="0" fontId="3" fillId="14" borderId="1" xfId="15" applyFill="1" applyBorder="1" applyAlignment="1">
      <alignment horizontal="center" vertical="center" wrapText="1"/>
    </xf>
    <xf numFmtId="177" fontId="9" fillId="10" borderId="1" xfId="15" applyNumberFormat="1" applyFont="1" applyFill="1" applyBorder="1"/>
    <xf numFmtId="184" fontId="25" fillId="10" borderId="1" xfId="11" applyNumberFormat="1" applyFont="1" applyFill="1" applyBorder="1" applyAlignment="1">
      <alignment horizontal="center" vertical="center"/>
    </xf>
    <xf numFmtId="10" fontId="9" fillId="10" borderId="1" xfId="16" applyNumberFormat="1" applyFont="1" applyFill="1" applyBorder="1" applyAlignment="1"/>
    <xf numFmtId="177" fontId="9" fillId="10" borderId="1" xfId="17" applyNumberFormat="1" applyFont="1" applyFill="1" applyBorder="1" applyAlignment="1"/>
    <xf numFmtId="176" fontId="9" fillId="10" borderId="1" xfId="10" applyNumberFormat="1" applyFont="1" applyFill="1" applyBorder="1"/>
    <xf numFmtId="176" fontId="9" fillId="10" borderId="1" xfId="15" applyNumberFormat="1" applyFont="1" applyFill="1" applyBorder="1"/>
    <xf numFmtId="180" fontId="9" fillId="10" borderId="1" xfId="15" applyNumberFormat="1" applyFont="1" applyFill="1" applyBorder="1"/>
    <xf numFmtId="0" fontId="9" fillId="10" borderId="1" xfId="15" applyFont="1" applyFill="1" applyBorder="1" applyAlignment="1">
      <alignment horizontal="center"/>
    </xf>
    <xf numFmtId="177" fontId="9" fillId="10" borderId="1" xfId="15" applyNumberFormat="1" applyFont="1" applyFill="1" applyBorder="1" applyAlignment="1">
      <alignment wrapText="1"/>
    </xf>
    <xf numFmtId="3" fontId="9" fillId="10" borderId="1" xfId="15" applyNumberFormat="1" applyFont="1" applyFill="1" applyBorder="1" applyAlignment="1">
      <alignment wrapText="1"/>
    </xf>
    <xf numFmtId="3" fontId="9" fillId="10" borderId="1" xfId="15" applyNumberFormat="1" applyFont="1" applyFill="1" applyBorder="1"/>
    <xf numFmtId="183" fontId="9" fillId="10" borderId="1" xfId="15" applyNumberFormat="1" applyFont="1" applyFill="1" applyBorder="1"/>
    <xf numFmtId="0" fontId="9" fillId="10" borderId="1" xfId="15" applyFont="1" applyFill="1" applyBorder="1" applyAlignment="1">
      <alignment wrapText="1"/>
    </xf>
    <xf numFmtId="2" fontId="9" fillId="10" borderId="1" xfId="15" applyNumberFormat="1" applyFont="1" applyFill="1" applyBorder="1" applyAlignment="1">
      <alignment horizontal="center" wrapText="1"/>
    </xf>
    <xf numFmtId="0" fontId="9" fillId="10" borderId="1" xfId="15" applyFont="1" applyFill="1" applyBorder="1" applyAlignment="1">
      <alignment vertical="center" wrapText="1"/>
    </xf>
    <xf numFmtId="0" fontId="31" fillId="15" borderId="0" xfId="21" applyFont="1" applyFill="1"/>
    <xf numFmtId="0" fontId="3" fillId="0" borderId="0" xfId="10" applyAlignment="1">
      <alignment vertical="center" wrapText="1"/>
    </xf>
    <xf numFmtId="9" fontId="14" fillId="0" borderId="1" xfId="10" applyNumberFormat="1" applyFont="1" applyBorder="1" applyAlignment="1">
      <alignment vertical="center" wrapText="1"/>
    </xf>
    <xf numFmtId="10" fontId="14" fillId="0" borderId="1" xfId="10" applyNumberFormat="1" applyFont="1" applyBorder="1" applyAlignment="1">
      <alignment vertical="center" wrapText="1"/>
    </xf>
    <xf numFmtId="180" fontId="14" fillId="0" borderId="1" xfId="10" applyNumberFormat="1" applyFont="1" applyBorder="1" applyAlignment="1">
      <alignment vertical="center" wrapText="1"/>
    </xf>
    <xf numFmtId="0" fontId="14" fillId="0" borderId="1" xfId="10" applyFont="1" applyBorder="1" applyAlignment="1">
      <alignment horizontal="center" vertical="center" wrapText="1"/>
    </xf>
    <xf numFmtId="187" fontId="14" fillId="0" borderId="1" xfId="10" applyNumberFormat="1" applyFont="1" applyBorder="1" applyAlignment="1">
      <alignment horizontal="center" vertical="center" wrapText="1"/>
    </xf>
    <xf numFmtId="0" fontId="14" fillId="0" borderId="1" xfId="10" applyFont="1" applyBorder="1" applyAlignment="1">
      <alignment horizontal="left" vertical="center" wrapText="1"/>
    </xf>
    <xf numFmtId="0" fontId="3" fillId="0" borderId="0" xfId="10" applyAlignment="1">
      <alignment vertical="center"/>
    </xf>
    <xf numFmtId="0" fontId="14" fillId="0" borderId="1" xfId="10" applyFont="1" applyBorder="1" applyAlignment="1">
      <alignment horizontal="right" vertical="center" wrapText="1"/>
    </xf>
    <xf numFmtId="0" fontId="14" fillId="0" borderId="1" xfId="10" applyFont="1" applyBorder="1" applyAlignment="1">
      <alignment horizontal="center" vertical="center"/>
    </xf>
    <xf numFmtId="0" fontId="3" fillId="0" borderId="0" xfId="2" applyAlignment="1" applyProtection="1">
      <alignment horizontal="left"/>
      <protection locked="0"/>
    </xf>
    <xf numFmtId="0" fontId="3" fillId="0" borderId="0" xfId="2" applyAlignment="1">
      <alignment horizontal="left"/>
    </xf>
    <xf numFmtId="0" fontId="3" fillId="0" borderId="0" xfId="2" applyAlignment="1" applyProtection="1">
      <alignment horizontal="center"/>
      <protection locked="0"/>
    </xf>
    <xf numFmtId="9" fontId="3" fillId="0" borderId="0" xfId="2" applyNumberFormat="1" applyAlignment="1">
      <alignment horizontal="center" wrapText="1"/>
    </xf>
    <xf numFmtId="9" fontId="3" fillId="0" borderId="0" xfId="2" applyNumberFormat="1" applyAlignment="1" applyProtection="1">
      <alignment horizontal="center" wrapText="1"/>
      <protection locked="0"/>
    </xf>
    <xf numFmtId="9" fontId="3" fillId="0" borderId="0" xfId="2" applyNumberFormat="1" applyAlignment="1" applyProtection="1">
      <alignment horizontal="center"/>
      <protection locked="0"/>
    </xf>
    <xf numFmtId="0" fontId="8" fillId="0" borderId="0" xfId="2" applyFont="1" applyAlignment="1" applyProtection="1">
      <alignment horizontal="left"/>
      <protection locked="0"/>
    </xf>
    <xf numFmtId="0" fontId="12" fillId="0" borderId="0" xfId="2" applyFont="1" applyAlignment="1" applyProtection="1">
      <alignment horizontal="left" wrapText="1"/>
      <protection locked="0"/>
    </xf>
    <xf numFmtId="0" fontId="11" fillId="0" borderId="0" xfId="2" applyFont="1" applyAlignment="1" applyProtection="1">
      <alignment wrapText="1"/>
      <protection locked="0"/>
    </xf>
    <xf numFmtId="0" fontId="11" fillId="0" borderId="14" xfId="2" applyFont="1" applyBorder="1" applyAlignment="1" applyProtection="1">
      <alignment horizontal="left"/>
      <protection locked="0"/>
    </xf>
    <xf numFmtId="0" fontId="12" fillId="0" borderId="14" xfId="2" applyFont="1" applyBorder="1" applyAlignment="1" applyProtection="1">
      <alignment horizontal="left"/>
      <protection locked="0"/>
    </xf>
    <xf numFmtId="14" fontId="12" fillId="0" borderId="14" xfId="2" applyNumberFormat="1" applyFont="1" applyBorder="1" applyAlignment="1" applyProtection="1">
      <alignment horizontal="left"/>
      <protection locked="0"/>
    </xf>
    <xf numFmtId="0" fontId="11" fillId="0" borderId="18" xfId="2" applyFont="1" applyBorder="1" applyAlignment="1" applyProtection="1">
      <alignment horizontal="left"/>
      <protection locked="0"/>
    </xf>
    <xf numFmtId="177" fontId="3" fillId="0" borderId="0" xfId="2" applyNumberFormat="1" applyAlignment="1">
      <alignment horizontal="left"/>
    </xf>
    <xf numFmtId="0" fontId="3" fillId="0" borderId="0" xfId="2"/>
    <xf numFmtId="14" fontId="3" fillId="0" borderId="0" xfId="2" applyNumberFormat="1"/>
    <xf numFmtId="9" fontId="3" fillId="0" borderId="0" xfId="2" applyNumberFormat="1" applyAlignment="1" applyProtection="1">
      <alignment horizontal="center" vertical="center" wrapText="1"/>
      <protection locked="0"/>
    </xf>
    <xf numFmtId="0" fontId="3" fillId="0" borderId="0" xfId="2" applyAlignment="1" applyProtection="1">
      <alignment horizontal="center" vertical="center" wrapText="1"/>
      <protection locked="0"/>
    </xf>
    <xf numFmtId="0" fontId="32" fillId="0" borderId="0" xfId="2" applyFont="1" applyAlignment="1" applyProtection="1">
      <alignment horizontal="left"/>
      <protection locked="0"/>
    </xf>
    <xf numFmtId="187" fontId="12" fillId="0" borderId="1" xfId="2" applyNumberFormat="1" applyFont="1" applyBorder="1" applyAlignment="1" applyProtection="1">
      <alignment horizontal="left"/>
      <protection locked="0"/>
    </xf>
    <xf numFmtId="0" fontId="11" fillId="0" borderId="20" xfId="2" applyFont="1" applyBorder="1" applyAlignment="1" applyProtection="1">
      <alignment horizontal="left"/>
      <protection locked="0"/>
    </xf>
    <xf numFmtId="14" fontId="12" fillId="0" borderId="0" xfId="2" applyNumberFormat="1" applyFont="1" applyAlignment="1" applyProtection="1">
      <alignment horizontal="left"/>
      <protection locked="0"/>
    </xf>
    <xf numFmtId="0" fontId="12" fillId="0" borderId="0" xfId="12" applyFont="1"/>
    <xf numFmtId="0" fontId="33" fillId="0" borderId="0" xfId="20" applyFont="1"/>
    <xf numFmtId="0" fontId="11" fillId="0" borderId="22"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6" xfId="2" applyFont="1" applyBorder="1" applyAlignment="1" applyProtection="1">
      <alignment horizontal="left"/>
      <protection locked="0"/>
    </xf>
    <xf numFmtId="177" fontId="3" fillId="0" borderId="0" xfId="2" applyNumberFormat="1" applyAlignment="1" applyProtection="1">
      <alignment horizontal="left"/>
      <protection locked="0"/>
    </xf>
    <xf numFmtId="177" fontId="14" fillId="0" borderId="0" xfId="2" applyNumberFormat="1" applyFont="1" applyAlignment="1" applyProtection="1">
      <alignment horizontal="left"/>
      <protection locked="0"/>
    </xf>
    <xf numFmtId="0" fontId="29" fillId="0" borderId="0" xfId="20" applyFont="1"/>
    <xf numFmtId="0" fontId="34" fillId="18" borderId="1" xfId="20" applyFont="1" applyFill="1" applyBorder="1" applyAlignment="1">
      <alignment horizontal="center" vertical="center"/>
    </xf>
    <xf numFmtId="0" fontId="34" fillId="0" borderId="1" xfId="20" applyFont="1" applyBorder="1" applyAlignment="1">
      <alignment horizontal="center" vertical="center" wrapText="1"/>
    </xf>
    <xf numFmtId="180" fontId="34" fillId="0" borderId="1" xfId="20" applyNumberFormat="1" applyFont="1" applyBorder="1" applyAlignment="1">
      <alignment horizontal="center" vertical="center"/>
    </xf>
    <xf numFmtId="185" fontId="36" fillId="19" borderId="1" xfId="20" applyNumberFormat="1" applyFont="1" applyFill="1" applyBorder="1" applyAlignment="1">
      <alignment horizontal="center" vertical="center"/>
    </xf>
    <xf numFmtId="185" fontId="34" fillId="0" borderId="1" xfId="20" applyNumberFormat="1" applyFont="1" applyBorder="1" applyAlignment="1">
      <alignment horizontal="center" vertical="center"/>
    </xf>
    <xf numFmtId="0" fontId="37" fillId="0" borderId="1" xfId="20" applyFont="1" applyBorder="1" applyAlignment="1">
      <alignment horizontal="left" vertical="center" wrapText="1"/>
    </xf>
    <xf numFmtId="0" fontId="38" fillId="0" borderId="7" xfId="20" applyFont="1" applyBorder="1" applyAlignment="1">
      <alignment horizontal="center" vertical="center" wrapText="1"/>
    </xf>
    <xf numFmtId="180" fontId="34" fillId="0" borderId="3" xfId="20" applyNumberFormat="1" applyFont="1" applyBorder="1" applyAlignment="1">
      <alignment horizontal="center" vertical="center"/>
    </xf>
    <xf numFmtId="185" fontId="36" fillId="19" borderId="3" xfId="20" applyNumberFormat="1" applyFont="1" applyFill="1" applyBorder="1" applyAlignment="1">
      <alignment horizontal="center" vertical="center"/>
    </xf>
    <xf numFmtId="0" fontId="39" fillId="0" borderId="3" xfId="20" applyFont="1" applyBorder="1" applyAlignment="1">
      <alignment horizontal="center" vertical="center"/>
    </xf>
    <xf numFmtId="0" fontId="34" fillId="0" borderId="0" xfId="20" applyFont="1" applyAlignment="1">
      <alignment horizontal="center" vertical="center"/>
    </xf>
    <xf numFmtId="0" fontId="34" fillId="20" borderId="1" xfId="20" applyFont="1" applyFill="1" applyBorder="1" applyAlignment="1">
      <alignment horizontal="center" vertical="center"/>
    </xf>
    <xf numFmtId="0" fontId="34" fillId="20" borderId="1" xfId="20" applyFont="1" applyFill="1" applyBorder="1" applyAlignment="1">
      <alignment horizontal="center" vertical="center" wrapText="1"/>
    </xf>
    <xf numFmtId="0" fontId="38" fillId="20" borderId="0" xfId="20" applyFont="1" applyFill="1" applyAlignment="1">
      <alignment horizontal="center" vertical="center"/>
    </xf>
    <xf numFmtId="180" fontId="34" fillId="20" borderId="3" xfId="20" applyNumberFormat="1" applyFont="1" applyFill="1" applyBorder="1" applyAlignment="1">
      <alignment horizontal="center" vertical="center"/>
    </xf>
    <xf numFmtId="185" fontId="34" fillId="20" borderId="0" xfId="20" applyNumberFormat="1" applyFont="1" applyFill="1" applyAlignment="1">
      <alignment horizontal="center" vertical="center"/>
    </xf>
    <xf numFmtId="0" fontId="34" fillId="20" borderId="0" xfId="20" applyFont="1" applyFill="1" applyAlignment="1">
      <alignment horizontal="left" vertical="center"/>
    </xf>
    <xf numFmtId="0" fontId="34" fillId="20" borderId="0" xfId="20" applyFont="1" applyFill="1" applyAlignment="1">
      <alignment horizontal="center" vertical="center"/>
    </xf>
    <xf numFmtId="0" fontId="38" fillId="20" borderId="0" xfId="20" applyFont="1" applyFill="1" applyAlignment="1">
      <alignment horizontal="center" vertical="center" wrapText="1"/>
    </xf>
    <xf numFmtId="0" fontId="34" fillId="0" borderId="1" xfId="20" applyFont="1" applyBorder="1" applyAlignment="1">
      <alignment horizontal="center" vertical="center"/>
    </xf>
    <xf numFmtId="185" fontId="36" fillId="20" borderId="3" xfId="20" applyNumberFormat="1" applyFont="1" applyFill="1" applyBorder="1" applyAlignment="1">
      <alignment horizontal="center" vertical="center"/>
    </xf>
    <xf numFmtId="185" fontId="36" fillId="20" borderId="1" xfId="20" applyNumberFormat="1" applyFont="1" applyFill="1" applyBorder="1" applyAlignment="1">
      <alignment horizontal="center" vertical="center"/>
    </xf>
    <xf numFmtId="185" fontId="40" fillId="20" borderId="0" xfId="20" applyNumberFormat="1" applyFont="1" applyFill="1" applyAlignment="1">
      <alignment horizontal="center" vertical="center"/>
    </xf>
    <xf numFmtId="178" fontId="35" fillId="20" borderId="0" xfId="10" applyNumberFormat="1" applyFont="1" applyFill="1" applyAlignment="1">
      <alignment horizontal="center" vertical="center" wrapText="1"/>
    </xf>
    <xf numFmtId="178" fontId="39" fillId="20" borderId="1" xfId="10" applyNumberFormat="1" applyFont="1" applyFill="1" applyBorder="1" applyAlignment="1">
      <alignment horizontal="center" vertical="center" wrapText="1"/>
    </xf>
    <xf numFmtId="0" fontId="35" fillId="20" borderId="4" xfId="20" applyFont="1" applyFill="1" applyBorder="1" applyAlignment="1">
      <alignment horizontal="center" vertical="center"/>
    </xf>
    <xf numFmtId="178" fontId="35" fillId="20" borderId="4" xfId="10" applyNumberFormat="1" applyFont="1" applyFill="1" applyBorder="1" applyAlignment="1">
      <alignment horizontal="center" vertical="center" wrapText="1"/>
    </xf>
    <xf numFmtId="0" fontId="37" fillId="20" borderId="1" xfId="20" applyFont="1" applyFill="1" applyBorder="1" applyAlignment="1">
      <alignment horizontal="left" vertical="center" wrapText="1"/>
    </xf>
    <xf numFmtId="0" fontId="37" fillId="20" borderId="1" xfId="20" applyFont="1" applyFill="1" applyBorder="1" applyAlignment="1">
      <alignment horizontal="center" vertical="center" wrapText="1"/>
    </xf>
    <xf numFmtId="0" fontId="38" fillId="20" borderId="27" xfId="20" applyFont="1" applyFill="1" applyBorder="1" applyAlignment="1">
      <alignment horizontal="center" vertical="center" wrapText="1"/>
    </xf>
    <xf numFmtId="0" fontId="38" fillId="20" borderId="1" xfId="20" applyFont="1" applyFill="1" applyBorder="1" applyAlignment="1">
      <alignment vertical="center" wrapText="1"/>
    </xf>
    <xf numFmtId="185" fontId="34" fillId="0" borderId="2" xfId="20" applyNumberFormat="1" applyFont="1" applyBorder="1" applyAlignment="1">
      <alignment horizontal="center" vertical="center"/>
    </xf>
    <xf numFmtId="185" fontId="34" fillId="20" borderId="1" xfId="20" applyNumberFormat="1" applyFont="1" applyFill="1" applyBorder="1" applyAlignment="1">
      <alignment horizontal="center" vertical="center"/>
    </xf>
    <xf numFmtId="185" fontId="34" fillId="20" borderId="1" xfId="20" applyNumberFormat="1" applyFont="1" applyFill="1" applyBorder="1" applyAlignment="1">
      <alignment horizontal="center" vertical="center" wrapText="1"/>
    </xf>
    <xf numFmtId="185" fontId="38" fillId="20" borderId="1" xfId="20" applyNumberFormat="1" applyFont="1" applyFill="1" applyBorder="1" applyAlignment="1">
      <alignment horizontal="center" vertical="center"/>
    </xf>
    <xf numFmtId="0" fontId="34" fillId="20" borderId="0" xfId="20" applyFont="1" applyFill="1" applyAlignment="1">
      <alignment horizontal="center" vertical="center" wrapText="1"/>
    </xf>
    <xf numFmtId="188" fontId="36" fillId="10" borderId="1" xfId="20" applyNumberFormat="1" applyFont="1" applyFill="1" applyBorder="1" applyAlignment="1">
      <alignment horizontal="center" vertical="center"/>
    </xf>
    <xf numFmtId="188" fontId="34" fillId="10" borderId="1" xfId="20" applyNumberFormat="1" applyFont="1" applyFill="1" applyBorder="1" applyAlignment="1">
      <alignment horizontal="center" vertical="center"/>
    </xf>
    <xf numFmtId="0" fontId="35" fillId="20" borderId="1" xfId="20" applyFont="1" applyFill="1" applyBorder="1" applyAlignment="1">
      <alignment horizontal="center" vertical="center"/>
    </xf>
    <xf numFmtId="185" fontId="36" fillId="6" borderId="3" xfId="20" applyNumberFormat="1" applyFont="1" applyFill="1" applyBorder="1" applyAlignment="1">
      <alignment horizontal="center" vertical="center"/>
    </xf>
    <xf numFmtId="185" fontId="36" fillId="6" borderId="1" xfId="20" applyNumberFormat="1" applyFont="1" applyFill="1" applyBorder="1" applyAlignment="1">
      <alignment horizontal="center" vertical="center"/>
    </xf>
    <xf numFmtId="185" fontId="34" fillId="6" borderId="1" xfId="20" applyNumberFormat="1" applyFont="1" applyFill="1" applyBorder="1" applyAlignment="1">
      <alignment horizontal="left" vertical="center"/>
    </xf>
    <xf numFmtId="0" fontId="38" fillId="20" borderId="1" xfId="20" applyFont="1" applyFill="1" applyBorder="1" applyAlignment="1">
      <alignment horizontal="center" vertical="center"/>
    </xf>
    <xf numFmtId="0" fontId="37" fillId="20" borderId="0" xfId="20" applyFont="1" applyFill="1" applyAlignment="1">
      <alignment horizontal="center" vertical="center"/>
    </xf>
    <xf numFmtId="0" fontId="37" fillId="20" borderId="4" xfId="20" applyFont="1" applyFill="1" applyBorder="1" applyAlignment="1">
      <alignment horizontal="center" vertical="center" wrapText="1"/>
    </xf>
    <xf numFmtId="0" fontId="34" fillId="20" borderId="4" xfId="20" applyFont="1" applyFill="1" applyBorder="1" applyAlignment="1">
      <alignment horizontal="center" vertical="center" wrapText="1"/>
    </xf>
    <xf numFmtId="0" fontId="34" fillId="20" borderId="3" xfId="20" applyFont="1" applyFill="1" applyBorder="1" applyAlignment="1">
      <alignment horizontal="center" vertical="center"/>
    </xf>
    <xf numFmtId="0" fontId="34" fillId="0" borderId="0" xfId="20" applyFont="1" applyAlignment="1">
      <alignment horizontal="left" vertical="center"/>
    </xf>
    <xf numFmtId="0" fontId="37" fillId="0" borderId="6" xfId="20" applyFont="1" applyBorder="1" applyAlignment="1">
      <alignment horizontal="left" vertical="center" wrapText="1"/>
    </xf>
    <xf numFmtId="0" fontId="40" fillId="0" borderId="0" xfId="20" applyFont="1" applyAlignment="1">
      <alignment horizontal="left" vertical="center"/>
    </xf>
    <xf numFmtId="0" fontId="38" fillId="0" borderId="1" xfId="20" applyFont="1" applyBorder="1" applyAlignment="1">
      <alignment horizontal="center" vertical="center" wrapText="1"/>
    </xf>
    <xf numFmtId="185" fontId="38" fillId="0" borderId="1" xfId="20" applyNumberFormat="1" applyFont="1" applyBorder="1" applyAlignment="1">
      <alignment horizontal="center" vertical="center" wrapText="1"/>
    </xf>
    <xf numFmtId="180" fontId="45" fillId="18" borderId="1" xfId="20" applyNumberFormat="1" applyFont="1" applyFill="1" applyBorder="1" applyAlignment="1">
      <alignment horizontal="center" vertical="center" wrapText="1"/>
    </xf>
    <xf numFmtId="185" fontId="39" fillId="19" borderId="1" xfId="20" applyNumberFormat="1" applyFont="1" applyFill="1" applyBorder="1" applyAlignment="1">
      <alignment horizontal="center" vertical="center" wrapText="1"/>
    </xf>
    <xf numFmtId="0" fontId="38" fillId="0" borderId="1" xfId="20" applyFont="1" applyBorder="1" applyAlignment="1">
      <alignment horizontal="center" vertical="center"/>
    </xf>
    <xf numFmtId="0" fontId="3" fillId="10" borderId="1" xfId="0" applyFont="1" applyFill="1" applyBorder="1"/>
    <xf numFmtId="0" fontId="0" fillId="10" borderId="2" xfId="0" applyFill="1" applyBorder="1" applyAlignment="1">
      <alignment wrapText="1"/>
    </xf>
    <xf numFmtId="0" fontId="2" fillId="10" borderId="1" xfId="4" applyFill="1" applyBorder="1"/>
    <xf numFmtId="0" fontId="25" fillId="10" borderId="2" xfId="10" applyFont="1" applyFill="1" applyBorder="1" applyAlignment="1">
      <alignment horizontal="left"/>
    </xf>
    <xf numFmtId="0" fontId="25" fillId="10" borderId="9" xfId="10" applyFont="1" applyFill="1" applyBorder="1" applyAlignment="1">
      <alignment horizontal="left"/>
    </xf>
    <xf numFmtId="0" fontId="25" fillId="10" borderId="7" xfId="10" applyFont="1" applyFill="1" applyBorder="1" applyAlignment="1">
      <alignment horizontal="left"/>
    </xf>
    <xf numFmtId="1" fontId="9" fillId="0" borderId="1" xfId="15" applyNumberFormat="1" applyFont="1" applyBorder="1" applyAlignment="1">
      <alignment horizontal="center"/>
    </xf>
    <xf numFmtId="0" fontId="46" fillId="0" borderId="0" xfId="10" applyFont="1"/>
    <xf numFmtId="0" fontId="3" fillId="10" borderId="3" xfId="0" applyFont="1" applyFill="1" applyBorder="1"/>
    <xf numFmtId="0" fontId="0" fillId="10" borderId="29" xfId="0" applyFill="1" applyBorder="1" applyAlignment="1">
      <alignment wrapText="1"/>
    </xf>
    <xf numFmtId="0" fontId="3" fillId="10" borderId="6" xfId="0" applyFont="1" applyFill="1" applyBorder="1"/>
    <xf numFmtId="0" fontId="0" fillId="10" borderId="10" xfId="0" applyFill="1" applyBorder="1" applyAlignment="1">
      <alignment wrapText="1"/>
    </xf>
    <xf numFmtId="0" fontId="0" fillId="10" borderId="1" xfId="0" applyFill="1" applyBorder="1" applyAlignment="1">
      <alignment wrapText="1"/>
    </xf>
    <xf numFmtId="0" fontId="3" fillId="0" borderId="1" xfId="0" applyFont="1" applyBorder="1"/>
    <xf numFmtId="0" fontId="0" fillId="0" borderId="1" xfId="0" applyBorder="1" applyAlignment="1">
      <alignment wrapText="1"/>
    </xf>
    <xf numFmtId="0" fontId="1" fillId="7" borderId="2" xfId="4" applyFont="1" applyFill="1" applyBorder="1" applyAlignment="1">
      <alignment horizontal="center" wrapText="1"/>
    </xf>
    <xf numFmtId="0" fontId="1" fillId="7" borderId="9" xfId="4" applyFont="1" applyFill="1" applyBorder="1" applyAlignment="1">
      <alignment horizontal="center" wrapText="1"/>
    </xf>
    <xf numFmtId="0" fontId="1" fillId="7" borderId="7" xfId="4" applyFont="1" applyFill="1" applyBorder="1" applyAlignment="1">
      <alignment horizontal="center" wrapText="1"/>
    </xf>
    <xf numFmtId="0" fontId="1" fillId="8" borderId="3" xfId="4" applyFont="1" applyFill="1" applyBorder="1" applyAlignment="1">
      <alignment horizontal="center" wrapText="1"/>
    </xf>
    <xf numFmtId="0" fontId="1" fillId="6" borderId="10" xfId="4" applyFont="1" applyFill="1" applyBorder="1" applyAlignment="1">
      <alignment horizontal="center" wrapText="1"/>
    </xf>
    <xf numFmtId="0" fontId="1" fillId="6" borderId="8" xfId="4" applyFont="1" applyFill="1" applyBorder="1" applyAlignment="1">
      <alignment horizontal="center" wrapText="1"/>
    </xf>
    <xf numFmtId="0" fontId="1" fillId="6" borderId="11" xfId="4" applyFont="1" applyFill="1" applyBorder="1" applyAlignment="1">
      <alignment horizontal="center" wrapText="1"/>
    </xf>
    <xf numFmtId="0" fontId="1" fillId="3" borderId="10" xfId="4" applyFont="1" applyFill="1" applyBorder="1" applyAlignment="1">
      <alignment horizontal="center" wrapText="1"/>
    </xf>
    <xf numFmtId="0" fontId="1" fillId="3" borderId="8" xfId="4" applyFont="1" applyFill="1" applyBorder="1" applyAlignment="1">
      <alignment horizontal="center" wrapText="1"/>
    </xf>
    <xf numFmtId="0" fontId="21" fillId="6" borderId="8" xfId="4" applyFont="1" applyFill="1" applyBorder="1" applyAlignment="1">
      <alignment horizontal="center"/>
    </xf>
    <xf numFmtId="0" fontId="21" fillId="6" borderId="11" xfId="4" applyFont="1" applyFill="1" applyBorder="1" applyAlignment="1">
      <alignment horizontal="center"/>
    </xf>
    <xf numFmtId="0" fontId="22" fillId="0" borderId="3" xfId="10" applyFont="1" applyBorder="1" applyAlignment="1">
      <alignment horizontal="center" vertical="center" wrapText="1"/>
    </xf>
    <xf numFmtId="0" fontId="22" fillId="0" borderId="4" xfId="10" applyFont="1" applyBorder="1" applyAlignment="1">
      <alignment horizontal="center" vertical="center" wrapText="1"/>
    </xf>
    <xf numFmtId="0" fontId="22" fillId="0" borderId="6" xfId="10" applyFont="1" applyBorder="1" applyAlignment="1">
      <alignment horizontal="center" vertical="center" wrapText="1"/>
    </xf>
    <xf numFmtId="0" fontId="3" fillId="14" borderId="3" xfId="15" applyFill="1" applyBorder="1" applyAlignment="1">
      <alignment horizontal="center" vertical="center" wrapText="1"/>
    </xf>
    <xf numFmtId="0" fontId="3" fillId="14" borderId="4" xfId="15" applyFill="1" applyBorder="1" applyAlignment="1">
      <alignment horizontal="center" vertical="center" wrapText="1"/>
    </xf>
    <xf numFmtId="0" fontId="3" fillId="14" borderId="6" xfId="15" applyFill="1" applyBorder="1" applyAlignment="1">
      <alignment horizontal="center" vertical="center" wrapText="1"/>
    </xf>
    <xf numFmtId="0" fontId="3" fillId="10" borderId="3" xfId="15" applyFill="1" applyBorder="1" applyAlignment="1">
      <alignment horizontal="center" vertical="center" wrapText="1"/>
    </xf>
    <xf numFmtId="0" fontId="3" fillId="10" borderId="4" xfId="15" applyFill="1" applyBorder="1" applyAlignment="1">
      <alignment horizontal="center" vertical="center" wrapText="1"/>
    </xf>
    <xf numFmtId="0" fontId="3" fillId="10" borderId="6" xfId="15" applyFill="1" applyBorder="1" applyAlignment="1">
      <alignment horizontal="center" vertical="center" wrapText="1"/>
    </xf>
    <xf numFmtId="0" fontId="14" fillId="0" borderId="1" xfId="10" applyFont="1" applyBorder="1" applyAlignment="1">
      <alignment horizontal="center" vertical="center" wrapText="1"/>
    </xf>
    <xf numFmtId="0" fontId="3" fillId="10" borderId="3" xfId="22" applyFill="1" applyBorder="1" applyAlignment="1">
      <alignment horizontal="center" vertical="center" wrapText="1"/>
    </xf>
    <xf numFmtId="0" fontId="3" fillId="10" borderId="4" xfId="22" applyFill="1" applyBorder="1" applyAlignment="1">
      <alignment horizontal="center" vertical="center" wrapText="1"/>
    </xf>
    <xf numFmtId="0" fontId="3" fillId="10" borderId="6" xfId="22" applyFill="1" applyBorder="1" applyAlignment="1">
      <alignment horizontal="center" vertical="center" wrapText="1"/>
    </xf>
    <xf numFmtId="0" fontId="14" fillId="0" borderId="1" xfId="10" applyFont="1" applyBorder="1" applyAlignment="1">
      <alignment horizontal="center" vertical="center"/>
    </xf>
    <xf numFmtId="0" fontId="14" fillId="0" borderId="2" xfId="10" applyFont="1" applyBorder="1" applyAlignment="1">
      <alignment horizontal="center" vertical="center"/>
    </xf>
    <xf numFmtId="0" fontId="14" fillId="0" borderId="9" xfId="10" applyFont="1" applyBorder="1" applyAlignment="1">
      <alignment horizontal="center" vertical="center"/>
    </xf>
    <xf numFmtId="0" fontId="14" fillId="0" borderId="7" xfId="10" applyFont="1" applyBorder="1" applyAlignment="1">
      <alignment horizontal="center" vertical="center"/>
    </xf>
    <xf numFmtId="0" fontId="22" fillId="0" borderId="1" xfId="10" applyFont="1" applyBorder="1" applyAlignment="1">
      <alignment horizontal="center" vertical="center" wrapText="1"/>
    </xf>
    <xf numFmtId="0" fontId="22" fillId="10" borderId="1" xfId="10" applyFont="1" applyFill="1" applyBorder="1" applyAlignment="1">
      <alignment horizontal="center" vertical="center" wrapText="1"/>
    </xf>
    <xf numFmtId="184" fontId="26" fillId="17" borderId="1" xfId="11" applyNumberFormat="1" applyFont="1" applyFill="1" applyBorder="1" applyAlignment="1">
      <alignment horizontal="center" vertical="center" wrapText="1"/>
    </xf>
    <xf numFmtId="0" fontId="25" fillId="10" borderId="10" xfId="10" applyFont="1" applyFill="1" applyBorder="1" applyAlignment="1">
      <alignment horizontal="left"/>
    </xf>
    <xf numFmtId="0" fontId="25" fillId="10" borderId="8" xfId="10" applyFont="1" applyFill="1" applyBorder="1" applyAlignment="1">
      <alignment horizontal="left"/>
    </xf>
    <xf numFmtId="0" fontId="25" fillId="10" borderId="11" xfId="10" applyFont="1" applyFill="1" applyBorder="1" applyAlignment="1">
      <alignment horizontal="left"/>
    </xf>
    <xf numFmtId="0" fontId="14" fillId="0" borderId="1" xfId="10" applyFont="1" applyBorder="1" applyAlignment="1">
      <alignment horizontal="left" vertical="center" wrapText="1"/>
    </xf>
    <xf numFmtId="0" fontId="3" fillId="0" borderId="3" xfId="10" applyBorder="1" applyAlignment="1">
      <alignment horizontal="center" vertical="center" wrapText="1"/>
    </xf>
    <xf numFmtId="0" fontId="3" fillId="0" borderId="4" xfId="10" applyBorder="1" applyAlignment="1">
      <alignment horizontal="center" vertical="center" wrapText="1"/>
    </xf>
    <xf numFmtId="0" fontId="25" fillId="10" borderId="2" xfId="10" applyFont="1" applyFill="1" applyBorder="1" applyAlignment="1">
      <alignment horizontal="left"/>
    </xf>
    <xf numFmtId="0" fontId="25" fillId="10" borderId="9" xfId="10" applyFont="1" applyFill="1" applyBorder="1" applyAlignment="1">
      <alignment horizontal="left"/>
    </xf>
    <xf numFmtId="0" fontId="25" fillId="10" borderId="7" xfId="10" applyFont="1" applyFill="1" applyBorder="1" applyAlignment="1">
      <alignment horizontal="left"/>
    </xf>
    <xf numFmtId="0" fontId="14" fillId="0" borderId="12" xfId="10" applyFont="1" applyBorder="1" applyAlignment="1">
      <alignment horizontal="center" vertical="center" wrapText="1"/>
    </xf>
    <xf numFmtId="0" fontId="14" fillId="0" borderId="4" xfId="10" applyFont="1" applyBorder="1" applyAlignment="1">
      <alignment horizontal="center" vertical="center" wrapText="1"/>
    </xf>
    <xf numFmtId="0" fontId="14" fillId="0" borderId="6" xfId="10" applyFont="1" applyBorder="1" applyAlignment="1">
      <alignment horizontal="center" vertical="center" wrapText="1"/>
    </xf>
    <xf numFmtId="0" fontId="11" fillId="0" borderId="2" xfId="2" applyFont="1" applyBorder="1" applyAlignment="1" applyProtection="1">
      <alignment horizontal="left"/>
      <protection locked="0"/>
    </xf>
    <xf numFmtId="0" fontId="11" fillId="0" borderId="9" xfId="2" applyFont="1" applyBorder="1" applyAlignment="1" applyProtection="1">
      <alignment horizontal="left"/>
      <protection locked="0"/>
    </xf>
    <xf numFmtId="0" fontId="11" fillId="0" borderId="7" xfId="2" applyFont="1" applyBorder="1" applyAlignment="1" applyProtection="1">
      <alignment horizontal="left"/>
      <protection locked="0"/>
    </xf>
    <xf numFmtId="0" fontId="12" fillId="0" borderId="1" xfId="2" applyFont="1" applyBorder="1" applyAlignment="1" applyProtection="1">
      <alignment horizontal="left"/>
      <protection locked="0"/>
    </xf>
    <xf numFmtId="0" fontId="11" fillId="0" borderId="1" xfId="2" applyFont="1" applyBorder="1" applyAlignment="1" applyProtection="1">
      <alignment horizontal="left"/>
      <protection locked="0"/>
    </xf>
    <xf numFmtId="177" fontId="12" fillId="0" borderId="1" xfId="2" applyNumberFormat="1" applyFont="1" applyBorder="1" applyAlignment="1" applyProtection="1">
      <alignment horizontal="left"/>
      <protection locked="0"/>
    </xf>
    <xf numFmtId="177" fontId="12" fillId="0" borderId="19" xfId="2" applyNumberFormat="1" applyFont="1" applyBorder="1" applyAlignment="1" applyProtection="1">
      <alignment horizontal="left"/>
      <protection locked="0"/>
    </xf>
    <xf numFmtId="0" fontId="11" fillId="0" borderId="17" xfId="2" applyFont="1" applyBorder="1" applyAlignment="1" applyProtection="1">
      <alignment horizontal="left"/>
      <protection locked="0"/>
    </xf>
    <xf numFmtId="0" fontId="11" fillId="0" borderId="16" xfId="2" applyFont="1" applyBorder="1" applyAlignment="1" applyProtection="1">
      <alignment horizontal="left"/>
      <protection locked="0"/>
    </xf>
    <xf numFmtId="0" fontId="11" fillId="0" borderId="15" xfId="2" applyFont="1" applyBorder="1" applyAlignment="1" applyProtection="1">
      <alignment horizontal="left"/>
      <protection locked="0"/>
    </xf>
    <xf numFmtId="0" fontId="12" fillId="0" borderId="14" xfId="2" applyFont="1" applyBorder="1" applyAlignment="1" applyProtection="1">
      <alignment horizontal="left"/>
      <protection locked="0"/>
    </xf>
    <xf numFmtId="0" fontId="11" fillId="0" borderId="14" xfId="2" applyFont="1" applyBorder="1" applyAlignment="1" applyProtection="1">
      <alignment horizontal="left"/>
      <protection locked="0"/>
    </xf>
    <xf numFmtId="0" fontId="11" fillId="0" borderId="25" xfId="2" applyFont="1" applyBorder="1" applyAlignment="1" applyProtection="1">
      <alignment horizontal="left"/>
      <protection locked="0"/>
    </xf>
    <xf numFmtId="0" fontId="11" fillId="0" borderId="24" xfId="2" applyFont="1" applyBorder="1" applyAlignment="1" applyProtection="1">
      <alignment horizontal="left"/>
      <protection locked="0"/>
    </xf>
    <xf numFmtId="0" fontId="11" fillId="0" borderId="23"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2" xfId="2" applyFont="1" applyBorder="1" applyAlignment="1" applyProtection="1">
      <alignment horizontal="left"/>
      <protection locked="0"/>
    </xf>
    <xf numFmtId="177" fontId="12" fillId="0" borderId="22" xfId="2" applyNumberFormat="1" applyFont="1" applyBorder="1" applyAlignment="1" applyProtection="1">
      <alignment horizontal="left"/>
      <protection locked="0"/>
    </xf>
    <xf numFmtId="177" fontId="12" fillId="0" borderId="21" xfId="2" applyNumberFormat="1" applyFont="1" applyBorder="1" applyAlignment="1" applyProtection="1">
      <alignment horizontal="left"/>
      <protection locked="0"/>
    </xf>
    <xf numFmtId="0" fontId="12" fillId="0" borderId="19" xfId="2" applyFont="1" applyBorder="1" applyAlignment="1" applyProtection="1">
      <alignment horizontal="left"/>
      <protection locked="0"/>
    </xf>
    <xf numFmtId="177" fontId="12" fillId="0" borderId="14" xfId="2" applyNumberFormat="1" applyFont="1" applyBorder="1" applyAlignment="1" applyProtection="1">
      <alignment horizontal="left"/>
      <protection locked="0"/>
    </xf>
    <xf numFmtId="177" fontId="12" fillId="0" borderId="13" xfId="2" applyNumberFormat="1" applyFont="1" applyBorder="1" applyAlignment="1" applyProtection="1">
      <alignment horizontal="left"/>
      <protection locked="0"/>
    </xf>
    <xf numFmtId="0" fontId="39" fillId="0" borderId="3" xfId="20" applyFont="1" applyBorder="1" applyAlignment="1">
      <alignment horizontal="center" vertical="center"/>
    </xf>
    <xf numFmtId="0" fontId="35" fillId="0" borderId="4" xfId="20" applyFont="1" applyBorder="1" applyAlignment="1">
      <alignment horizontal="center" vertical="center"/>
    </xf>
    <xf numFmtId="0" fontId="35" fillId="0" borderId="6" xfId="20" applyFont="1" applyBorder="1" applyAlignment="1">
      <alignment horizontal="center" vertical="center"/>
    </xf>
    <xf numFmtId="0" fontId="34" fillId="0" borderId="3" xfId="20" applyFont="1" applyBorder="1" applyAlignment="1">
      <alignment horizontal="center" vertical="center" wrapText="1"/>
    </xf>
    <xf numFmtId="0" fontId="34" fillId="0" borderId="4" xfId="20" applyFont="1" applyBorder="1" applyAlignment="1">
      <alignment horizontal="center" vertical="center" wrapText="1"/>
    </xf>
    <xf numFmtId="0" fontId="34" fillId="0" borderId="6" xfId="20" applyFont="1" applyBorder="1" applyAlignment="1">
      <alignment horizontal="center" vertical="center" wrapText="1"/>
    </xf>
    <xf numFmtId="0" fontId="37" fillId="0" borderId="1" xfId="20" applyFont="1" applyBorder="1" applyAlignment="1">
      <alignment horizontal="center" vertical="center" wrapText="1"/>
    </xf>
    <xf numFmtId="0" fontId="34" fillId="0" borderId="1" xfId="20" applyFont="1" applyBorder="1" applyAlignment="1">
      <alignment horizontal="center" vertical="center" wrapText="1"/>
    </xf>
    <xf numFmtId="178" fontId="37" fillId="0" borderId="1" xfId="23" applyFont="1" applyBorder="1" applyAlignment="1">
      <alignment horizontal="center" vertical="center" wrapText="1"/>
    </xf>
    <xf numFmtId="0" fontId="37" fillId="0" borderId="3" xfId="20" applyFont="1" applyBorder="1" applyAlignment="1">
      <alignment horizontal="center" vertical="center" wrapText="1"/>
    </xf>
    <xf numFmtId="0" fontId="37" fillId="0" borderId="6" xfId="20" applyFont="1" applyBorder="1" applyAlignment="1">
      <alignment horizontal="center" vertical="center" wrapText="1"/>
    </xf>
    <xf numFmtId="0" fontId="37" fillId="0" borderId="4" xfId="20" applyFont="1" applyBorder="1" applyAlignment="1">
      <alignment horizontal="center" vertical="center" wrapText="1"/>
    </xf>
    <xf numFmtId="0" fontId="38" fillId="0" borderId="7" xfId="20" applyFont="1" applyBorder="1" applyAlignment="1">
      <alignment horizontal="center" vertical="center" wrapText="1"/>
    </xf>
    <xf numFmtId="0" fontId="38" fillId="0" borderId="1" xfId="20" applyFont="1" applyBorder="1" applyAlignment="1">
      <alignment horizontal="center" vertical="center" wrapText="1"/>
    </xf>
    <xf numFmtId="178" fontId="42" fillId="0" borderId="1" xfId="23" applyFont="1" applyBorder="1" applyAlignment="1">
      <alignment horizontal="center" vertical="center" wrapText="1"/>
    </xf>
    <xf numFmtId="178" fontId="42" fillId="20" borderId="1" xfId="23" applyFont="1" applyFill="1" applyBorder="1" applyAlignment="1">
      <alignment horizontal="center" vertical="center" wrapText="1"/>
    </xf>
    <xf numFmtId="0" fontId="38" fillId="0" borderId="3" xfId="20" applyFont="1" applyBorder="1" applyAlignment="1">
      <alignment horizontal="center" vertical="center"/>
    </xf>
    <xf numFmtId="0" fontId="38" fillId="0" borderId="4" xfId="20" applyFont="1" applyBorder="1" applyAlignment="1">
      <alignment horizontal="center" vertical="center"/>
    </xf>
    <xf numFmtId="0" fontId="38" fillId="20" borderId="4" xfId="20" applyFont="1" applyFill="1" applyBorder="1" applyAlignment="1">
      <alignment horizontal="center" vertical="center"/>
    </xf>
    <xf numFmtId="0" fontId="38" fillId="0" borderId="6" xfId="20" applyFont="1" applyBorder="1" applyAlignment="1">
      <alignment horizontal="center" vertical="center"/>
    </xf>
    <xf numFmtId="178" fontId="42" fillId="0" borderId="7" xfId="23" applyFont="1" applyBorder="1" applyAlignment="1">
      <alignment horizontal="center" vertical="center" wrapText="1"/>
    </xf>
    <xf numFmtId="0" fontId="38" fillId="0" borderId="28" xfId="20" applyFont="1" applyBorder="1" applyAlignment="1">
      <alignment horizontal="center" vertical="center" wrapText="1"/>
    </xf>
    <xf numFmtId="0" fontId="38" fillId="0" borderId="11" xfId="20" applyFont="1" applyBorder="1" applyAlignment="1">
      <alignment horizontal="center" vertical="center" wrapText="1"/>
    </xf>
    <xf numFmtId="0" fontId="38" fillId="0" borderId="27" xfId="20" applyFont="1" applyBorder="1" applyAlignment="1">
      <alignment horizontal="center" vertical="center" wrapText="1"/>
    </xf>
  </cellXfs>
  <cellStyles count="24">
    <cellStyle name="Currency 2" xfId="17" xr:uid="{00000000-0005-0000-0000-000000000000}"/>
    <cellStyle name="Currency 2 2 2" xfId="8" xr:uid="{00000000-0005-0000-0000-000001000000}"/>
    <cellStyle name="Currency_JCP soft spun and fleece 092310" xfId="16" xr:uid="{00000000-0005-0000-0000-000002000000}"/>
    <cellStyle name="Normal 2" xfId="4" xr:uid="{00000000-0005-0000-0000-000003000000}"/>
    <cellStyle name="Normal 2 18 2" xfId="1" xr:uid="{00000000-0005-0000-0000-000004000000}"/>
    <cellStyle name="Normal 35" xfId="6" xr:uid="{00000000-0005-0000-0000-000005000000}"/>
    <cellStyle name="Normal_2010 NY-showroom sheet set for JCP 0330" xfId="15" xr:uid="{00000000-0005-0000-0000-000006000000}"/>
    <cellStyle name="Normal_HE micro fiber Sheets 08252010" xfId="19" xr:uid="{00000000-0005-0000-0000-000007000000}"/>
    <cellStyle name="Normal_jcp duet sheet and reversible sheet 09-27-2010 2" xfId="12" xr:uid="{00000000-0005-0000-0000-000008000000}"/>
    <cellStyle name="Normal_Kohl's 600TC sheets price requote Oct 30 09" xfId="18" xr:uid="{00000000-0005-0000-0000-000009000000}"/>
    <cellStyle name="Normal_March 2011 Macys market quote" xfId="10" xr:uid="{00000000-0005-0000-0000-00000A000000}"/>
    <cellStyle name="Normal_Quote sheet of  E-Commerce   sheet updated 11-30-2010" xfId="14" xr:uid="{00000000-0005-0000-0000-00000B000000}"/>
    <cellStyle name="Normal_Sheet1" xfId="22" xr:uid="{00000000-0005-0000-0000-00000C000000}"/>
    <cellStyle name="Normal_West End Quote Sheet for Fred Meyer20090804-Hellen 2" xfId="23" xr:uid="{00000000-0005-0000-0000-00000D000000}"/>
    <cellStyle name="Percent 2" xfId="5" xr:uid="{00000000-0005-0000-0000-00000E000000}"/>
    <cellStyle name="Percent 2 2 2" xfId="7" xr:uid="{00000000-0005-0000-0000-00000F000000}"/>
    <cellStyle name="Style 1" xfId="3" xr:uid="{00000000-0005-0000-0000-000010000000}"/>
    <cellStyle name="百分比 2" xfId="13" xr:uid="{00000000-0005-0000-0000-000011000000}"/>
    <cellStyle name="常规" xfId="0" builtinId="0"/>
    <cellStyle name="常规 16" xfId="21" xr:uid="{00000000-0005-0000-0000-000013000000}"/>
    <cellStyle name="常规 2" xfId="20" xr:uid="{00000000-0005-0000-0000-000014000000}"/>
    <cellStyle name="货币 2" xfId="11" xr:uid="{00000000-0005-0000-0000-000015000000}"/>
    <cellStyle name="样式 1 2" xfId="2" xr:uid="{00000000-0005-0000-0000-000016000000}"/>
    <cellStyle name="样式 1 5" xfId="9" xr:uid="{00000000-0005-0000-0000-00001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28041;&#22806;&#32452;\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D24" sqref="D24"/>
    </sheetView>
  </sheetViews>
  <sheetFormatPr defaultRowHeight="14.5" x14ac:dyDescent="0.35"/>
  <cols>
    <col min="1" max="1" width="18.7265625" customWidth="1"/>
    <col min="2" max="2" width="18.1796875" customWidth="1"/>
    <col min="3" max="3" width="21.1796875" customWidth="1"/>
    <col min="4" max="4" width="27.1796875" customWidth="1"/>
    <col min="5" max="5" width="27.81640625" customWidth="1"/>
    <col min="6" max="6" width="19.453125" customWidth="1"/>
    <col min="7" max="7" width="20.54296875" customWidth="1"/>
    <col min="8" max="8" width="14.54296875" customWidth="1"/>
  </cols>
  <sheetData>
    <row r="2" spans="1:224" s="6" customFormat="1" ht="20" x14ac:dyDescent="0.4">
      <c r="A2" s="4" t="s">
        <v>685</v>
      </c>
      <c r="B2" s="5"/>
      <c r="C2" s="4"/>
      <c r="D2" s="5"/>
      <c r="E2" s="4"/>
      <c r="F2" s="5"/>
      <c r="G2" s="4"/>
      <c r="H2" s="5"/>
      <c r="O2" s="7"/>
      <c r="R2" s="6" t="s">
        <v>21</v>
      </c>
      <c r="W2" s="8"/>
      <c r="Y2" s="9"/>
      <c r="Z2" s="9"/>
      <c r="AA2" s="9"/>
      <c r="HF2" s="10"/>
    </row>
    <row r="3" spans="1:224" s="51" customFormat="1" ht="43.5" customHeight="1" x14ac:dyDescent="0.35">
      <c r="A3" s="64" t="s">
        <v>19</v>
      </c>
      <c r="B3" s="48" t="s">
        <v>511</v>
      </c>
      <c r="C3" s="49" t="s">
        <v>22</v>
      </c>
      <c r="D3" s="126" t="str">
        <f>_xlfn.TEXTJOIN(" ",TRUE,B5,D5,D6,B6,D4,D7)</f>
        <v>Ross Serta 85gsm Microfiber 100% polyester SHEET/SHEET SET</v>
      </c>
      <c r="E3" s="59" t="s">
        <v>23</v>
      </c>
      <c r="F3" s="50" t="s">
        <v>36</v>
      </c>
      <c r="G3" s="59" t="s">
        <v>24</v>
      </c>
      <c r="H3" s="50" t="s">
        <v>513</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 customHeight="1" x14ac:dyDescent="0.35">
      <c r="A4" s="65" t="s">
        <v>18</v>
      </c>
      <c r="B4" s="48" t="s">
        <v>92</v>
      </c>
      <c r="C4" s="58" t="s">
        <v>33</v>
      </c>
      <c r="D4" s="48" t="s">
        <v>709</v>
      </c>
      <c r="E4" s="59" t="s">
        <v>34</v>
      </c>
      <c r="F4" s="50" t="s">
        <v>75</v>
      </c>
      <c r="G4" s="59" t="s">
        <v>35</v>
      </c>
      <c r="H4" s="50" t="s">
        <v>514</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3">
      <c r="A5" s="66" t="s">
        <v>41</v>
      </c>
      <c r="B5" s="11" t="s">
        <v>117</v>
      </c>
      <c r="C5" s="17" t="s">
        <v>42</v>
      </c>
      <c r="D5" s="11"/>
      <c r="E5" s="43" t="s">
        <v>43</v>
      </c>
      <c r="F5" s="12" t="s">
        <v>408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3">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3">
      <c r="A7" s="42" t="s">
        <v>20</v>
      </c>
      <c r="B7" s="11" t="s">
        <v>460</v>
      </c>
      <c r="C7" s="30" t="s">
        <v>51</v>
      </c>
      <c r="D7" s="12" t="s">
        <v>668</v>
      </c>
      <c r="E7" s="67" t="s">
        <v>52</v>
      </c>
      <c r="F7" s="12" t="s">
        <v>565</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3">
      <c r="A8" s="62" t="s">
        <v>62</v>
      </c>
      <c r="B8" s="63"/>
      <c r="C8" s="93" t="s">
        <v>63</v>
      </c>
      <c r="D8" s="125">
        <f>SUM(Item!BB4:BB53)</f>
        <v>195307.6</v>
      </c>
      <c r="E8" s="42" t="s">
        <v>466</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35">
      <c r="A9" s="42" t="s">
        <v>469</v>
      </c>
      <c r="B9" s="37"/>
      <c r="C9" s="93" t="s">
        <v>662</v>
      </c>
      <c r="D9" s="125">
        <f>SUM(Item!BA4:BA53)</f>
        <v>141380.04</v>
      </c>
      <c r="E9" s="42" t="s">
        <v>467</v>
      </c>
      <c r="F9" s="37"/>
    </row>
    <row r="10" spans="1:224" x14ac:dyDescent="0.35">
      <c r="C10" s="42" t="s">
        <v>64</v>
      </c>
      <c r="D10" s="36" t="s">
        <v>609</v>
      </c>
      <c r="E10" s="42" t="s">
        <v>468</v>
      </c>
      <c r="F10" s="37" t="s">
        <v>682</v>
      </c>
    </row>
    <row r="11" spans="1:224" x14ac:dyDescent="0.35">
      <c r="C11" s="42" t="s">
        <v>65</v>
      </c>
      <c r="D11" s="11" t="s">
        <v>710</v>
      </c>
    </row>
    <row r="12" spans="1:224" x14ac:dyDescent="0.35">
      <c r="C12" s="42" t="s">
        <v>66</v>
      </c>
      <c r="D12" s="37" t="s">
        <v>0</v>
      </c>
    </row>
    <row r="13" spans="1:224" x14ac:dyDescent="0.35">
      <c r="C13" s="142" t="s">
        <v>711</v>
      </c>
      <c r="D13" s="143">
        <f>'Internal Comimitment'!$AH$46</f>
        <v>0.27610000000000001</v>
      </c>
    </row>
    <row r="15" spans="1:224" x14ac:dyDescent="0.35">
      <c r="A15" t="s">
        <v>469</v>
      </c>
      <c r="D15" s="47"/>
    </row>
    <row r="16" spans="1:224" x14ac:dyDescent="0.35">
      <c r="A16" s="3" t="s">
        <v>663</v>
      </c>
    </row>
    <row r="17" spans="1:1" x14ac:dyDescent="0.35">
      <c r="A17" s="3" t="s">
        <v>664</v>
      </c>
    </row>
    <row r="18" spans="1:1" x14ac:dyDescent="0.35">
      <c r="A18" t="s">
        <v>665</v>
      </c>
    </row>
    <row r="19" spans="1:1" x14ac:dyDescent="0.35">
      <c r="A19" s="3" t="s">
        <v>666</v>
      </c>
    </row>
    <row r="20" spans="1:1" x14ac:dyDescent="0.35">
      <c r="A20" s="3" t="s">
        <v>667</v>
      </c>
    </row>
  </sheetData>
  <protectedRanges>
    <protectedRange password="F78C" sqref="HB4:HC8 HH4:HH8 HD6:HG8 GT6:GZ8" name="区域1_1"/>
  </protectedRanges>
  <phoneticPr fontId="23"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ignoredErrors>
    <ignoredError sqref="D13" unlockedFormula="1"/>
  </ignoredErrors>
  <legacyDrawing r:id="rId1"/>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4"/>
  <sheetViews>
    <sheetView topLeftCell="N1" zoomScale="85" zoomScaleNormal="85" workbookViewId="0">
      <selection activeCell="X21" sqref="X21"/>
    </sheetView>
  </sheetViews>
  <sheetFormatPr defaultColWidth="9.1796875" defaultRowHeight="14.5" x14ac:dyDescent="0.35"/>
  <cols>
    <col min="1" max="1" width="10.1796875" style="72" customWidth="1"/>
    <col min="2" max="2" width="7.1796875" style="73" customWidth="1"/>
    <col min="3" max="4" width="8.453125" style="73" customWidth="1"/>
    <col min="5" max="5" width="19" style="73" customWidth="1"/>
    <col min="6" max="6" width="25.81640625" style="73" customWidth="1"/>
    <col min="7" max="7" width="17.453125" style="73" bestFit="1" customWidth="1"/>
    <col min="8" max="8" width="19.26953125" style="73" bestFit="1" customWidth="1"/>
    <col min="9" max="9" width="37.1796875" style="73" bestFit="1" customWidth="1"/>
    <col min="10" max="10" width="32.26953125" style="73" bestFit="1" customWidth="1"/>
    <col min="11" max="11" width="80.26953125" style="73" customWidth="1"/>
    <col min="12" max="12" width="20.453125" style="73" customWidth="1"/>
    <col min="13" max="13" width="36.453125" style="73" customWidth="1"/>
    <col min="14" max="14" width="15.54296875" style="73" bestFit="1" customWidth="1"/>
    <col min="15" max="15" width="6.1796875" style="73" customWidth="1"/>
    <col min="16" max="16" width="10.7265625" style="73" bestFit="1" customWidth="1"/>
    <col min="17" max="17" width="14.453125" style="73" bestFit="1" customWidth="1"/>
    <col min="18" max="19" width="8.81640625" style="73" customWidth="1"/>
    <col min="20" max="20" width="8.81640625" style="79" customWidth="1"/>
    <col min="21" max="21" width="8.54296875" style="79" customWidth="1"/>
    <col min="22" max="22" width="9.453125" style="73" customWidth="1"/>
    <col min="23" max="23" width="8.1796875" style="131" customWidth="1"/>
    <col min="24" max="24" width="8.7265625" style="131" customWidth="1"/>
    <col min="25" max="25" width="7.1796875" style="131" customWidth="1"/>
    <col min="26" max="26" width="9" style="120" customWidth="1"/>
    <col min="27" max="27" width="6.26953125" style="121" customWidth="1"/>
    <col min="28" max="28" width="10" style="139" customWidth="1"/>
    <col min="29" max="29" width="10" style="120" customWidth="1"/>
    <col min="30" max="30" width="9.81640625" style="121" customWidth="1"/>
    <col min="31" max="31" width="7.81640625" style="73" customWidth="1"/>
    <col min="32" max="32" width="8.81640625" style="79" customWidth="1"/>
    <col min="33" max="33" width="15" style="73" customWidth="1"/>
    <col min="34" max="34" width="8.453125" style="78" customWidth="1"/>
    <col min="35" max="35" width="9" style="79" customWidth="1"/>
    <col min="36" max="36" width="8.453125" style="79" customWidth="1"/>
    <col min="37" max="37" width="7.81640625" style="78" customWidth="1"/>
    <col min="38" max="38" width="8.26953125" style="79" customWidth="1"/>
    <col min="39" max="39" width="11.54296875" style="78" customWidth="1"/>
    <col min="40" max="40" width="10.81640625" style="79" customWidth="1"/>
    <col min="41" max="41" width="8.1796875" style="78" customWidth="1"/>
    <col min="42" max="42" width="9.26953125" style="79" customWidth="1"/>
    <col min="43" max="43" width="8.1796875" style="78" customWidth="1"/>
    <col min="44" max="45" width="9.26953125" style="79" customWidth="1"/>
    <col min="46" max="46" width="8.1796875" style="78" customWidth="1"/>
    <col min="47" max="47" width="9.26953125" style="79" customWidth="1"/>
    <col min="48" max="48" width="7.81640625" style="79" customWidth="1"/>
    <col min="49" max="49" width="9.54296875" style="79" customWidth="1"/>
    <col min="50" max="50" width="7.7265625" style="79" customWidth="1"/>
    <col min="51" max="51" width="12.1796875" style="79" customWidth="1"/>
    <col min="52" max="52" width="9.1796875" style="73"/>
    <col min="53" max="53" width="11.54296875" style="79" customWidth="1"/>
    <col min="54" max="54" width="15" style="79" customWidth="1"/>
    <col min="55" max="16384" width="9.1796875" style="73"/>
  </cols>
  <sheetData>
    <row r="1" spans="1:54" x14ac:dyDescent="0.35">
      <c r="E1" s="74"/>
      <c r="F1" s="74"/>
      <c r="G1" s="75"/>
      <c r="U1" s="76"/>
      <c r="V1" s="77"/>
      <c r="W1" s="127"/>
      <c r="X1" s="127"/>
      <c r="Y1" s="127"/>
      <c r="Z1" s="132"/>
      <c r="AA1" s="77"/>
      <c r="AB1" s="136"/>
      <c r="AC1" s="77"/>
      <c r="AD1" s="77"/>
      <c r="AE1" s="77"/>
      <c r="AF1" s="77"/>
      <c r="AS1" s="79" t="s">
        <v>687</v>
      </c>
      <c r="AY1" s="76"/>
    </row>
    <row r="2" spans="1:54" x14ac:dyDescent="0.35">
      <c r="G2" s="74" t="s">
        <v>611</v>
      </c>
      <c r="I2" s="74" t="s">
        <v>611</v>
      </c>
      <c r="J2" s="74" t="s">
        <v>611</v>
      </c>
      <c r="K2" s="74" t="s">
        <v>611</v>
      </c>
      <c r="L2" s="74" t="s">
        <v>611</v>
      </c>
      <c r="M2" s="74" t="s">
        <v>611</v>
      </c>
      <c r="N2" s="74" t="s">
        <v>611</v>
      </c>
      <c r="O2" s="74"/>
      <c r="S2" s="74" t="s">
        <v>611</v>
      </c>
      <c r="T2" s="336" t="s">
        <v>677</v>
      </c>
      <c r="U2" s="337"/>
      <c r="V2" s="327" t="s">
        <v>612</v>
      </c>
      <c r="W2" s="328"/>
      <c r="X2" s="328"/>
      <c r="Y2" s="328"/>
      <c r="Z2" s="328"/>
      <c r="AA2" s="328"/>
      <c r="AB2" s="328"/>
      <c r="AC2" s="328"/>
      <c r="AD2" s="328"/>
      <c r="AE2" s="328"/>
      <c r="AF2" s="329"/>
      <c r="AG2" s="330" t="s">
        <v>613</v>
      </c>
      <c r="AH2" s="330"/>
      <c r="AI2" s="330"/>
      <c r="AK2" s="331" t="s">
        <v>614</v>
      </c>
      <c r="AL2" s="332"/>
      <c r="AM2" s="332"/>
      <c r="AN2" s="332"/>
      <c r="AO2" s="332"/>
      <c r="AP2" s="332"/>
      <c r="AQ2" s="332"/>
      <c r="AR2" s="332"/>
      <c r="AS2" s="332"/>
      <c r="AT2" s="332"/>
      <c r="AU2" s="332"/>
      <c r="AV2" s="333"/>
      <c r="AW2" s="334" t="s">
        <v>615</v>
      </c>
      <c r="AX2" s="335"/>
      <c r="AY2" s="335"/>
      <c r="AZ2" s="80"/>
      <c r="BA2" s="81"/>
      <c r="BB2" s="81"/>
    </row>
    <row r="3" spans="1:54" ht="68.150000000000006" customHeight="1" x14ac:dyDescent="0.35">
      <c r="A3" s="82" t="s">
        <v>616</v>
      </c>
      <c r="B3" s="82" t="s">
        <v>617</v>
      </c>
      <c r="C3" s="83" t="s">
        <v>618</v>
      </c>
      <c r="D3" s="83" t="s">
        <v>689</v>
      </c>
      <c r="E3" s="84" t="s">
        <v>3</v>
      </c>
      <c r="F3" s="84" t="s">
        <v>20</v>
      </c>
      <c r="G3" s="85" t="s">
        <v>619</v>
      </c>
      <c r="H3" s="83" t="s">
        <v>620</v>
      </c>
      <c r="I3" s="86" t="s">
        <v>621</v>
      </c>
      <c r="J3" s="86" t="s">
        <v>622</v>
      </c>
      <c r="K3" s="86" t="s">
        <v>623</v>
      </c>
      <c r="L3" s="86" t="s">
        <v>692</v>
      </c>
      <c r="M3" s="86" t="s">
        <v>624</v>
      </c>
      <c r="N3" s="86" t="s">
        <v>625</v>
      </c>
      <c r="O3" s="83" t="s">
        <v>690</v>
      </c>
      <c r="P3" s="83" t="s">
        <v>626</v>
      </c>
      <c r="Q3" s="83" t="s">
        <v>627</v>
      </c>
      <c r="R3" s="83" t="s">
        <v>688</v>
      </c>
      <c r="S3" s="86" t="s">
        <v>628</v>
      </c>
      <c r="T3" s="134" t="s">
        <v>678</v>
      </c>
      <c r="U3" s="87" t="s">
        <v>629</v>
      </c>
      <c r="V3" s="88" t="s">
        <v>4</v>
      </c>
      <c r="W3" s="128" t="s">
        <v>630</v>
      </c>
      <c r="X3" s="128" t="s">
        <v>631</v>
      </c>
      <c r="Y3" s="128" t="s">
        <v>632</v>
      </c>
      <c r="Z3" s="89" t="s">
        <v>633</v>
      </c>
      <c r="AA3" s="90" t="s">
        <v>634</v>
      </c>
      <c r="AB3" s="137" t="s">
        <v>635</v>
      </c>
      <c r="AC3" s="91" t="s">
        <v>636</v>
      </c>
      <c r="AD3" s="92" t="s">
        <v>637</v>
      </c>
      <c r="AE3" s="82" t="s">
        <v>638</v>
      </c>
      <c r="AF3" s="93" t="s">
        <v>639</v>
      </c>
      <c r="AG3" s="82" t="s">
        <v>640</v>
      </c>
      <c r="AH3" s="94" t="s">
        <v>641</v>
      </c>
      <c r="AI3" s="95" t="s">
        <v>642</v>
      </c>
      <c r="AJ3" s="93" t="s">
        <v>643</v>
      </c>
      <c r="AK3" s="94" t="s">
        <v>644</v>
      </c>
      <c r="AL3" s="93" t="s">
        <v>645</v>
      </c>
      <c r="AM3" s="94" t="s">
        <v>646</v>
      </c>
      <c r="AN3" s="93" t="s">
        <v>647</v>
      </c>
      <c r="AO3" s="94" t="s">
        <v>648</v>
      </c>
      <c r="AP3" s="93" t="s">
        <v>649</v>
      </c>
      <c r="AQ3" s="94" t="s">
        <v>650</v>
      </c>
      <c r="AR3" s="93" t="s">
        <v>651</v>
      </c>
      <c r="AS3" s="135" t="s">
        <v>686</v>
      </c>
      <c r="AT3" s="94" t="s">
        <v>679</v>
      </c>
      <c r="AU3" s="93" t="s">
        <v>680</v>
      </c>
      <c r="AV3" s="93" t="s">
        <v>652</v>
      </c>
      <c r="AW3" s="96" t="s">
        <v>653</v>
      </c>
      <c r="AX3" s="97" t="s">
        <v>657</v>
      </c>
      <c r="AY3" s="98" t="s">
        <v>658</v>
      </c>
      <c r="AZ3" s="82" t="s">
        <v>654</v>
      </c>
      <c r="BA3" s="93" t="s">
        <v>655</v>
      </c>
      <c r="BB3" s="93" t="s">
        <v>656</v>
      </c>
    </row>
    <row r="4" spans="1:54" s="113" customFormat="1" ht="33" customHeight="1" x14ac:dyDescent="0.35">
      <c r="A4" s="99">
        <v>1</v>
      </c>
      <c r="B4" s="100"/>
      <c r="C4" s="100"/>
      <c r="D4" s="100"/>
      <c r="E4" s="100" t="s">
        <v>296</v>
      </c>
      <c r="F4" s="100" t="s">
        <v>460</v>
      </c>
      <c r="G4" s="100" t="s">
        <v>668</v>
      </c>
      <c r="H4" s="101" t="s">
        <v>1001</v>
      </c>
      <c r="I4" s="100" t="s">
        <v>1031</v>
      </c>
      <c r="J4" s="100" t="s">
        <v>1031</v>
      </c>
      <c r="K4" s="114" t="s">
        <v>999</v>
      </c>
      <c r="L4" s="115" t="s">
        <v>1035</v>
      </c>
      <c r="M4" s="100" t="s">
        <v>694</v>
      </c>
      <c r="N4" s="100" t="s">
        <v>701</v>
      </c>
      <c r="O4" s="100"/>
      <c r="P4" s="314" t="s">
        <v>984</v>
      </c>
      <c r="Q4" s="314" t="s">
        <v>975</v>
      </c>
      <c r="R4" s="100"/>
      <c r="S4" s="100" t="s">
        <v>506</v>
      </c>
      <c r="T4" s="133">
        <f>U4*0.97</f>
        <v>3.61</v>
      </c>
      <c r="U4" s="124">
        <v>3.72</v>
      </c>
      <c r="V4" s="100" t="s">
        <v>101</v>
      </c>
      <c r="W4" s="129">
        <v>29</v>
      </c>
      <c r="X4" s="129">
        <v>29</v>
      </c>
      <c r="Y4" s="129">
        <v>28</v>
      </c>
      <c r="Z4" s="172">
        <v>4.3600000000000003</v>
      </c>
      <c r="AA4" s="103">
        <v>4</v>
      </c>
      <c r="AB4" s="140">
        <f>IF(W4="","",W4*X4*Y4/1000000)</f>
        <v>2.35E-2</v>
      </c>
      <c r="AC4" s="104">
        <v>56</v>
      </c>
      <c r="AD4" s="105">
        <f>IF(AA4="","",AC4/AB4*AA4)</f>
        <v>9532</v>
      </c>
      <c r="AE4" s="106">
        <v>3500</v>
      </c>
      <c r="AF4" s="107">
        <f>IF(ISERROR(AE4/AD4),"",AE4/AD4)</f>
        <v>0.37</v>
      </c>
      <c r="AG4" s="100" t="s">
        <v>707</v>
      </c>
      <c r="AH4" s="108">
        <v>0.41399999999999998</v>
      </c>
      <c r="AI4" s="107">
        <f>IF(ISERROR(U4*AH4),"",U4*AH4)</f>
        <v>1.54</v>
      </c>
      <c r="AJ4" s="107">
        <f>IF(ISERROR(U4+AF4+AI4),"",U4+AF4+AI4)</f>
        <v>5.63</v>
      </c>
      <c r="AK4" s="109">
        <v>0</v>
      </c>
      <c r="AL4" s="107">
        <f t="shared" ref="AL4:AL35" si="0">IF(ISERROR(AY4*AK4),"",AY4*AK4)</f>
        <v>0</v>
      </c>
      <c r="AM4" s="109">
        <v>0</v>
      </c>
      <c r="AN4" s="107">
        <f t="shared" ref="AN4:AN35" si="1">IF(ISERROR(AY4*AM4),"",AY4*AM4)</f>
        <v>0</v>
      </c>
      <c r="AO4" s="109">
        <v>5.5E-2</v>
      </c>
      <c r="AP4" s="107">
        <f>IF(ISERROR(AY4*AO4),"",AY4*AO4)</f>
        <v>0.44</v>
      </c>
      <c r="AQ4" s="109">
        <v>0</v>
      </c>
      <c r="AR4" s="107">
        <f>IF(ISERROR(U4*AQ4),"",U4*AQ4)</f>
        <v>0</v>
      </c>
      <c r="AS4" s="112">
        <v>0</v>
      </c>
      <c r="AT4" s="109">
        <v>0</v>
      </c>
      <c r="AU4" s="107">
        <f>IF(ISERROR(AY4*AT4),"",AY4*AT4)</f>
        <v>0</v>
      </c>
      <c r="AV4" s="107">
        <f>IF(ISERROR(AL4+AN4+AP4+AR4+AU4),"",AL4+AN4+AP4+AR4+AU4)</f>
        <v>0.44</v>
      </c>
      <c r="AW4" s="110">
        <f t="shared" ref="AW4:AW35" si="2">IF(ISERROR(AJ4+AV4),"",AJ4+AV4)</f>
        <v>6.07</v>
      </c>
      <c r="AX4" s="111">
        <f t="shared" ref="AX4:AX53" si="3">IF(ISERROR((AY4-AW4)/AY4),"",(AY4-AW4)/AY4)</f>
        <v>0.23649999999999999</v>
      </c>
      <c r="AY4" s="112">
        <v>7.95</v>
      </c>
      <c r="AZ4" s="103">
        <v>1572</v>
      </c>
      <c r="BA4" s="107">
        <f>IF(ISERROR(AW4*AZ4),"",AW4*AZ4)</f>
        <v>9542.0400000000009</v>
      </c>
      <c r="BB4" s="107">
        <f>IF(ISERROR(AY4*AZ4),"",AY4*AZ4)</f>
        <v>12497.4</v>
      </c>
    </row>
    <row r="5" spans="1:54" s="113" customFormat="1" ht="33" customHeight="1" x14ac:dyDescent="0.35">
      <c r="A5" s="99">
        <v>2</v>
      </c>
      <c r="B5" s="100"/>
      <c r="C5" s="100"/>
      <c r="D5" s="100"/>
      <c r="E5" s="100" t="s">
        <v>296</v>
      </c>
      <c r="F5" s="100" t="s">
        <v>460</v>
      </c>
      <c r="G5" s="100" t="s">
        <v>668</v>
      </c>
      <c r="H5" s="101" t="s">
        <v>998</v>
      </c>
      <c r="I5" s="100" t="s">
        <v>1032</v>
      </c>
      <c r="J5" s="100" t="s">
        <v>1032</v>
      </c>
      <c r="K5" s="114" t="s">
        <v>999</v>
      </c>
      <c r="L5" s="115" t="s">
        <v>1035</v>
      </c>
      <c r="M5" s="100" t="s">
        <v>695</v>
      </c>
      <c r="N5" s="100" t="s">
        <v>701</v>
      </c>
      <c r="O5" s="100"/>
      <c r="P5" s="314" t="s">
        <v>1003</v>
      </c>
      <c r="Q5" s="314" t="s">
        <v>977</v>
      </c>
      <c r="R5" s="100"/>
      <c r="S5" s="100" t="s">
        <v>506</v>
      </c>
      <c r="T5" s="133">
        <f t="shared" ref="T5:T23" si="4">U5*0.97</f>
        <v>4.4400000000000004</v>
      </c>
      <c r="U5" s="124">
        <v>4.58</v>
      </c>
      <c r="V5" s="100" t="s">
        <v>101</v>
      </c>
      <c r="W5" s="129">
        <v>29</v>
      </c>
      <c r="X5" s="129">
        <v>29</v>
      </c>
      <c r="Y5" s="129">
        <v>33</v>
      </c>
      <c r="Z5" s="172">
        <v>6.17</v>
      </c>
      <c r="AA5" s="103">
        <v>4</v>
      </c>
      <c r="AB5" s="140">
        <f t="shared" ref="AB5:AB53" si="5">IF(W5="","",W5*X5*Y5/1000000)</f>
        <v>2.7799999999999998E-2</v>
      </c>
      <c r="AC5" s="104">
        <v>56</v>
      </c>
      <c r="AD5" s="105">
        <f t="shared" ref="AD5:AD53" si="6">IF(AA5="","",AC5/AB5*AA5)</f>
        <v>8058</v>
      </c>
      <c r="AE5" s="106">
        <v>3500</v>
      </c>
      <c r="AF5" s="107">
        <f t="shared" ref="AF5:AF53" si="7">IF(ISERROR(AE5/AD5),"",AE5/AD5)</f>
        <v>0.43</v>
      </c>
      <c r="AG5" s="100" t="s">
        <v>707</v>
      </c>
      <c r="AH5" s="108">
        <v>0.41399999999999998</v>
      </c>
      <c r="AI5" s="107">
        <f t="shared" ref="AI5:AI53" si="8">IF(ISERROR(U5*AH5),"",U5*AH5)</f>
        <v>1.9</v>
      </c>
      <c r="AJ5" s="107">
        <f t="shared" ref="AJ5:AJ53" si="9">IF(ISERROR(U5+AF5+AI5),"",U5+AF5+AI5)</f>
        <v>6.91</v>
      </c>
      <c r="AK5" s="109">
        <v>0</v>
      </c>
      <c r="AL5" s="107">
        <f t="shared" si="0"/>
        <v>0</v>
      </c>
      <c r="AM5" s="109">
        <v>0</v>
      </c>
      <c r="AN5" s="107">
        <f t="shared" si="1"/>
        <v>0</v>
      </c>
      <c r="AO5" s="109">
        <v>5.5E-2</v>
      </c>
      <c r="AP5" s="107">
        <f t="shared" ref="AP5:AP53" si="10">IF(ISERROR(AY5*AO5),"",AY5*AO5)</f>
        <v>0.53</v>
      </c>
      <c r="AQ5" s="109">
        <v>0</v>
      </c>
      <c r="AR5" s="107">
        <f t="shared" ref="AR5:AR53" si="11">IF(ISERROR(U5*AQ5),"",U5*AQ5)</f>
        <v>0</v>
      </c>
      <c r="AS5" s="112">
        <v>0</v>
      </c>
      <c r="AT5" s="109">
        <v>0</v>
      </c>
      <c r="AU5" s="107">
        <f t="shared" ref="AU5:AU53" si="12">IF(ISERROR(AY5*AT5),"",AY5*AT5)</f>
        <v>0</v>
      </c>
      <c r="AV5" s="107">
        <f t="shared" ref="AV5:AV53" si="13">IF(ISERROR(AL5+AN5+AP5+AR5+AU5),"",AL5+AN5+AP5+AR5+AU5)</f>
        <v>0.53</v>
      </c>
      <c r="AW5" s="110">
        <f t="shared" si="2"/>
        <v>7.44</v>
      </c>
      <c r="AX5" s="111">
        <f t="shared" si="3"/>
        <v>0.23300000000000001</v>
      </c>
      <c r="AY5" s="112">
        <v>9.6999999999999993</v>
      </c>
      <c r="AZ5" s="103">
        <v>1160</v>
      </c>
      <c r="BA5" s="107">
        <f t="shared" ref="BA5:BA53" si="14">IF(ISERROR(AW5*AZ5),"",AW5*AZ5)</f>
        <v>8630.4</v>
      </c>
      <c r="BB5" s="107">
        <f t="shared" ref="BB5:BB53" si="15">IF(ISERROR(AY5*AZ5),"",AY5*AZ5)</f>
        <v>11252</v>
      </c>
    </row>
    <row r="6" spans="1:54" s="113" customFormat="1" ht="33" customHeight="1" x14ac:dyDescent="0.35">
      <c r="A6" s="99">
        <v>3</v>
      </c>
      <c r="B6" s="100"/>
      <c r="C6" s="100"/>
      <c r="D6" s="100"/>
      <c r="E6" s="100" t="s">
        <v>296</v>
      </c>
      <c r="F6" s="100" t="s">
        <v>460</v>
      </c>
      <c r="G6" s="100" t="s">
        <v>668</v>
      </c>
      <c r="H6" s="101" t="s">
        <v>998</v>
      </c>
      <c r="I6" s="100" t="s">
        <v>1032</v>
      </c>
      <c r="J6" s="100" t="s">
        <v>1032</v>
      </c>
      <c r="K6" s="114" t="s">
        <v>999</v>
      </c>
      <c r="L6" s="115" t="s">
        <v>1035</v>
      </c>
      <c r="M6" s="100" t="s">
        <v>696</v>
      </c>
      <c r="N6" s="100" t="s">
        <v>661</v>
      </c>
      <c r="O6" s="100"/>
      <c r="P6" s="314" t="s">
        <v>978</v>
      </c>
      <c r="Q6" s="314" t="s">
        <v>979</v>
      </c>
      <c r="R6" s="100"/>
      <c r="S6" s="100" t="s">
        <v>506</v>
      </c>
      <c r="T6" s="133">
        <f t="shared" si="4"/>
        <v>4.9400000000000004</v>
      </c>
      <c r="U6" s="124">
        <v>5.09</v>
      </c>
      <c r="V6" s="100" t="s">
        <v>101</v>
      </c>
      <c r="W6" s="129">
        <v>29</v>
      </c>
      <c r="X6" s="129">
        <v>29</v>
      </c>
      <c r="Y6" s="129">
        <v>39</v>
      </c>
      <c r="Z6" s="172">
        <v>7.04</v>
      </c>
      <c r="AA6" s="103">
        <v>4</v>
      </c>
      <c r="AB6" s="140">
        <f t="shared" si="5"/>
        <v>3.2800000000000003E-2</v>
      </c>
      <c r="AC6" s="104">
        <v>56</v>
      </c>
      <c r="AD6" s="105">
        <f t="shared" si="6"/>
        <v>6829</v>
      </c>
      <c r="AE6" s="106">
        <v>3500</v>
      </c>
      <c r="AF6" s="107">
        <f t="shared" si="7"/>
        <v>0.51</v>
      </c>
      <c r="AG6" s="100" t="s">
        <v>707</v>
      </c>
      <c r="AH6" s="108">
        <v>0.41399999999999998</v>
      </c>
      <c r="AI6" s="107">
        <f t="shared" si="8"/>
        <v>2.11</v>
      </c>
      <c r="AJ6" s="107">
        <f t="shared" si="9"/>
        <v>7.71</v>
      </c>
      <c r="AK6" s="109">
        <v>0</v>
      </c>
      <c r="AL6" s="107">
        <f t="shared" si="0"/>
        <v>0</v>
      </c>
      <c r="AM6" s="109">
        <v>0</v>
      </c>
      <c r="AN6" s="107">
        <f t="shared" si="1"/>
        <v>0</v>
      </c>
      <c r="AO6" s="109">
        <v>5.5E-2</v>
      </c>
      <c r="AP6" s="107">
        <f t="shared" si="10"/>
        <v>0.59</v>
      </c>
      <c r="AQ6" s="109">
        <v>0</v>
      </c>
      <c r="AR6" s="107">
        <f t="shared" si="11"/>
        <v>0</v>
      </c>
      <c r="AS6" s="112">
        <v>0</v>
      </c>
      <c r="AT6" s="109">
        <v>0</v>
      </c>
      <c r="AU6" s="107">
        <f t="shared" si="12"/>
        <v>0</v>
      </c>
      <c r="AV6" s="107">
        <f t="shared" si="13"/>
        <v>0.59</v>
      </c>
      <c r="AW6" s="110">
        <f t="shared" si="2"/>
        <v>8.3000000000000007</v>
      </c>
      <c r="AX6" s="111">
        <f t="shared" si="3"/>
        <v>0.23150000000000001</v>
      </c>
      <c r="AY6" s="112">
        <v>10.8</v>
      </c>
      <c r="AZ6" s="103">
        <v>1188</v>
      </c>
      <c r="BA6" s="107">
        <f t="shared" si="14"/>
        <v>9860.4</v>
      </c>
      <c r="BB6" s="107">
        <f t="shared" si="15"/>
        <v>12830.4</v>
      </c>
    </row>
    <row r="7" spans="1:54" s="113" customFormat="1" ht="33" customHeight="1" x14ac:dyDescent="0.35">
      <c r="A7" s="99">
        <v>4</v>
      </c>
      <c r="B7" s="100"/>
      <c r="C7" s="100"/>
      <c r="D7" s="100"/>
      <c r="E7" s="100" t="s">
        <v>296</v>
      </c>
      <c r="F7" s="100" t="s">
        <v>460</v>
      </c>
      <c r="G7" s="100" t="s">
        <v>668</v>
      </c>
      <c r="H7" s="101" t="s">
        <v>998</v>
      </c>
      <c r="I7" s="100" t="s">
        <v>1032</v>
      </c>
      <c r="J7" s="100" t="s">
        <v>1032</v>
      </c>
      <c r="K7" s="114" t="s">
        <v>999</v>
      </c>
      <c r="L7" s="115" t="s">
        <v>1035</v>
      </c>
      <c r="M7" s="100" t="s">
        <v>696</v>
      </c>
      <c r="N7" s="100" t="s">
        <v>702</v>
      </c>
      <c r="O7" s="100"/>
      <c r="P7" s="325" t="s">
        <v>1014</v>
      </c>
      <c r="Q7" s="326" t="s">
        <v>1015</v>
      </c>
      <c r="R7" s="100"/>
      <c r="S7" s="100" t="s">
        <v>506</v>
      </c>
      <c r="T7" s="133">
        <f t="shared" si="4"/>
        <v>4.9400000000000004</v>
      </c>
      <c r="U7" s="124">
        <v>5.09</v>
      </c>
      <c r="V7" s="100" t="s">
        <v>101</v>
      </c>
      <c r="W7" s="129">
        <v>29</v>
      </c>
      <c r="X7" s="129">
        <v>29</v>
      </c>
      <c r="Y7" s="129">
        <v>39</v>
      </c>
      <c r="Z7" s="172">
        <v>7.04</v>
      </c>
      <c r="AA7" s="103">
        <v>4</v>
      </c>
      <c r="AB7" s="140">
        <f t="shared" si="5"/>
        <v>3.2800000000000003E-2</v>
      </c>
      <c r="AC7" s="104">
        <v>56</v>
      </c>
      <c r="AD7" s="105">
        <f t="shared" si="6"/>
        <v>6829</v>
      </c>
      <c r="AE7" s="106">
        <v>3500</v>
      </c>
      <c r="AF7" s="107">
        <f t="shared" si="7"/>
        <v>0.51</v>
      </c>
      <c r="AG7" s="100" t="s">
        <v>707</v>
      </c>
      <c r="AH7" s="108">
        <v>0.41399999999999998</v>
      </c>
      <c r="AI7" s="107">
        <f t="shared" si="8"/>
        <v>2.11</v>
      </c>
      <c r="AJ7" s="107">
        <f t="shared" si="9"/>
        <v>7.71</v>
      </c>
      <c r="AK7" s="109">
        <v>0</v>
      </c>
      <c r="AL7" s="107">
        <f t="shared" si="0"/>
        <v>0</v>
      </c>
      <c r="AM7" s="109">
        <v>0</v>
      </c>
      <c r="AN7" s="107">
        <f t="shared" si="1"/>
        <v>0</v>
      </c>
      <c r="AO7" s="109">
        <v>5.5E-2</v>
      </c>
      <c r="AP7" s="107">
        <f t="shared" si="10"/>
        <v>0.59</v>
      </c>
      <c r="AQ7" s="109">
        <v>0</v>
      </c>
      <c r="AR7" s="107">
        <f t="shared" si="11"/>
        <v>0</v>
      </c>
      <c r="AS7" s="112">
        <v>0</v>
      </c>
      <c r="AT7" s="109">
        <v>0</v>
      </c>
      <c r="AU7" s="107">
        <f t="shared" si="12"/>
        <v>0</v>
      </c>
      <c r="AV7" s="107">
        <f t="shared" si="13"/>
        <v>0.59</v>
      </c>
      <c r="AW7" s="110">
        <f t="shared" si="2"/>
        <v>8.3000000000000007</v>
      </c>
      <c r="AX7" s="111">
        <f t="shared" si="3"/>
        <v>0.23150000000000001</v>
      </c>
      <c r="AY7" s="112">
        <v>10.8</v>
      </c>
      <c r="AZ7" s="103">
        <v>1188</v>
      </c>
      <c r="BA7" s="107">
        <f t="shared" si="14"/>
        <v>9860.4</v>
      </c>
      <c r="BB7" s="107">
        <f t="shared" si="15"/>
        <v>12830.4</v>
      </c>
    </row>
    <row r="8" spans="1:54" s="113" customFormat="1" ht="33" customHeight="1" x14ac:dyDescent="0.35">
      <c r="A8" s="99">
        <v>5</v>
      </c>
      <c r="B8" s="100"/>
      <c r="C8" s="100"/>
      <c r="D8" s="100"/>
      <c r="E8" s="100" t="s">
        <v>296</v>
      </c>
      <c r="F8" s="100" t="s">
        <v>460</v>
      </c>
      <c r="G8" s="100" t="s">
        <v>668</v>
      </c>
      <c r="H8" s="101" t="s">
        <v>998</v>
      </c>
      <c r="I8" s="100" t="s">
        <v>1032</v>
      </c>
      <c r="J8" s="100" t="s">
        <v>1032</v>
      </c>
      <c r="K8" s="114" t="s">
        <v>999</v>
      </c>
      <c r="L8" s="115" t="s">
        <v>1035</v>
      </c>
      <c r="M8" s="100" t="s">
        <v>696</v>
      </c>
      <c r="N8" s="100" t="s">
        <v>703</v>
      </c>
      <c r="O8" s="100"/>
      <c r="P8" s="325" t="s">
        <v>1004</v>
      </c>
      <c r="Q8" s="326" t="s">
        <v>1016</v>
      </c>
      <c r="R8" s="100"/>
      <c r="S8" s="100" t="s">
        <v>506</v>
      </c>
      <c r="T8" s="133">
        <f t="shared" si="4"/>
        <v>4.9400000000000004</v>
      </c>
      <c r="U8" s="124">
        <v>5.09</v>
      </c>
      <c r="V8" s="100" t="s">
        <v>101</v>
      </c>
      <c r="W8" s="129">
        <v>29</v>
      </c>
      <c r="X8" s="129">
        <v>29</v>
      </c>
      <c r="Y8" s="129">
        <v>39</v>
      </c>
      <c r="Z8" s="172">
        <v>7.04</v>
      </c>
      <c r="AA8" s="103">
        <v>4</v>
      </c>
      <c r="AB8" s="140">
        <f t="shared" si="5"/>
        <v>3.2800000000000003E-2</v>
      </c>
      <c r="AC8" s="104">
        <v>56</v>
      </c>
      <c r="AD8" s="105">
        <f t="shared" si="6"/>
        <v>6829</v>
      </c>
      <c r="AE8" s="106">
        <v>3500</v>
      </c>
      <c r="AF8" s="107">
        <f t="shared" si="7"/>
        <v>0.51</v>
      </c>
      <c r="AG8" s="100" t="s">
        <v>707</v>
      </c>
      <c r="AH8" s="108">
        <v>0.41399999999999998</v>
      </c>
      <c r="AI8" s="107">
        <f t="shared" si="8"/>
        <v>2.11</v>
      </c>
      <c r="AJ8" s="107">
        <f t="shared" si="9"/>
        <v>7.71</v>
      </c>
      <c r="AK8" s="109">
        <v>0</v>
      </c>
      <c r="AL8" s="107">
        <f t="shared" si="0"/>
        <v>0</v>
      </c>
      <c r="AM8" s="109">
        <v>0</v>
      </c>
      <c r="AN8" s="107">
        <f t="shared" si="1"/>
        <v>0</v>
      </c>
      <c r="AO8" s="109">
        <v>5.5E-2</v>
      </c>
      <c r="AP8" s="107">
        <f t="shared" si="10"/>
        <v>0.59</v>
      </c>
      <c r="AQ8" s="109">
        <v>0</v>
      </c>
      <c r="AR8" s="107">
        <f t="shared" si="11"/>
        <v>0</v>
      </c>
      <c r="AS8" s="112">
        <v>0</v>
      </c>
      <c r="AT8" s="109">
        <v>0</v>
      </c>
      <c r="AU8" s="107">
        <f t="shared" si="12"/>
        <v>0</v>
      </c>
      <c r="AV8" s="107">
        <f t="shared" si="13"/>
        <v>0.59</v>
      </c>
      <c r="AW8" s="110">
        <f t="shared" si="2"/>
        <v>8.3000000000000007</v>
      </c>
      <c r="AX8" s="111">
        <f t="shared" si="3"/>
        <v>0.23150000000000001</v>
      </c>
      <c r="AY8" s="112">
        <v>10.8</v>
      </c>
      <c r="AZ8" s="103">
        <v>1188</v>
      </c>
      <c r="BA8" s="107">
        <f t="shared" si="14"/>
        <v>9860.4</v>
      </c>
      <c r="BB8" s="107">
        <f t="shared" si="15"/>
        <v>12830.4</v>
      </c>
    </row>
    <row r="9" spans="1:54" s="113" customFormat="1" ht="33" customHeight="1" x14ac:dyDescent="0.35">
      <c r="A9" s="99">
        <v>6</v>
      </c>
      <c r="B9" s="100"/>
      <c r="C9" s="100"/>
      <c r="D9" s="100"/>
      <c r="E9" s="100" t="s">
        <v>296</v>
      </c>
      <c r="F9" s="100" t="s">
        <v>460</v>
      </c>
      <c r="G9" s="100" t="s">
        <v>668</v>
      </c>
      <c r="H9" s="101" t="s">
        <v>998</v>
      </c>
      <c r="I9" s="100" t="s">
        <v>1032</v>
      </c>
      <c r="J9" s="100" t="s">
        <v>1032</v>
      </c>
      <c r="K9" s="114" t="s">
        <v>999</v>
      </c>
      <c r="L9" s="115" t="s">
        <v>1035</v>
      </c>
      <c r="M9" s="100" t="s">
        <v>697</v>
      </c>
      <c r="N9" s="100" t="s">
        <v>701</v>
      </c>
      <c r="O9" s="100"/>
      <c r="P9" s="314" t="s">
        <v>980</v>
      </c>
      <c r="Q9" s="314" t="s">
        <v>981</v>
      </c>
      <c r="R9" s="100"/>
      <c r="S9" s="100" t="s">
        <v>506</v>
      </c>
      <c r="T9" s="133">
        <f t="shared" si="4"/>
        <v>5.71</v>
      </c>
      <c r="U9" s="124">
        <v>5.89</v>
      </c>
      <c r="V9" s="100" t="s">
        <v>101</v>
      </c>
      <c r="W9" s="129">
        <v>29</v>
      </c>
      <c r="X9" s="129">
        <v>29</v>
      </c>
      <c r="Y9" s="129">
        <v>45</v>
      </c>
      <c r="Z9" s="172">
        <v>8.3699999999999992</v>
      </c>
      <c r="AA9" s="103">
        <v>4</v>
      </c>
      <c r="AB9" s="140">
        <f t="shared" si="5"/>
        <v>3.78E-2</v>
      </c>
      <c r="AC9" s="104">
        <v>56</v>
      </c>
      <c r="AD9" s="105">
        <f t="shared" si="6"/>
        <v>5926</v>
      </c>
      <c r="AE9" s="106">
        <v>3500</v>
      </c>
      <c r="AF9" s="107">
        <f t="shared" si="7"/>
        <v>0.59</v>
      </c>
      <c r="AG9" s="100" t="s">
        <v>707</v>
      </c>
      <c r="AH9" s="108">
        <v>0.41399999999999998</v>
      </c>
      <c r="AI9" s="107">
        <f t="shared" si="8"/>
        <v>2.44</v>
      </c>
      <c r="AJ9" s="107">
        <f t="shared" si="9"/>
        <v>8.92</v>
      </c>
      <c r="AK9" s="109">
        <v>0</v>
      </c>
      <c r="AL9" s="107">
        <f t="shared" si="0"/>
        <v>0</v>
      </c>
      <c r="AM9" s="109">
        <v>0</v>
      </c>
      <c r="AN9" s="107">
        <f t="shared" si="1"/>
        <v>0</v>
      </c>
      <c r="AO9" s="109">
        <v>5.5E-2</v>
      </c>
      <c r="AP9" s="107">
        <f t="shared" si="10"/>
        <v>0.69</v>
      </c>
      <c r="AQ9" s="109">
        <v>0</v>
      </c>
      <c r="AR9" s="107">
        <f t="shared" si="11"/>
        <v>0</v>
      </c>
      <c r="AS9" s="112">
        <v>0</v>
      </c>
      <c r="AT9" s="109">
        <v>0</v>
      </c>
      <c r="AU9" s="107">
        <f t="shared" si="12"/>
        <v>0</v>
      </c>
      <c r="AV9" s="107">
        <f t="shared" si="13"/>
        <v>0.69</v>
      </c>
      <c r="AW9" s="110">
        <f t="shared" si="2"/>
        <v>9.61</v>
      </c>
      <c r="AX9" s="111">
        <f t="shared" si="3"/>
        <v>0.23730000000000001</v>
      </c>
      <c r="AY9" s="112">
        <v>12.6</v>
      </c>
      <c r="AZ9" s="103">
        <v>1748</v>
      </c>
      <c r="BA9" s="107">
        <f t="shared" si="14"/>
        <v>16798.28</v>
      </c>
      <c r="BB9" s="107">
        <f t="shared" si="15"/>
        <v>22024.799999999999</v>
      </c>
    </row>
    <row r="10" spans="1:54" ht="33" customHeight="1" x14ac:dyDescent="0.35">
      <c r="A10" s="114">
        <v>7</v>
      </c>
      <c r="B10" s="115"/>
      <c r="C10" s="115"/>
      <c r="D10" s="115"/>
      <c r="E10" s="100" t="s">
        <v>296</v>
      </c>
      <c r="F10" s="100" t="s">
        <v>460</v>
      </c>
      <c r="G10" s="100" t="s">
        <v>668</v>
      </c>
      <c r="H10" s="101" t="s">
        <v>998</v>
      </c>
      <c r="I10" s="100" t="s">
        <v>1032</v>
      </c>
      <c r="J10" s="100" t="s">
        <v>1032</v>
      </c>
      <c r="K10" s="114" t="s">
        <v>999</v>
      </c>
      <c r="L10" s="115" t="s">
        <v>1035</v>
      </c>
      <c r="M10" s="100" t="s">
        <v>698</v>
      </c>
      <c r="N10" s="100" t="s">
        <v>701</v>
      </c>
      <c r="O10" s="100"/>
      <c r="P10" s="314" t="s">
        <v>982</v>
      </c>
      <c r="Q10" s="314" t="s">
        <v>983</v>
      </c>
      <c r="R10" s="115"/>
      <c r="S10" s="100" t="s">
        <v>506</v>
      </c>
      <c r="T10" s="133">
        <f t="shared" si="4"/>
        <v>5.8</v>
      </c>
      <c r="U10" s="124">
        <v>5.98</v>
      </c>
      <c r="V10" s="100" t="s">
        <v>101</v>
      </c>
      <c r="W10" s="130">
        <v>29</v>
      </c>
      <c r="X10" s="130">
        <v>29</v>
      </c>
      <c r="Y10" s="130">
        <v>45</v>
      </c>
      <c r="Z10" s="172">
        <v>8.3699999999999992</v>
      </c>
      <c r="AA10" s="103">
        <v>4</v>
      </c>
      <c r="AB10" s="141">
        <f t="shared" si="5"/>
        <v>3.78E-2</v>
      </c>
      <c r="AC10" s="104">
        <v>56</v>
      </c>
      <c r="AD10" s="105">
        <f t="shared" si="6"/>
        <v>5926</v>
      </c>
      <c r="AE10" s="106">
        <v>3500</v>
      </c>
      <c r="AF10" s="110">
        <f t="shared" si="7"/>
        <v>0.59</v>
      </c>
      <c r="AG10" s="100" t="s">
        <v>707</v>
      </c>
      <c r="AH10" s="108">
        <v>0.41399999999999998</v>
      </c>
      <c r="AI10" s="107">
        <f t="shared" si="8"/>
        <v>2.48</v>
      </c>
      <c r="AJ10" s="107">
        <f t="shared" si="9"/>
        <v>9.0500000000000007</v>
      </c>
      <c r="AK10" s="109">
        <v>0</v>
      </c>
      <c r="AL10" s="110">
        <f t="shared" si="0"/>
        <v>0</v>
      </c>
      <c r="AM10" s="109">
        <v>0</v>
      </c>
      <c r="AN10" s="110">
        <f t="shared" si="1"/>
        <v>0</v>
      </c>
      <c r="AO10" s="109">
        <v>5.5E-2</v>
      </c>
      <c r="AP10" s="107">
        <f t="shared" si="10"/>
        <v>0.69</v>
      </c>
      <c r="AQ10" s="109">
        <v>0</v>
      </c>
      <c r="AR10" s="107">
        <f t="shared" si="11"/>
        <v>0</v>
      </c>
      <c r="AS10" s="112">
        <v>0</v>
      </c>
      <c r="AT10" s="109">
        <v>0</v>
      </c>
      <c r="AU10" s="107">
        <f t="shared" si="12"/>
        <v>0</v>
      </c>
      <c r="AV10" s="107">
        <f t="shared" si="13"/>
        <v>0.69</v>
      </c>
      <c r="AW10" s="110">
        <f t="shared" si="2"/>
        <v>9.74</v>
      </c>
      <c r="AX10" s="119">
        <f t="shared" si="3"/>
        <v>0.22700000000000001</v>
      </c>
      <c r="AY10" s="81">
        <v>12.6</v>
      </c>
      <c r="AZ10" s="80">
        <v>248</v>
      </c>
      <c r="BA10" s="107">
        <f t="shared" si="14"/>
        <v>2415.52</v>
      </c>
      <c r="BB10" s="107">
        <f t="shared" si="15"/>
        <v>3124.8</v>
      </c>
    </row>
    <row r="11" spans="1:54" ht="33" customHeight="1" x14ac:dyDescent="0.35">
      <c r="A11" s="114">
        <v>8</v>
      </c>
      <c r="B11" s="115"/>
      <c r="C11" s="115"/>
      <c r="D11" s="115"/>
      <c r="E11" s="100" t="s">
        <v>296</v>
      </c>
      <c r="F11" s="100" t="s">
        <v>460</v>
      </c>
      <c r="G11" s="100" t="s">
        <v>668</v>
      </c>
      <c r="H11" s="101" t="s">
        <v>998</v>
      </c>
      <c r="I11" s="100" t="s">
        <v>1031</v>
      </c>
      <c r="J11" s="100" t="s">
        <v>1031</v>
      </c>
      <c r="K11" s="114" t="s">
        <v>999</v>
      </c>
      <c r="L11" s="115" t="s">
        <v>1036</v>
      </c>
      <c r="M11" s="102" t="s">
        <v>694</v>
      </c>
      <c r="N11" s="100" t="s">
        <v>704</v>
      </c>
      <c r="O11" s="100"/>
      <c r="P11" s="325" t="s">
        <v>1005</v>
      </c>
      <c r="Q11" s="326" t="s">
        <v>1017</v>
      </c>
      <c r="R11" s="115"/>
      <c r="S11" s="100" t="s">
        <v>506</v>
      </c>
      <c r="T11" s="133">
        <f t="shared" si="4"/>
        <v>3.61</v>
      </c>
      <c r="U11" s="124">
        <v>3.72</v>
      </c>
      <c r="V11" s="100" t="s">
        <v>101</v>
      </c>
      <c r="W11" s="130">
        <v>29</v>
      </c>
      <c r="X11" s="130">
        <v>29</v>
      </c>
      <c r="Y11" s="130">
        <v>28</v>
      </c>
      <c r="Z11" s="172">
        <v>4.3600000000000003</v>
      </c>
      <c r="AA11" s="103">
        <v>4</v>
      </c>
      <c r="AB11" s="141">
        <f t="shared" si="5"/>
        <v>2.35E-2</v>
      </c>
      <c r="AC11" s="104">
        <v>56</v>
      </c>
      <c r="AD11" s="105">
        <f t="shared" si="6"/>
        <v>9532</v>
      </c>
      <c r="AE11" s="106">
        <v>3500</v>
      </c>
      <c r="AF11" s="110">
        <f t="shared" si="7"/>
        <v>0.37</v>
      </c>
      <c r="AG11" s="100" t="s">
        <v>707</v>
      </c>
      <c r="AH11" s="108">
        <v>0.41399999999999998</v>
      </c>
      <c r="AI11" s="107">
        <f t="shared" si="8"/>
        <v>1.54</v>
      </c>
      <c r="AJ11" s="107">
        <f t="shared" si="9"/>
        <v>5.63</v>
      </c>
      <c r="AK11" s="109">
        <v>0</v>
      </c>
      <c r="AL11" s="110">
        <f t="shared" si="0"/>
        <v>0</v>
      </c>
      <c r="AM11" s="109">
        <v>0</v>
      </c>
      <c r="AN11" s="110">
        <f t="shared" si="1"/>
        <v>0</v>
      </c>
      <c r="AO11" s="109">
        <v>5.5E-2</v>
      </c>
      <c r="AP11" s="107">
        <f t="shared" si="10"/>
        <v>0.44</v>
      </c>
      <c r="AQ11" s="109">
        <v>0</v>
      </c>
      <c r="AR11" s="107">
        <f t="shared" si="11"/>
        <v>0</v>
      </c>
      <c r="AS11" s="112">
        <v>0</v>
      </c>
      <c r="AT11" s="109">
        <v>0</v>
      </c>
      <c r="AU11" s="107">
        <f t="shared" si="12"/>
        <v>0</v>
      </c>
      <c r="AV11" s="107">
        <f t="shared" si="13"/>
        <v>0.44</v>
      </c>
      <c r="AW11" s="110">
        <f t="shared" si="2"/>
        <v>6.07</v>
      </c>
      <c r="AX11" s="119">
        <f t="shared" si="3"/>
        <v>0.23649999999999999</v>
      </c>
      <c r="AY11" s="81">
        <v>7.95</v>
      </c>
      <c r="AZ11" s="80">
        <v>1020</v>
      </c>
      <c r="BA11" s="107">
        <f t="shared" si="14"/>
        <v>6191.4</v>
      </c>
      <c r="BB11" s="107">
        <f t="shared" si="15"/>
        <v>8109</v>
      </c>
    </row>
    <row r="12" spans="1:54" ht="33" customHeight="1" x14ac:dyDescent="0.35">
      <c r="A12" s="114">
        <v>9</v>
      </c>
      <c r="B12" s="115"/>
      <c r="C12" s="115"/>
      <c r="D12" s="115"/>
      <c r="E12" s="100" t="s">
        <v>296</v>
      </c>
      <c r="F12" s="100" t="s">
        <v>460</v>
      </c>
      <c r="G12" s="100" t="s">
        <v>668</v>
      </c>
      <c r="H12" s="101" t="s">
        <v>998</v>
      </c>
      <c r="I12" s="100" t="s">
        <v>1032</v>
      </c>
      <c r="J12" s="100" t="s">
        <v>1032</v>
      </c>
      <c r="K12" s="114" t="s">
        <v>999</v>
      </c>
      <c r="L12" s="115" t="s">
        <v>1036</v>
      </c>
      <c r="M12" s="102" t="s">
        <v>695</v>
      </c>
      <c r="N12" s="100" t="s">
        <v>704</v>
      </c>
      <c r="O12" s="100"/>
      <c r="P12" s="325" t="s">
        <v>1006</v>
      </c>
      <c r="Q12" s="326" t="s">
        <v>1018</v>
      </c>
      <c r="R12" s="115"/>
      <c r="S12" s="100" t="s">
        <v>506</v>
      </c>
      <c r="T12" s="133">
        <f t="shared" si="4"/>
        <v>4.4400000000000004</v>
      </c>
      <c r="U12" s="124">
        <v>4.58</v>
      </c>
      <c r="V12" s="100" t="s">
        <v>101</v>
      </c>
      <c r="W12" s="130">
        <v>29</v>
      </c>
      <c r="X12" s="130">
        <v>29</v>
      </c>
      <c r="Y12" s="130">
        <v>33</v>
      </c>
      <c r="Z12" s="172">
        <v>6.17</v>
      </c>
      <c r="AA12" s="103">
        <v>4</v>
      </c>
      <c r="AB12" s="141">
        <f t="shared" si="5"/>
        <v>2.7799999999999998E-2</v>
      </c>
      <c r="AC12" s="104">
        <v>56</v>
      </c>
      <c r="AD12" s="105">
        <f t="shared" si="6"/>
        <v>8058</v>
      </c>
      <c r="AE12" s="106">
        <v>3500</v>
      </c>
      <c r="AF12" s="110">
        <f t="shared" si="7"/>
        <v>0.43</v>
      </c>
      <c r="AG12" s="100" t="s">
        <v>707</v>
      </c>
      <c r="AH12" s="108">
        <v>0.41399999999999998</v>
      </c>
      <c r="AI12" s="107">
        <f t="shared" si="8"/>
        <v>1.9</v>
      </c>
      <c r="AJ12" s="107">
        <f t="shared" si="9"/>
        <v>6.91</v>
      </c>
      <c r="AK12" s="109">
        <v>0</v>
      </c>
      <c r="AL12" s="110">
        <f t="shared" si="0"/>
        <v>0</v>
      </c>
      <c r="AM12" s="109">
        <v>0</v>
      </c>
      <c r="AN12" s="110">
        <f t="shared" si="1"/>
        <v>0</v>
      </c>
      <c r="AO12" s="109">
        <v>5.5E-2</v>
      </c>
      <c r="AP12" s="107">
        <f t="shared" si="10"/>
        <v>0.53</v>
      </c>
      <c r="AQ12" s="109">
        <v>0</v>
      </c>
      <c r="AR12" s="107">
        <f t="shared" si="11"/>
        <v>0</v>
      </c>
      <c r="AS12" s="112">
        <v>0</v>
      </c>
      <c r="AT12" s="109">
        <v>0</v>
      </c>
      <c r="AU12" s="107">
        <f t="shared" si="12"/>
        <v>0</v>
      </c>
      <c r="AV12" s="107">
        <f t="shared" si="13"/>
        <v>0.53</v>
      </c>
      <c r="AW12" s="110">
        <f t="shared" si="2"/>
        <v>7.44</v>
      </c>
      <c r="AX12" s="119">
        <f t="shared" si="3"/>
        <v>0.23300000000000001</v>
      </c>
      <c r="AY12" s="81">
        <v>9.6999999999999993</v>
      </c>
      <c r="AZ12" s="80">
        <v>756</v>
      </c>
      <c r="BA12" s="107">
        <f t="shared" si="14"/>
        <v>5624.64</v>
      </c>
      <c r="BB12" s="107">
        <f t="shared" si="15"/>
        <v>7333.2</v>
      </c>
    </row>
    <row r="13" spans="1:54" ht="33" customHeight="1" x14ac:dyDescent="0.35">
      <c r="A13" s="114">
        <v>10</v>
      </c>
      <c r="B13" s="115"/>
      <c r="C13" s="115"/>
      <c r="D13" s="115"/>
      <c r="E13" s="100" t="s">
        <v>296</v>
      </c>
      <c r="F13" s="100" t="s">
        <v>460</v>
      </c>
      <c r="G13" s="100" t="s">
        <v>668</v>
      </c>
      <c r="H13" s="101" t="s">
        <v>998</v>
      </c>
      <c r="I13" s="100" t="s">
        <v>1032</v>
      </c>
      <c r="J13" s="100" t="s">
        <v>1032</v>
      </c>
      <c r="K13" s="114" t="s">
        <v>999</v>
      </c>
      <c r="L13" s="115" t="s">
        <v>1036</v>
      </c>
      <c r="M13" s="102" t="s">
        <v>696</v>
      </c>
      <c r="N13" s="100" t="s">
        <v>705</v>
      </c>
      <c r="O13" s="100"/>
      <c r="P13" s="325" t="s">
        <v>1007</v>
      </c>
      <c r="Q13" s="326" t="s">
        <v>1019</v>
      </c>
      <c r="R13" s="115"/>
      <c r="S13" s="100" t="s">
        <v>506</v>
      </c>
      <c r="T13" s="133">
        <f t="shared" si="4"/>
        <v>4.9400000000000004</v>
      </c>
      <c r="U13" s="124">
        <v>5.09</v>
      </c>
      <c r="V13" s="100" t="s">
        <v>101</v>
      </c>
      <c r="W13" s="130">
        <v>29</v>
      </c>
      <c r="X13" s="130">
        <v>29</v>
      </c>
      <c r="Y13" s="130">
        <v>39</v>
      </c>
      <c r="Z13" s="172">
        <v>7.04</v>
      </c>
      <c r="AA13" s="103">
        <v>4</v>
      </c>
      <c r="AB13" s="141">
        <f t="shared" si="5"/>
        <v>3.2800000000000003E-2</v>
      </c>
      <c r="AC13" s="104">
        <v>56</v>
      </c>
      <c r="AD13" s="105">
        <f t="shared" si="6"/>
        <v>6829</v>
      </c>
      <c r="AE13" s="106">
        <v>3500</v>
      </c>
      <c r="AF13" s="110">
        <f t="shared" si="7"/>
        <v>0.51</v>
      </c>
      <c r="AG13" s="100" t="s">
        <v>707</v>
      </c>
      <c r="AH13" s="108">
        <v>0.41399999999999998</v>
      </c>
      <c r="AI13" s="107">
        <f t="shared" si="8"/>
        <v>2.11</v>
      </c>
      <c r="AJ13" s="107">
        <f t="shared" si="9"/>
        <v>7.71</v>
      </c>
      <c r="AK13" s="109">
        <v>0</v>
      </c>
      <c r="AL13" s="110">
        <f t="shared" si="0"/>
        <v>0</v>
      </c>
      <c r="AM13" s="109">
        <v>0</v>
      </c>
      <c r="AN13" s="110">
        <f t="shared" si="1"/>
        <v>0</v>
      </c>
      <c r="AO13" s="109">
        <v>5.5E-2</v>
      </c>
      <c r="AP13" s="107">
        <f t="shared" si="10"/>
        <v>0.59</v>
      </c>
      <c r="AQ13" s="109">
        <v>0</v>
      </c>
      <c r="AR13" s="107">
        <f t="shared" si="11"/>
        <v>0</v>
      </c>
      <c r="AS13" s="112">
        <v>0</v>
      </c>
      <c r="AT13" s="109">
        <v>0</v>
      </c>
      <c r="AU13" s="107">
        <f t="shared" si="12"/>
        <v>0</v>
      </c>
      <c r="AV13" s="107">
        <f t="shared" si="13"/>
        <v>0.59</v>
      </c>
      <c r="AW13" s="110">
        <f t="shared" si="2"/>
        <v>8.3000000000000007</v>
      </c>
      <c r="AX13" s="119">
        <f t="shared" si="3"/>
        <v>0.23150000000000001</v>
      </c>
      <c r="AY13" s="81">
        <v>10.8</v>
      </c>
      <c r="AZ13" s="80">
        <v>1086</v>
      </c>
      <c r="BA13" s="107">
        <f t="shared" si="14"/>
        <v>9013.7999999999993</v>
      </c>
      <c r="BB13" s="107">
        <f t="shared" si="15"/>
        <v>11728.8</v>
      </c>
    </row>
    <row r="14" spans="1:54" ht="33" customHeight="1" x14ac:dyDescent="0.35">
      <c r="A14" s="114">
        <v>11</v>
      </c>
      <c r="B14" s="115"/>
      <c r="C14" s="115"/>
      <c r="D14" s="115"/>
      <c r="E14" s="100" t="s">
        <v>296</v>
      </c>
      <c r="F14" s="100" t="s">
        <v>460</v>
      </c>
      <c r="G14" s="100" t="s">
        <v>668</v>
      </c>
      <c r="H14" s="101" t="s">
        <v>998</v>
      </c>
      <c r="I14" s="100" t="s">
        <v>1032</v>
      </c>
      <c r="J14" s="100" t="s">
        <v>1032</v>
      </c>
      <c r="K14" s="114" t="s">
        <v>999</v>
      </c>
      <c r="L14" s="115" t="s">
        <v>1036</v>
      </c>
      <c r="M14" s="102" t="s">
        <v>696</v>
      </c>
      <c r="N14" s="100" t="s">
        <v>706</v>
      </c>
      <c r="O14" s="100"/>
      <c r="P14" s="325" t="s">
        <v>1008</v>
      </c>
      <c r="Q14" s="326" t="s">
        <v>1020</v>
      </c>
      <c r="R14" s="115"/>
      <c r="S14" s="100" t="s">
        <v>506</v>
      </c>
      <c r="T14" s="133">
        <f t="shared" si="4"/>
        <v>4.9400000000000004</v>
      </c>
      <c r="U14" s="124">
        <v>5.09</v>
      </c>
      <c r="V14" s="100" t="s">
        <v>101</v>
      </c>
      <c r="W14" s="130">
        <v>29</v>
      </c>
      <c r="X14" s="130">
        <v>29</v>
      </c>
      <c r="Y14" s="130">
        <v>39</v>
      </c>
      <c r="Z14" s="172">
        <v>7.04</v>
      </c>
      <c r="AA14" s="103">
        <v>4</v>
      </c>
      <c r="AB14" s="141">
        <f t="shared" si="5"/>
        <v>3.2800000000000003E-2</v>
      </c>
      <c r="AC14" s="104">
        <v>56</v>
      </c>
      <c r="AD14" s="105">
        <f t="shared" si="6"/>
        <v>6829</v>
      </c>
      <c r="AE14" s="106">
        <v>3500</v>
      </c>
      <c r="AF14" s="110">
        <f t="shared" si="7"/>
        <v>0.51</v>
      </c>
      <c r="AG14" s="100" t="s">
        <v>707</v>
      </c>
      <c r="AH14" s="108">
        <v>0.41399999999999998</v>
      </c>
      <c r="AI14" s="107">
        <f t="shared" si="8"/>
        <v>2.11</v>
      </c>
      <c r="AJ14" s="107">
        <f t="shared" si="9"/>
        <v>7.71</v>
      </c>
      <c r="AK14" s="109">
        <v>0</v>
      </c>
      <c r="AL14" s="110">
        <f t="shared" si="0"/>
        <v>0</v>
      </c>
      <c r="AM14" s="109">
        <v>0</v>
      </c>
      <c r="AN14" s="110">
        <f t="shared" si="1"/>
        <v>0</v>
      </c>
      <c r="AO14" s="109">
        <v>5.5E-2</v>
      </c>
      <c r="AP14" s="107">
        <f t="shared" si="10"/>
        <v>0.59</v>
      </c>
      <c r="AQ14" s="109">
        <v>0</v>
      </c>
      <c r="AR14" s="107">
        <f t="shared" si="11"/>
        <v>0</v>
      </c>
      <c r="AS14" s="112">
        <v>0</v>
      </c>
      <c r="AT14" s="109">
        <v>0</v>
      </c>
      <c r="AU14" s="107">
        <f t="shared" si="12"/>
        <v>0</v>
      </c>
      <c r="AV14" s="107">
        <f t="shared" si="13"/>
        <v>0.59</v>
      </c>
      <c r="AW14" s="110">
        <f t="shared" si="2"/>
        <v>8.3000000000000007</v>
      </c>
      <c r="AX14" s="119">
        <f t="shared" si="3"/>
        <v>0.23150000000000001</v>
      </c>
      <c r="AY14" s="81">
        <v>10.8</v>
      </c>
      <c r="AZ14" s="80">
        <v>1086</v>
      </c>
      <c r="BA14" s="107">
        <f t="shared" si="14"/>
        <v>9013.7999999999993</v>
      </c>
      <c r="BB14" s="107">
        <f t="shared" si="15"/>
        <v>11728.8</v>
      </c>
    </row>
    <row r="15" spans="1:54" ht="33" customHeight="1" x14ac:dyDescent="0.35">
      <c r="A15" s="114">
        <v>12</v>
      </c>
      <c r="B15" s="115"/>
      <c r="C15" s="115"/>
      <c r="D15" s="115"/>
      <c r="E15" s="100" t="s">
        <v>296</v>
      </c>
      <c r="F15" s="100" t="s">
        <v>460</v>
      </c>
      <c r="G15" s="100" t="s">
        <v>668</v>
      </c>
      <c r="H15" s="101" t="s">
        <v>998</v>
      </c>
      <c r="I15" s="100" t="s">
        <v>1032</v>
      </c>
      <c r="J15" s="100" t="s">
        <v>1032</v>
      </c>
      <c r="K15" s="114" t="s">
        <v>999</v>
      </c>
      <c r="L15" s="115" t="s">
        <v>1036</v>
      </c>
      <c r="M15" s="102" t="s">
        <v>697</v>
      </c>
      <c r="N15" s="100" t="s">
        <v>704</v>
      </c>
      <c r="O15" s="100"/>
      <c r="P15" s="325" t="s">
        <v>1009</v>
      </c>
      <c r="Q15" s="326" t="s">
        <v>1021</v>
      </c>
      <c r="R15" s="115"/>
      <c r="S15" s="100" t="s">
        <v>506</v>
      </c>
      <c r="T15" s="133">
        <f t="shared" si="4"/>
        <v>5.71</v>
      </c>
      <c r="U15" s="124">
        <v>5.89</v>
      </c>
      <c r="V15" s="100" t="s">
        <v>101</v>
      </c>
      <c r="W15" s="130">
        <v>29</v>
      </c>
      <c r="X15" s="130">
        <v>29</v>
      </c>
      <c r="Y15" s="130">
        <v>45</v>
      </c>
      <c r="Z15" s="172">
        <v>8.3699999999999992</v>
      </c>
      <c r="AA15" s="103">
        <v>4</v>
      </c>
      <c r="AB15" s="141">
        <f t="shared" si="5"/>
        <v>3.78E-2</v>
      </c>
      <c r="AC15" s="104">
        <v>56</v>
      </c>
      <c r="AD15" s="105">
        <f t="shared" si="6"/>
        <v>5926</v>
      </c>
      <c r="AE15" s="106">
        <v>3500</v>
      </c>
      <c r="AF15" s="110">
        <f t="shared" si="7"/>
        <v>0.59</v>
      </c>
      <c r="AG15" s="100" t="s">
        <v>707</v>
      </c>
      <c r="AH15" s="108">
        <v>0.41399999999999998</v>
      </c>
      <c r="AI15" s="107">
        <f t="shared" si="8"/>
        <v>2.44</v>
      </c>
      <c r="AJ15" s="107">
        <f t="shared" si="9"/>
        <v>8.92</v>
      </c>
      <c r="AK15" s="109">
        <v>0</v>
      </c>
      <c r="AL15" s="110">
        <f t="shared" si="0"/>
        <v>0</v>
      </c>
      <c r="AM15" s="109">
        <v>0</v>
      </c>
      <c r="AN15" s="110">
        <f t="shared" si="1"/>
        <v>0</v>
      </c>
      <c r="AO15" s="109">
        <v>5.5E-2</v>
      </c>
      <c r="AP15" s="107">
        <f t="shared" si="10"/>
        <v>0.69</v>
      </c>
      <c r="AQ15" s="109">
        <v>0</v>
      </c>
      <c r="AR15" s="107">
        <f t="shared" si="11"/>
        <v>0</v>
      </c>
      <c r="AS15" s="112">
        <v>0</v>
      </c>
      <c r="AT15" s="109">
        <v>0</v>
      </c>
      <c r="AU15" s="107">
        <f t="shared" si="12"/>
        <v>0</v>
      </c>
      <c r="AV15" s="107">
        <f t="shared" si="13"/>
        <v>0.69</v>
      </c>
      <c r="AW15" s="110">
        <f t="shared" si="2"/>
        <v>9.61</v>
      </c>
      <c r="AX15" s="119">
        <f t="shared" si="3"/>
        <v>0.23730000000000001</v>
      </c>
      <c r="AY15" s="81">
        <v>12.6</v>
      </c>
      <c r="AZ15" s="80">
        <v>1136</v>
      </c>
      <c r="BA15" s="107">
        <f t="shared" si="14"/>
        <v>10916.96</v>
      </c>
      <c r="BB15" s="107">
        <f t="shared" si="15"/>
        <v>14313.6</v>
      </c>
    </row>
    <row r="16" spans="1:54" ht="33" customHeight="1" x14ac:dyDescent="0.35">
      <c r="A16" s="114">
        <v>13</v>
      </c>
      <c r="B16" s="115"/>
      <c r="C16" s="115"/>
      <c r="D16" s="115"/>
      <c r="E16" s="100" t="s">
        <v>296</v>
      </c>
      <c r="F16" s="100" t="s">
        <v>460</v>
      </c>
      <c r="G16" s="100" t="s">
        <v>669</v>
      </c>
      <c r="H16" s="101" t="s">
        <v>998</v>
      </c>
      <c r="I16" s="115" t="s">
        <v>1033</v>
      </c>
      <c r="J16" s="115" t="s">
        <v>1033</v>
      </c>
      <c r="K16" s="115" t="s">
        <v>1000</v>
      </c>
      <c r="L16" s="115" t="s">
        <v>1036</v>
      </c>
      <c r="M16" s="102" t="s">
        <v>699</v>
      </c>
      <c r="N16" s="100" t="s">
        <v>701</v>
      </c>
      <c r="O16" s="100"/>
      <c r="P16" s="314" t="s">
        <v>985</v>
      </c>
      <c r="Q16" s="314" t="s">
        <v>986</v>
      </c>
      <c r="R16" s="115"/>
      <c r="S16" s="100" t="s">
        <v>507</v>
      </c>
      <c r="T16" s="133">
        <f t="shared" si="4"/>
        <v>0.95</v>
      </c>
      <c r="U16" s="124">
        <v>0.98</v>
      </c>
      <c r="V16" s="100" t="s">
        <v>101</v>
      </c>
      <c r="W16" s="130">
        <v>25</v>
      </c>
      <c r="X16" s="130">
        <v>16.5</v>
      </c>
      <c r="Y16" s="130">
        <v>24</v>
      </c>
      <c r="Z16" s="172">
        <v>1.99</v>
      </c>
      <c r="AA16" s="103">
        <v>8</v>
      </c>
      <c r="AB16" s="141">
        <f t="shared" si="5"/>
        <v>9.9000000000000008E-3</v>
      </c>
      <c r="AC16" s="104">
        <v>56</v>
      </c>
      <c r="AD16" s="105">
        <f t="shared" si="6"/>
        <v>45253</v>
      </c>
      <c r="AE16" s="106">
        <v>3500</v>
      </c>
      <c r="AF16" s="110">
        <f t="shared" si="7"/>
        <v>0.08</v>
      </c>
      <c r="AG16" s="122" t="s">
        <v>708</v>
      </c>
      <c r="AH16" s="123">
        <v>0.41399999999999998</v>
      </c>
      <c r="AI16" s="107">
        <f t="shared" si="8"/>
        <v>0.41</v>
      </c>
      <c r="AJ16" s="107">
        <f t="shared" si="9"/>
        <v>1.47</v>
      </c>
      <c r="AK16" s="109">
        <v>0</v>
      </c>
      <c r="AL16" s="110">
        <f t="shared" si="0"/>
        <v>0</v>
      </c>
      <c r="AM16" s="109">
        <v>0</v>
      </c>
      <c r="AN16" s="110">
        <f t="shared" si="1"/>
        <v>0</v>
      </c>
      <c r="AO16" s="109">
        <v>5.5E-2</v>
      </c>
      <c r="AP16" s="107">
        <f t="shared" si="10"/>
        <v>0.14000000000000001</v>
      </c>
      <c r="AQ16" s="109">
        <v>0</v>
      </c>
      <c r="AR16" s="107">
        <f t="shared" si="11"/>
        <v>0</v>
      </c>
      <c r="AS16" s="112">
        <v>0</v>
      </c>
      <c r="AT16" s="109">
        <v>0</v>
      </c>
      <c r="AU16" s="107">
        <f t="shared" si="12"/>
        <v>0</v>
      </c>
      <c r="AV16" s="107">
        <f t="shared" si="13"/>
        <v>0.14000000000000001</v>
      </c>
      <c r="AW16" s="110">
        <f t="shared" si="2"/>
        <v>1.61</v>
      </c>
      <c r="AX16" s="119">
        <f t="shared" si="3"/>
        <v>0.37840000000000001</v>
      </c>
      <c r="AY16" s="81">
        <v>2.59</v>
      </c>
      <c r="AZ16" s="80">
        <v>4000</v>
      </c>
      <c r="BA16" s="107">
        <f t="shared" si="14"/>
        <v>6440</v>
      </c>
      <c r="BB16" s="107">
        <f t="shared" si="15"/>
        <v>10360</v>
      </c>
    </row>
    <row r="17" spans="1:54" ht="33" customHeight="1" x14ac:dyDescent="0.35">
      <c r="A17" s="114">
        <v>14</v>
      </c>
      <c r="B17" s="115"/>
      <c r="C17" s="115"/>
      <c r="D17" s="115"/>
      <c r="E17" s="100" t="s">
        <v>296</v>
      </c>
      <c r="F17" s="100" t="s">
        <v>460</v>
      </c>
      <c r="G17" s="100" t="s">
        <v>669</v>
      </c>
      <c r="H17" s="101" t="s">
        <v>998</v>
      </c>
      <c r="I17" s="115" t="s">
        <v>1033</v>
      </c>
      <c r="J17" s="115" t="s">
        <v>1033</v>
      </c>
      <c r="K17" s="115" t="s">
        <v>1000</v>
      </c>
      <c r="L17" s="115" t="s">
        <v>1036</v>
      </c>
      <c r="M17" s="102" t="s">
        <v>699</v>
      </c>
      <c r="N17" s="100" t="s">
        <v>704</v>
      </c>
      <c r="O17" s="100"/>
      <c r="P17" s="314" t="s">
        <v>987</v>
      </c>
      <c r="Q17" s="314" t="s">
        <v>988</v>
      </c>
      <c r="R17" s="115"/>
      <c r="S17" s="100" t="s">
        <v>507</v>
      </c>
      <c r="T17" s="133">
        <f t="shared" si="4"/>
        <v>0.95</v>
      </c>
      <c r="U17" s="124">
        <v>0.98</v>
      </c>
      <c r="V17" s="100" t="s">
        <v>101</v>
      </c>
      <c r="W17" s="130">
        <v>25</v>
      </c>
      <c r="X17" s="130">
        <v>16.5</v>
      </c>
      <c r="Y17" s="130">
        <v>24</v>
      </c>
      <c r="Z17" s="172">
        <v>1.99</v>
      </c>
      <c r="AA17" s="103">
        <v>8</v>
      </c>
      <c r="AB17" s="141">
        <f t="shared" si="5"/>
        <v>9.9000000000000008E-3</v>
      </c>
      <c r="AC17" s="104">
        <v>56</v>
      </c>
      <c r="AD17" s="105">
        <f t="shared" si="6"/>
        <v>45253</v>
      </c>
      <c r="AE17" s="106">
        <v>3500</v>
      </c>
      <c r="AF17" s="110">
        <f t="shared" si="7"/>
        <v>0.08</v>
      </c>
      <c r="AG17" s="122" t="s">
        <v>708</v>
      </c>
      <c r="AH17" s="123">
        <v>0.41399999999999998</v>
      </c>
      <c r="AI17" s="107">
        <f t="shared" si="8"/>
        <v>0.41</v>
      </c>
      <c r="AJ17" s="107">
        <f t="shared" si="9"/>
        <v>1.47</v>
      </c>
      <c r="AK17" s="109">
        <v>0</v>
      </c>
      <c r="AL17" s="110">
        <f t="shared" si="0"/>
        <v>0</v>
      </c>
      <c r="AM17" s="109">
        <v>0</v>
      </c>
      <c r="AN17" s="110">
        <f t="shared" si="1"/>
        <v>0</v>
      </c>
      <c r="AO17" s="109">
        <v>5.5E-2</v>
      </c>
      <c r="AP17" s="107">
        <f t="shared" si="10"/>
        <v>0.14000000000000001</v>
      </c>
      <c r="AQ17" s="109">
        <v>0</v>
      </c>
      <c r="AR17" s="107">
        <f t="shared" si="11"/>
        <v>0</v>
      </c>
      <c r="AS17" s="112">
        <v>0</v>
      </c>
      <c r="AT17" s="109">
        <v>0</v>
      </c>
      <c r="AU17" s="107">
        <f t="shared" si="12"/>
        <v>0</v>
      </c>
      <c r="AV17" s="107">
        <f t="shared" si="13"/>
        <v>0.14000000000000001</v>
      </c>
      <c r="AW17" s="110">
        <f t="shared" si="2"/>
        <v>1.61</v>
      </c>
      <c r="AX17" s="119">
        <f t="shared" si="3"/>
        <v>0.37840000000000001</v>
      </c>
      <c r="AY17" s="81">
        <v>2.59</v>
      </c>
      <c r="AZ17" s="80">
        <v>2400</v>
      </c>
      <c r="BA17" s="107">
        <f t="shared" si="14"/>
        <v>3864</v>
      </c>
      <c r="BB17" s="107">
        <f t="shared" si="15"/>
        <v>6216</v>
      </c>
    </row>
    <row r="18" spans="1:54" ht="33" customHeight="1" x14ac:dyDescent="0.35">
      <c r="A18" s="114">
        <v>15</v>
      </c>
      <c r="B18" s="115"/>
      <c r="C18" s="115"/>
      <c r="D18" s="115"/>
      <c r="E18" s="100" t="s">
        <v>296</v>
      </c>
      <c r="F18" s="100" t="s">
        <v>460</v>
      </c>
      <c r="G18" s="100" t="s">
        <v>669</v>
      </c>
      <c r="H18" s="101" t="s">
        <v>998</v>
      </c>
      <c r="I18" s="115" t="s">
        <v>1033</v>
      </c>
      <c r="J18" s="115" t="s">
        <v>1033</v>
      </c>
      <c r="K18" s="115" t="s">
        <v>1000</v>
      </c>
      <c r="L18" s="115" t="s">
        <v>1036</v>
      </c>
      <c r="M18" s="102" t="s">
        <v>699</v>
      </c>
      <c r="N18" s="100" t="s">
        <v>706</v>
      </c>
      <c r="O18" s="100"/>
      <c r="P18" s="325" t="s">
        <v>1010</v>
      </c>
      <c r="Q18" s="326" t="s">
        <v>1022</v>
      </c>
      <c r="R18" s="115"/>
      <c r="S18" s="100" t="s">
        <v>507</v>
      </c>
      <c r="T18" s="133">
        <f t="shared" si="4"/>
        <v>0.95</v>
      </c>
      <c r="U18" s="124">
        <v>0.98</v>
      </c>
      <c r="V18" s="100" t="s">
        <v>101</v>
      </c>
      <c r="W18" s="130">
        <v>25</v>
      </c>
      <c r="X18" s="130">
        <v>16.5</v>
      </c>
      <c r="Y18" s="130">
        <v>24</v>
      </c>
      <c r="Z18" s="172">
        <v>1.99</v>
      </c>
      <c r="AA18" s="103">
        <v>8</v>
      </c>
      <c r="AB18" s="141">
        <f t="shared" si="5"/>
        <v>9.9000000000000008E-3</v>
      </c>
      <c r="AC18" s="104">
        <v>56</v>
      </c>
      <c r="AD18" s="105">
        <f t="shared" si="6"/>
        <v>45253</v>
      </c>
      <c r="AE18" s="106">
        <v>3500</v>
      </c>
      <c r="AF18" s="110">
        <f t="shared" si="7"/>
        <v>0.08</v>
      </c>
      <c r="AG18" s="122" t="s">
        <v>708</v>
      </c>
      <c r="AH18" s="123">
        <v>0.41399999999999998</v>
      </c>
      <c r="AI18" s="107">
        <f t="shared" si="8"/>
        <v>0.41</v>
      </c>
      <c r="AJ18" s="107">
        <f t="shared" si="9"/>
        <v>1.47</v>
      </c>
      <c r="AK18" s="109">
        <v>0</v>
      </c>
      <c r="AL18" s="110">
        <f t="shared" si="0"/>
        <v>0</v>
      </c>
      <c r="AM18" s="109">
        <v>0</v>
      </c>
      <c r="AN18" s="110">
        <f t="shared" si="1"/>
        <v>0</v>
      </c>
      <c r="AO18" s="109">
        <v>5.5E-2</v>
      </c>
      <c r="AP18" s="107">
        <f t="shared" si="10"/>
        <v>0.14000000000000001</v>
      </c>
      <c r="AQ18" s="109">
        <v>0</v>
      </c>
      <c r="AR18" s="107">
        <f t="shared" si="11"/>
        <v>0</v>
      </c>
      <c r="AS18" s="112">
        <v>0</v>
      </c>
      <c r="AT18" s="109">
        <v>0</v>
      </c>
      <c r="AU18" s="107">
        <f t="shared" si="12"/>
        <v>0</v>
      </c>
      <c r="AV18" s="107">
        <f t="shared" si="13"/>
        <v>0.14000000000000001</v>
      </c>
      <c r="AW18" s="110">
        <f t="shared" si="2"/>
        <v>1.61</v>
      </c>
      <c r="AX18" s="119">
        <f t="shared" si="3"/>
        <v>0.37840000000000001</v>
      </c>
      <c r="AY18" s="81">
        <v>2.59</v>
      </c>
      <c r="AZ18" s="80">
        <v>2400</v>
      </c>
      <c r="BA18" s="107">
        <f t="shared" si="14"/>
        <v>3864</v>
      </c>
      <c r="BB18" s="107">
        <f t="shared" si="15"/>
        <v>6216</v>
      </c>
    </row>
    <row r="19" spans="1:54" ht="33" customHeight="1" x14ac:dyDescent="0.35">
      <c r="A19" s="114">
        <v>16</v>
      </c>
      <c r="B19" s="115"/>
      <c r="C19" s="115"/>
      <c r="D19" s="115"/>
      <c r="E19" s="100" t="s">
        <v>296</v>
      </c>
      <c r="F19" s="100" t="s">
        <v>460</v>
      </c>
      <c r="G19" s="100" t="s">
        <v>669</v>
      </c>
      <c r="H19" s="101" t="s">
        <v>998</v>
      </c>
      <c r="I19" s="115" t="s">
        <v>1033</v>
      </c>
      <c r="J19" s="115" t="s">
        <v>1033</v>
      </c>
      <c r="K19" s="115" t="s">
        <v>1000</v>
      </c>
      <c r="L19" s="115" t="s">
        <v>1036</v>
      </c>
      <c r="M19" s="102" t="s">
        <v>699</v>
      </c>
      <c r="N19" s="100" t="s">
        <v>703</v>
      </c>
      <c r="O19" s="100"/>
      <c r="P19" s="325" t="s">
        <v>1011</v>
      </c>
      <c r="Q19" s="326" t="s">
        <v>1023</v>
      </c>
      <c r="R19" s="115"/>
      <c r="S19" s="100" t="s">
        <v>507</v>
      </c>
      <c r="T19" s="133">
        <f t="shared" si="4"/>
        <v>0.95</v>
      </c>
      <c r="U19" s="124">
        <v>0.98</v>
      </c>
      <c r="V19" s="100" t="s">
        <v>101</v>
      </c>
      <c r="W19" s="130">
        <v>25</v>
      </c>
      <c r="X19" s="130">
        <v>16.5</v>
      </c>
      <c r="Y19" s="130">
        <v>24</v>
      </c>
      <c r="Z19" s="172">
        <v>1.99</v>
      </c>
      <c r="AA19" s="103">
        <v>8</v>
      </c>
      <c r="AB19" s="141">
        <f t="shared" si="5"/>
        <v>9.9000000000000008E-3</v>
      </c>
      <c r="AC19" s="104">
        <v>56</v>
      </c>
      <c r="AD19" s="105">
        <f t="shared" si="6"/>
        <v>45253</v>
      </c>
      <c r="AE19" s="106">
        <v>3500</v>
      </c>
      <c r="AF19" s="110">
        <f t="shared" si="7"/>
        <v>0.08</v>
      </c>
      <c r="AG19" s="122" t="s">
        <v>708</v>
      </c>
      <c r="AH19" s="123">
        <v>0.41399999999999998</v>
      </c>
      <c r="AI19" s="107">
        <f t="shared" si="8"/>
        <v>0.41</v>
      </c>
      <c r="AJ19" s="107">
        <f t="shared" si="9"/>
        <v>1.47</v>
      </c>
      <c r="AK19" s="109">
        <v>0</v>
      </c>
      <c r="AL19" s="110">
        <f t="shared" si="0"/>
        <v>0</v>
      </c>
      <c r="AM19" s="109">
        <v>0</v>
      </c>
      <c r="AN19" s="110">
        <f t="shared" si="1"/>
        <v>0</v>
      </c>
      <c r="AO19" s="109">
        <v>5.5E-2</v>
      </c>
      <c r="AP19" s="107">
        <f t="shared" si="10"/>
        <v>0.14000000000000001</v>
      </c>
      <c r="AQ19" s="109">
        <v>0</v>
      </c>
      <c r="AR19" s="107">
        <f t="shared" si="11"/>
        <v>0</v>
      </c>
      <c r="AS19" s="112">
        <v>0</v>
      </c>
      <c r="AT19" s="109">
        <v>0</v>
      </c>
      <c r="AU19" s="107">
        <f t="shared" si="12"/>
        <v>0</v>
      </c>
      <c r="AV19" s="107">
        <f t="shared" si="13"/>
        <v>0.14000000000000001</v>
      </c>
      <c r="AW19" s="110">
        <f t="shared" si="2"/>
        <v>1.61</v>
      </c>
      <c r="AX19" s="119">
        <f t="shared" si="3"/>
        <v>0.37840000000000001</v>
      </c>
      <c r="AY19" s="81">
        <v>2.59</v>
      </c>
      <c r="AZ19" s="80">
        <v>2400</v>
      </c>
      <c r="BA19" s="107">
        <f t="shared" si="14"/>
        <v>3864</v>
      </c>
      <c r="BB19" s="107">
        <f t="shared" si="15"/>
        <v>6216</v>
      </c>
    </row>
    <row r="20" spans="1:54" ht="33" customHeight="1" x14ac:dyDescent="0.35">
      <c r="A20" s="114">
        <v>17</v>
      </c>
      <c r="B20" s="115"/>
      <c r="C20" s="115"/>
      <c r="D20" s="115"/>
      <c r="E20" s="100" t="s">
        <v>296</v>
      </c>
      <c r="F20" s="100" t="s">
        <v>460</v>
      </c>
      <c r="G20" s="100" t="s">
        <v>669</v>
      </c>
      <c r="H20" s="101" t="s">
        <v>998</v>
      </c>
      <c r="I20" s="115" t="s">
        <v>1033</v>
      </c>
      <c r="J20" s="115" t="s">
        <v>1033</v>
      </c>
      <c r="K20" s="115" t="s">
        <v>1000</v>
      </c>
      <c r="L20" s="115" t="s">
        <v>1036</v>
      </c>
      <c r="M20" s="102" t="s">
        <v>699</v>
      </c>
      <c r="N20" s="100" t="s">
        <v>705</v>
      </c>
      <c r="O20" s="100"/>
      <c r="P20" s="325" t="s">
        <v>1012</v>
      </c>
      <c r="Q20" s="326" t="s">
        <v>1024</v>
      </c>
      <c r="R20" s="115"/>
      <c r="S20" s="100" t="s">
        <v>507</v>
      </c>
      <c r="T20" s="133">
        <f t="shared" si="4"/>
        <v>0.95</v>
      </c>
      <c r="U20" s="124">
        <v>0.98</v>
      </c>
      <c r="V20" s="100" t="s">
        <v>101</v>
      </c>
      <c r="W20" s="130">
        <v>25</v>
      </c>
      <c r="X20" s="130">
        <v>16.5</v>
      </c>
      <c r="Y20" s="130">
        <v>24</v>
      </c>
      <c r="Z20" s="172">
        <v>1.99</v>
      </c>
      <c r="AA20" s="103">
        <v>8</v>
      </c>
      <c r="AB20" s="141">
        <f t="shared" si="5"/>
        <v>9.9000000000000008E-3</v>
      </c>
      <c r="AC20" s="104">
        <v>56</v>
      </c>
      <c r="AD20" s="105">
        <f t="shared" si="6"/>
        <v>45253</v>
      </c>
      <c r="AE20" s="106">
        <v>3500</v>
      </c>
      <c r="AF20" s="110">
        <f t="shared" si="7"/>
        <v>0.08</v>
      </c>
      <c r="AG20" s="122" t="s">
        <v>708</v>
      </c>
      <c r="AH20" s="123">
        <v>0.41399999999999998</v>
      </c>
      <c r="AI20" s="107">
        <f t="shared" si="8"/>
        <v>0.41</v>
      </c>
      <c r="AJ20" s="107">
        <f t="shared" si="9"/>
        <v>1.47</v>
      </c>
      <c r="AK20" s="109">
        <v>0</v>
      </c>
      <c r="AL20" s="110">
        <f t="shared" si="0"/>
        <v>0</v>
      </c>
      <c r="AM20" s="109">
        <v>0</v>
      </c>
      <c r="AN20" s="110">
        <f t="shared" si="1"/>
        <v>0</v>
      </c>
      <c r="AO20" s="109">
        <v>5.5E-2</v>
      </c>
      <c r="AP20" s="107">
        <f t="shared" si="10"/>
        <v>0.14000000000000001</v>
      </c>
      <c r="AQ20" s="109">
        <v>0</v>
      </c>
      <c r="AR20" s="107">
        <f t="shared" si="11"/>
        <v>0</v>
      </c>
      <c r="AS20" s="112">
        <v>0</v>
      </c>
      <c r="AT20" s="109">
        <v>0</v>
      </c>
      <c r="AU20" s="107">
        <f t="shared" si="12"/>
        <v>0</v>
      </c>
      <c r="AV20" s="107">
        <f t="shared" si="13"/>
        <v>0.14000000000000001</v>
      </c>
      <c r="AW20" s="110">
        <f t="shared" si="2"/>
        <v>1.61</v>
      </c>
      <c r="AX20" s="119">
        <f t="shared" si="3"/>
        <v>0.37840000000000001</v>
      </c>
      <c r="AY20" s="81">
        <v>2.59</v>
      </c>
      <c r="AZ20" s="80">
        <v>2200</v>
      </c>
      <c r="BA20" s="107">
        <f t="shared" si="14"/>
        <v>3542</v>
      </c>
      <c r="BB20" s="107">
        <f t="shared" si="15"/>
        <v>5698</v>
      </c>
    </row>
    <row r="21" spans="1:54" ht="33" customHeight="1" x14ac:dyDescent="0.35">
      <c r="A21" s="114">
        <v>18</v>
      </c>
      <c r="B21" s="115"/>
      <c r="C21" s="115"/>
      <c r="D21" s="115"/>
      <c r="E21" s="100" t="s">
        <v>296</v>
      </c>
      <c r="F21" s="100" t="s">
        <v>460</v>
      </c>
      <c r="G21" s="100" t="s">
        <v>669</v>
      </c>
      <c r="H21" s="101" t="s">
        <v>998</v>
      </c>
      <c r="I21" s="115" t="s">
        <v>1033</v>
      </c>
      <c r="J21" s="115" t="s">
        <v>1033</v>
      </c>
      <c r="K21" s="115" t="s">
        <v>1000</v>
      </c>
      <c r="L21" s="115" t="s">
        <v>1036</v>
      </c>
      <c r="M21" s="102" t="s">
        <v>700</v>
      </c>
      <c r="N21" s="100" t="s">
        <v>661</v>
      </c>
      <c r="O21" s="100"/>
      <c r="P21" s="314" t="s">
        <v>989</v>
      </c>
      <c r="Q21" s="314" t="s">
        <v>990</v>
      </c>
      <c r="R21" s="115"/>
      <c r="S21" s="100" t="s">
        <v>507</v>
      </c>
      <c r="T21" s="133">
        <f t="shared" si="4"/>
        <v>1.0900000000000001</v>
      </c>
      <c r="U21" s="124">
        <v>1.1200000000000001</v>
      </c>
      <c r="V21" s="100" t="s">
        <v>101</v>
      </c>
      <c r="W21" s="130">
        <v>25</v>
      </c>
      <c r="X21" s="130">
        <v>16.5</v>
      </c>
      <c r="Y21" s="130">
        <v>26</v>
      </c>
      <c r="Z21" s="172">
        <v>1.99</v>
      </c>
      <c r="AA21" s="103">
        <v>8</v>
      </c>
      <c r="AB21" s="141">
        <f t="shared" si="5"/>
        <v>1.0699999999999999E-2</v>
      </c>
      <c r="AC21" s="104">
        <v>56</v>
      </c>
      <c r="AD21" s="105">
        <f t="shared" si="6"/>
        <v>41869</v>
      </c>
      <c r="AE21" s="106">
        <v>3500</v>
      </c>
      <c r="AF21" s="110">
        <f t="shared" si="7"/>
        <v>0.08</v>
      </c>
      <c r="AG21" s="122" t="s">
        <v>708</v>
      </c>
      <c r="AH21" s="123">
        <v>0.41399999999999998</v>
      </c>
      <c r="AI21" s="107">
        <f t="shared" si="8"/>
        <v>0.46</v>
      </c>
      <c r="AJ21" s="107">
        <f t="shared" si="9"/>
        <v>1.66</v>
      </c>
      <c r="AK21" s="109">
        <v>0</v>
      </c>
      <c r="AL21" s="110">
        <f t="shared" si="0"/>
        <v>0</v>
      </c>
      <c r="AM21" s="109">
        <v>0</v>
      </c>
      <c r="AN21" s="110">
        <f t="shared" si="1"/>
        <v>0</v>
      </c>
      <c r="AO21" s="109">
        <v>5.5E-2</v>
      </c>
      <c r="AP21" s="107">
        <f t="shared" si="10"/>
        <v>0.17</v>
      </c>
      <c r="AQ21" s="109">
        <v>0</v>
      </c>
      <c r="AR21" s="107">
        <f t="shared" si="11"/>
        <v>0</v>
      </c>
      <c r="AS21" s="112">
        <v>0</v>
      </c>
      <c r="AT21" s="109">
        <v>0</v>
      </c>
      <c r="AU21" s="107">
        <f t="shared" si="12"/>
        <v>0</v>
      </c>
      <c r="AV21" s="107">
        <f t="shared" si="13"/>
        <v>0.17</v>
      </c>
      <c r="AW21" s="110">
        <f t="shared" si="2"/>
        <v>1.83</v>
      </c>
      <c r="AX21" s="119">
        <f t="shared" si="3"/>
        <v>0.39600000000000002</v>
      </c>
      <c r="AY21" s="81">
        <v>3.03</v>
      </c>
      <c r="AZ21" s="80">
        <v>3000</v>
      </c>
      <c r="BA21" s="107">
        <f t="shared" si="14"/>
        <v>5490</v>
      </c>
      <c r="BB21" s="107">
        <f t="shared" si="15"/>
        <v>9090</v>
      </c>
    </row>
    <row r="22" spans="1:54" ht="33" customHeight="1" x14ac:dyDescent="0.35">
      <c r="A22" s="114">
        <v>19</v>
      </c>
      <c r="B22" s="115"/>
      <c r="C22" s="115"/>
      <c r="D22" s="115"/>
      <c r="E22" s="100" t="s">
        <v>296</v>
      </c>
      <c r="F22" s="100" t="s">
        <v>460</v>
      </c>
      <c r="G22" s="100" t="s">
        <v>669</v>
      </c>
      <c r="H22" s="101" t="s">
        <v>998</v>
      </c>
      <c r="I22" s="115" t="s">
        <v>1034</v>
      </c>
      <c r="J22" s="115" t="s">
        <v>1034</v>
      </c>
      <c r="K22" s="115" t="s">
        <v>1000</v>
      </c>
      <c r="L22" s="115" t="s">
        <v>1036</v>
      </c>
      <c r="M22" s="102" t="s">
        <v>700</v>
      </c>
      <c r="N22" s="100" t="s">
        <v>703</v>
      </c>
      <c r="O22" s="100"/>
      <c r="P22" s="115" t="s">
        <v>1013</v>
      </c>
      <c r="Q22" s="326" t="s">
        <v>1025</v>
      </c>
      <c r="R22" s="115"/>
      <c r="S22" s="100" t="s">
        <v>507</v>
      </c>
      <c r="T22" s="133">
        <f t="shared" si="4"/>
        <v>1.0900000000000001</v>
      </c>
      <c r="U22" s="124">
        <v>1.1200000000000001</v>
      </c>
      <c r="V22" s="100" t="s">
        <v>101</v>
      </c>
      <c r="W22" s="130">
        <v>25</v>
      </c>
      <c r="X22" s="130">
        <v>16.5</v>
      </c>
      <c r="Y22" s="130">
        <v>26</v>
      </c>
      <c r="Z22" s="172">
        <v>1.99</v>
      </c>
      <c r="AA22" s="103">
        <v>8</v>
      </c>
      <c r="AB22" s="141">
        <f t="shared" si="5"/>
        <v>1.0699999999999999E-2</v>
      </c>
      <c r="AC22" s="104">
        <v>56</v>
      </c>
      <c r="AD22" s="105">
        <f t="shared" si="6"/>
        <v>41869</v>
      </c>
      <c r="AE22" s="106">
        <v>3500</v>
      </c>
      <c r="AF22" s="110">
        <f t="shared" si="7"/>
        <v>0.08</v>
      </c>
      <c r="AG22" s="122" t="s">
        <v>708</v>
      </c>
      <c r="AH22" s="123">
        <v>0.41399999999999998</v>
      </c>
      <c r="AI22" s="107">
        <f t="shared" si="8"/>
        <v>0.46</v>
      </c>
      <c r="AJ22" s="107">
        <f t="shared" si="9"/>
        <v>1.66</v>
      </c>
      <c r="AK22" s="109">
        <v>0</v>
      </c>
      <c r="AL22" s="110">
        <f t="shared" si="0"/>
        <v>0</v>
      </c>
      <c r="AM22" s="109">
        <v>0</v>
      </c>
      <c r="AN22" s="110">
        <f t="shared" si="1"/>
        <v>0</v>
      </c>
      <c r="AO22" s="109">
        <v>5.5E-2</v>
      </c>
      <c r="AP22" s="107">
        <f t="shared" si="10"/>
        <v>0.17</v>
      </c>
      <c r="AQ22" s="109">
        <v>0</v>
      </c>
      <c r="AR22" s="107">
        <f t="shared" si="11"/>
        <v>0</v>
      </c>
      <c r="AS22" s="112">
        <v>0</v>
      </c>
      <c r="AT22" s="109">
        <v>0</v>
      </c>
      <c r="AU22" s="107">
        <f t="shared" si="12"/>
        <v>0</v>
      </c>
      <c r="AV22" s="107">
        <f t="shared" si="13"/>
        <v>0.17</v>
      </c>
      <c r="AW22" s="110">
        <f t="shared" si="2"/>
        <v>1.83</v>
      </c>
      <c r="AX22" s="119">
        <f t="shared" si="3"/>
        <v>0.39600000000000002</v>
      </c>
      <c r="AY22" s="81">
        <v>3.03</v>
      </c>
      <c r="AZ22" s="80">
        <v>2000</v>
      </c>
      <c r="BA22" s="107">
        <f t="shared" si="14"/>
        <v>3660</v>
      </c>
      <c r="BB22" s="107">
        <f t="shared" si="15"/>
        <v>6060</v>
      </c>
    </row>
    <row r="23" spans="1:54" ht="33" customHeight="1" x14ac:dyDescent="0.35">
      <c r="A23" s="114">
        <v>20</v>
      </c>
      <c r="B23" s="115"/>
      <c r="C23" s="115"/>
      <c r="D23" s="115"/>
      <c r="E23" s="100" t="s">
        <v>296</v>
      </c>
      <c r="F23" s="100" t="s">
        <v>460</v>
      </c>
      <c r="G23" s="100" t="s">
        <v>669</v>
      </c>
      <c r="H23" s="101" t="s">
        <v>998</v>
      </c>
      <c r="I23" s="115" t="s">
        <v>1034</v>
      </c>
      <c r="J23" s="115" t="s">
        <v>1034</v>
      </c>
      <c r="K23" s="115" t="s">
        <v>1000</v>
      </c>
      <c r="L23" s="115" t="s">
        <v>1036</v>
      </c>
      <c r="M23" s="102" t="s">
        <v>700</v>
      </c>
      <c r="N23" s="100" t="s">
        <v>704</v>
      </c>
      <c r="O23" s="100"/>
      <c r="P23" s="314" t="s">
        <v>991</v>
      </c>
      <c r="Q23" s="314" t="s">
        <v>992</v>
      </c>
      <c r="R23" s="115"/>
      <c r="S23" s="100" t="s">
        <v>507</v>
      </c>
      <c r="T23" s="133">
        <f t="shared" si="4"/>
        <v>1.0900000000000001</v>
      </c>
      <c r="U23" s="124">
        <v>1.1200000000000001</v>
      </c>
      <c r="V23" s="100" t="s">
        <v>101</v>
      </c>
      <c r="W23" s="130">
        <v>25</v>
      </c>
      <c r="X23" s="130">
        <v>16.5</v>
      </c>
      <c r="Y23" s="130">
        <v>26</v>
      </c>
      <c r="Z23" s="172">
        <v>1.99</v>
      </c>
      <c r="AA23" s="103">
        <v>8</v>
      </c>
      <c r="AB23" s="141">
        <f t="shared" si="5"/>
        <v>1.0699999999999999E-2</v>
      </c>
      <c r="AC23" s="104">
        <v>56</v>
      </c>
      <c r="AD23" s="105">
        <f t="shared" si="6"/>
        <v>41869</v>
      </c>
      <c r="AE23" s="106">
        <v>3500</v>
      </c>
      <c r="AF23" s="110">
        <f t="shared" si="7"/>
        <v>0.08</v>
      </c>
      <c r="AG23" s="122" t="s">
        <v>708</v>
      </c>
      <c r="AH23" s="123">
        <v>0.41399999999999998</v>
      </c>
      <c r="AI23" s="107">
        <f t="shared" si="8"/>
        <v>0.46</v>
      </c>
      <c r="AJ23" s="107">
        <f t="shared" si="9"/>
        <v>1.66</v>
      </c>
      <c r="AK23" s="109">
        <v>0</v>
      </c>
      <c r="AL23" s="110">
        <f t="shared" si="0"/>
        <v>0</v>
      </c>
      <c r="AM23" s="109">
        <v>0</v>
      </c>
      <c r="AN23" s="110">
        <f t="shared" si="1"/>
        <v>0</v>
      </c>
      <c r="AO23" s="109">
        <v>5.5E-2</v>
      </c>
      <c r="AP23" s="107">
        <f t="shared" si="10"/>
        <v>0.17</v>
      </c>
      <c r="AQ23" s="109">
        <v>0</v>
      </c>
      <c r="AR23" s="107">
        <f t="shared" si="11"/>
        <v>0</v>
      </c>
      <c r="AS23" s="112">
        <v>0</v>
      </c>
      <c r="AT23" s="109">
        <v>0</v>
      </c>
      <c r="AU23" s="107">
        <f t="shared" si="12"/>
        <v>0</v>
      </c>
      <c r="AV23" s="107">
        <f t="shared" si="13"/>
        <v>0.17</v>
      </c>
      <c r="AW23" s="110">
        <f t="shared" si="2"/>
        <v>1.83</v>
      </c>
      <c r="AX23" s="119">
        <f t="shared" si="3"/>
        <v>0.39600000000000002</v>
      </c>
      <c r="AY23" s="81">
        <v>3.03</v>
      </c>
      <c r="AZ23" s="80">
        <v>1600</v>
      </c>
      <c r="BA23" s="107">
        <f t="shared" si="14"/>
        <v>2928</v>
      </c>
      <c r="BB23" s="107">
        <f t="shared" si="15"/>
        <v>4848</v>
      </c>
    </row>
    <row r="24" spans="1:54" ht="15" customHeight="1" x14ac:dyDescent="0.35">
      <c r="A24" s="114">
        <v>21</v>
      </c>
      <c r="B24" s="115"/>
      <c r="C24" s="115"/>
      <c r="D24" s="115"/>
      <c r="E24" s="100"/>
      <c r="F24" s="100"/>
      <c r="G24" s="100"/>
      <c r="H24" s="115"/>
      <c r="I24" s="115"/>
      <c r="J24" s="115"/>
      <c r="K24" s="115"/>
      <c r="L24" s="115"/>
      <c r="M24" s="115"/>
      <c r="N24" s="115"/>
      <c r="O24" s="115"/>
      <c r="P24" s="115"/>
      <c r="Q24" s="115"/>
      <c r="R24" s="115"/>
      <c r="S24" s="100"/>
      <c r="T24" s="133"/>
      <c r="U24" s="116"/>
      <c r="V24" s="100"/>
      <c r="W24" s="130"/>
      <c r="X24" s="130"/>
      <c r="Y24" s="130"/>
      <c r="Z24" s="117"/>
      <c r="AA24" s="80"/>
      <c r="AB24" s="138" t="str">
        <f t="shared" si="5"/>
        <v/>
      </c>
      <c r="AC24" s="117"/>
      <c r="AD24" s="105" t="str">
        <f t="shared" si="6"/>
        <v/>
      </c>
      <c r="AE24" s="115"/>
      <c r="AF24" s="110" t="str">
        <f t="shared" si="7"/>
        <v/>
      </c>
      <c r="AG24" s="115"/>
      <c r="AH24" s="118"/>
      <c r="AI24" s="107">
        <f t="shared" si="8"/>
        <v>0</v>
      </c>
      <c r="AJ24" s="107" t="str">
        <f t="shared" si="9"/>
        <v/>
      </c>
      <c r="AK24" s="109"/>
      <c r="AL24" s="110">
        <f t="shared" si="0"/>
        <v>0</v>
      </c>
      <c r="AM24" s="118"/>
      <c r="AN24" s="110">
        <f t="shared" si="1"/>
        <v>0</v>
      </c>
      <c r="AO24" s="118"/>
      <c r="AP24" s="107">
        <f t="shared" si="10"/>
        <v>0</v>
      </c>
      <c r="AQ24" s="118"/>
      <c r="AR24" s="107">
        <f t="shared" si="11"/>
        <v>0</v>
      </c>
      <c r="AS24" s="112"/>
      <c r="AT24" s="118"/>
      <c r="AU24" s="107">
        <f t="shared" si="12"/>
        <v>0</v>
      </c>
      <c r="AV24" s="107">
        <f t="shared" si="13"/>
        <v>0</v>
      </c>
      <c r="AW24" s="110" t="str">
        <f t="shared" si="2"/>
        <v/>
      </c>
      <c r="AX24" s="119" t="str">
        <f t="shared" si="3"/>
        <v/>
      </c>
      <c r="AY24" s="81"/>
      <c r="AZ24" s="80"/>
      <c r="BA24" s="107" t="str">
        <f t="shared" si="14"/>
        <v/>
      </c>
      <c r="BB24" s="107">
        <f t="shared" si="15"/>
        <v>0</v>
      </c>
    </row>
    <row r="25" spans="1:54" ht="15" customHeight="1" x14ac:dyDescent="0.35">
      <c r="A25" s="114">
        <v>22</v>
      </c>
      <c r="B25" s="115"/>
      <c r="C25" s="115"/>
      <c r="D25" s="115"/>
      <c r="E25" s="100"/>
      <c r="F25" s="100"/>
      <c r="G25" s="100"/>
      <c r="H25" s="115"/>
      <c r="I25" s="115"/>
      <c r="J25" s="115"/>
      <c r="K25" s="115"/>
      <c r="L25" s="115"/>
      <c r="M25" s="115"/>
      <c r="N25" s="115"/>
      <c r="O25" s="115"/>
      <c r="P25" s="115"/>
      <c r="Q25" s="115"/>
      <c r="R25" s="115"/>
      <c r="S25" s="100"/>
      <c r="T25" s="133"/>
      <c r="U25" s="116"/>
      <c r="V25" s="100"/>
      <c r="W25" s="130"/>
      <c r="X25" s="130"/>
      <c r="Y25" s="130"/>
      <c r="Z25" s="117"/>
      <c r="AA25" s="80"/>
      <c r="AB25" s="138" t="str">
        <f t="shared" si="5"/>
        <v/>
      </c>
      <c r="AC25" s="117"/>
      <c r="AD25" s="105" t="str">
        <f t="shared" si="6"/>
        <v/>
      </c>
      <c r="AE25" s="115"/>
      <c r="AF25" s="110" t="str">
        <f t="shared" si="7"/>
        <v/>
      </c>
      <c r="AG25" s="115"/>
      <c r="AH25" s="118"/>
      <c r="AI25" s="107">
        <f t="shared" si="8"/>
        <v>0</v>
      </c>
      <c r="AJ25" s="107" t="str">
        <f t="shared" si="9"/>
        <v/>
      </c>
      <c r="AK25" s="109"/>
      <c r="AL25" s="110">
        <f t="shared" si="0"/>
        <v>0</v>
      </c>
      <c r="AM25" s="118"/>
      <c r="AN25" s="110">
        <f t="shared" si="1"/>
        <v>0</v>
      </c>
      <c r="AO25" s="118"/>
      <c r="AP25" s="107">
        <f t="shared" si="10"/>
        <v>0</v>
      </c>
      <c r="AQ25" s="118"/>
      <c r="AR25" s="107">
        <f t="shared" si="11"/>
        <v>0</v>
      </c>
      <c r="AS25" s="112"/>
      <c r="AT25" s="118"/>
      <c r="AU25" s="107">
        <f t="shared" si="12"/>
        <v>0</v>
      </c>
      <c r="AV25" s="107">
        <f t="shared" si="13"/>
        <v>0</v>
      </c>
      <c r="AW25" s="110" t="str">
        <f t="shared" si="2"/>
        <v/>
      </c>
      <c r="AX25" s="119" t="str">
        <f t="shared" si="3"/>
        <v/>
      </c>
      <c r="AY25" s="81"/>
      <c r="AZ25" s="80"/>
      <c r="BA25" s="107" t="str">
        <f t="shared" si="14"/>
        <v/>
      </c>
      <c r="BB25" s="107">
        <f t="shared" si="15"/>
        <v>0</v>
      </c>
    </row>
    <row r="26" spans="1:54" ht="15" customHeight="1" x14ac:dyDescent="0.35">
      <c r="A26" s="114">
        <v>23</v>
      </c>
      <c r="B26" s="115"/>
      <c r="C26" s="115"/>
      <c r="D26" s="115"/>
      <c r="E26" s="100"/>
      <c r="F26" s="100"/>
      <c r="G26" s="100"/>
      <c r="H26" s="115"/>
      <c r="I26" s="115"/>
      <c r="J26" s="115"/>
      <c r="K26" s="115"/>
      <c r="L26" s="115"/>
      <c r="M26" s="115"/>
      <c r="N26" s="115"/>
      <c r="O26" s="115"/>
      <c r="P26" s="115"/>
      <c r="Q26" s="115"/>
      <c r="R26" s="115"/>
      <c r="S26" s="100"/>
      <c r="T26" s="133"/>
      <c r="U26" s="116"/>
      <c r="V26" s="100"/>
      <c r="W26" s="130"/>
      <c r="X26" s="130"/>
      <c r="Y26" s="130"/>
      <c r="Z26" s="117"/>
      <c r="AA26" s="80"/>
      <c r="AB26" s="138" t="str">
        <f t="shared" si="5"/>
        <v/>
      </c>
      <c r="AC26" s="117"/>
      <c r="AD26" s="105" t="str">
        <f t="shared" si="6"/>
        <v/>
      </c>
      <c r="AE26" s="115"/>
      <c r="AF26" s="110" t="str">
        <f t="shared" si="7"/>
        <v/>
      </c>
      <c r="AG26" s="115"/>
      <c r="AH26" s="118"/>
      <c r="AI26" s="107">
        <f t="shared" si="8"/>
        <v>0</v>
      </c>
      <c r="AJ26" s="107" t="str">
        <f t="shared" si="9"/>
        <v/>
      </c>
      <c r="AK26" s="109"/>
      <c r="AL26" s="110">
        <f t="shared" si="0"/>
        <v>0</v>
      </c>
      <c r="AM26" s="118"/>
      <c r="AN26" s="110">
        <f t="shared" si="1"/>
        <v>0</v>
      </c>
      <c r="AO26" s="118"/>
      <c r="AP26" s="107">
        <f t="shared" si="10"/>
        <v>0</v>
      </c>
      <c r="AQ26" s="118"/>
      <c r="AR26" s="107">
        <f t="shared" si="11"/>
        <v>0</v>
      </c>
      <c r="AS26" s="112"/>
      <c r="AT26" s="118"/>
      <c r="AU26" s="107">
        <f t="shared" si="12"/>
        <v>0</v>
      </c>
      <c r="AV26" s="107">
        <f t="shared" si="13"/>
        <v>0</v>
      </c>
      <c r="AW26" s="110" t="str">
        <f t="shared" si="2"/>
        <v/>
      </c>
      <c r="AX26" s="119" t="str">
        <f t="shared" si="3"/>
        <v/>
      </c>
      <c r="AY26" s="81"/>
      <c r="AZ26" s="80"/>
      <c r="BA26" s="107" t="str">
        <f t="shared" si="14"/>
        <v/>
      </c>
      <c r="BB26" s="107">
        <f t="shared" si="15"/>
        <v>0</v>
      </c>
    </row>
    <row r="27" spans="1:54" ht="15" customHeight="1" x14ac:dyDescent="0.35">
      <c r="A27" s="114">
        <v>24</v>
      </c>
      <c r="B27" s="115"/>
      <c r="C27" s="115"/>
      <c r="D27" s="115"/>
      <c r="E27" s="100"/>
      <c r="F27" s="100"/>
      <c r="G27" s="100"/>
      <c r="H27" s="115"/>
      <c r="I27" s="115"/>
      <c r="J27" s="115"/>
      <c r="K27" s="115"/>
      <c r="L27" s="115"/>
      <c r="M27" s="115"/>
      <c r="N27" s="115"/>
      <c r="O27" s="115"/>
      <c r="P27" s="115"/>
      <c r="Q27" s="115"/>
      <c r="R27" s="115"/>
      <c r="S27" s="100"/>
      <c r="T27" s="133"/>
      <c r="U27" s="116"/>
      <c r="V27" s="100"/>
      <c r="W27" s="130"/>
      <c r="X27" s="130"/>
      <c r="Y27" s="130"/>
      <c r="Z27" s="117"/>
      <c r="AA27" s="80"/>
      <c r="AB27" s="138" t="str">
        <f t="shared" si="5"/>
        <v/>
      </c>
      <c r="AC27" s="117"/>
      <c r="AD27" s="105" t="str">
        <f t="shared" si="6"/>
        <v/>
      </c>
      <c r="AE27" s="115"/>
      <c r="AF27" s="110" t="str">
        <f t="shared" si="7"/>
        <v/>
      </c>
      <c r="AG27" s="115"/>
      <c r="AH27" s="118"/>
      <c r="AI27" s="107">
        <f t="shared" si="8"/>
        <v>0</v>
      </c>
      <c r="AJ27" s="107" t="str">
        <f t="shared" si="9"/>
        <v/>
      </c>
      <c r="AK27" s="109"/>
      <c r="AL27" s="110">
        <f t="shared" si="0"/>
        <v>0</v>
      </c>
      <c r="AM27" s="118"/>
      <c r="AN27" s="110">
        <f t="shared" si="1"/>
        <v>0</v>
      </c>
      <c r="AO27" s="118"/>
      <c r="AP27" s="107">
        <f t="shared" si="10"/>
        <v>0</v>
      </c>
      <c r="AQ27" s="118"/>
      <c r="AR27" s="107">
        <f t="shared" si="11"/>
        <v>0</v>
      </c>
      <c r="AS27" s="112"/>
      <c r="AT27" s="118"/>
      <c r="AU27" s="107">
        <f t="shared" si="12"/>
        <v>0</v>
      </c>
      <c r="AV27" s="107">
        <f t="shared" si="13"/>
        <v>0</v>
      </c>
      <c r="AW27" s="110" t="str">
        <f t="shared" si="2"/>
        <v/>
      </c>
      <c r="AX27" s="119" t="str">
        <f t="shared" si="3"/>
        <v/>
      </c>
      <c r="AY27" s="81"/>
      <c r="AZ27" s="80"/>
      <c r="BA27" s="107" t="str">
        <f t="shared" si="14"/>
        <v/>
      </c>
      <c r="BB27" s="107">
        <f t="shared" si="15"/>
        <v>0</v>
      </c>
    </row>
    <row r="28" spans="1:54" ht="15" customHeight="1" x14ac:dyDescent="0.35">
      <c r="A28" s="114">
        <v>25</v>
      </c>
      <c r="B28" s="115"/>
      <c r="C28" s="115"/>
      <c r="D28" s="115"/>
      <c r="E28" s="100"/>
      <c r="F28" s="100"/>
      <c r="G28" s="100"/>
      <c r="H28" s="115"/>
      <c r="I28" s="115"/>
      <c r="J28" s="115"/>
      <c r="K28" s="115"/>
      <c r="L28" s="115"/>
      <c r="M28" s="115"/>
      <c r="N28" s="115"/>
      <c r="O28" s="115"/>
      <c r="P28" s="115"/>
      <c r="Q28" s="115"/>
      <c r="R28" s="115"/>
      <c r="S28" s="100"/>
      <c r="T28" s="133"/>
      <c r="U28" s="116"/>
      <c r="V28" s="100"/>
      <c r="W28" s="130"/>
      <c r="X28" s="130"/>
      <c r="Y28" s="130"/>
      <c r="Z28" s="117"/>
      <c r="AA28" s="80"/>
      <c r="AB28" s="138" t="str">
        <f t="shared" si="5"/>
        <v/>
      </c>
      <c r="AC28" s="117"/>
      <c r="AD28" s="105" t="str">
        <f t="shared" si="6"/>
        <v/>
      </c>
      <c r="AE28" s="115"/>
      <c r="AF28" s="110" t="str">
        <f t="shared" si="7"/>
        <v/>
      </c>
      <c r="AG28" s="115"/>
      <c r="AH28" s="118"/>
      <c r="AI28" s="107">
        <f t="shared" si="8"/>
        <v>0</v>
      </c>
      <c r="AJ28" s="107" t="str">
        <f t="shared" si="9"/>
        <v/>
      </c>
      <c r="AK28" s="109"/>
      <c r="AL28" s="110">
        <f t="shared" si="0"/>
        <v>0</v>
      </c>
      <c r="AM28" s="118"/>
      <c r="AN28" s="110">
        <f t="shared" si="1"/>
        <v>0</v>
      </c>
      <c r="AO28" s="118"/>
      <c r="AP28" s="107">
        <f t="shared" si="10"/>
        <v>0</v>
      </c>
      <c r="AQ28" s="118"/>
      <c r="AR28" s="107">
        <f t="shared" si="11"/>
        <v>0</v>
      </c>
      <c r="AS28" s="112"/>
      <c r="AT28" s="118"/>
      <c r="AU28" s="107">
        <f t="shared" si="12"/>
        <v>0</v>
      </c>
      <c r="AV28" s="107">
        <f t="shared" si="13"/>
        <v>0</v>
      </c>
      <c r="AW28" s="110" t="str">
        <f t="shared" si="2"/>
        <v/>
      </c>
      <c r="AX28" s="119" t="str">
        <f t="shared" si="3"/>
        <v/>
      </c>
      <c r="AY28" s="81"/>
      <c r="AZ28" s="80"/>
      <c r="BA28" s="107" t="str">
        <f t="shared" si="14"/>
        <v/>
      </c>
      <c r="BB28" s="107">
        <f t="shared" si="15"/>
        <v>0</v>
      </c>
    </row>
    <row r="29" spans="1:54" ht="15" customHeight="1" x14ac:dyDescent="0.35">
      <c r="A29" s="114">
        <v>26</v>
      </c>
      <c r="B29" s="115"/>
      <c r="C29" s="115"/>
      <c r="D29" s="115"/>
      <c r="E29" s="100"/>
      <c r="F29" s="100"/>
      <c r="G29" s="100"/>
      <c r="H29" s="115"/>
      <c r="I29" s="115"/>
      <c r="J29" s="115"/>
      <c r="K29" s="115"/>
      <c r="L29" s="115"/>
      <c r="M29" s="115"/>
      <c r="N29" s="115"/>
      <c r="O29" s="115"/>
      <c r="P29" s="115"/>
      <c r="Q29" s="115"/>
      <c r="R29" s="115"/>
      <c r="S29" s="100"/>
      <c r="T29" s="133"/>
      <c r="U29" s="116"/>
      <c r="V29" s="100"/>
      <c r="W29" s="130"/>
      <c r="X29" s="130"/>
      <c r="Y29" s="130"/>
      <c r="Z29" s="117"/>
      <c r="AA29" s="80"/>
      <c r="AB29" s="138" t="str">
        <f t="shared" si="5"/>
        <v/>
      </c>
      <c r="AC29" s="117"/>
      <c r="AD29" s="105" t="str">
        <f t="shared" si="6"/>
        <v/>
      </c>
      <c r="AE29" s="115"/>
      <c r="AF29" s="110" t="str">
        <f t="shared" si="7"/>
        <v/>
      </c>
      <c r="AG29" s="115"/>
      <c r="AH29" s="118"/>
      <c r="AI29" s="107">
        <f t="shared" si="8"/>
        <v>0</v>
      </c>
      <c r="AJ29" s="107" t="str">
        <f t="shared" si="9"/>
        <v/>
      </c>
      <c r="AK29" s="109"/>
      <c r="AL29" s="110">
        <f t="shared" si="0"/>
        <v>0</v>
      </c>
      <c r="AM29" s="118"/>
      <c r="AN29" s="110">
        <f t="shared" si="1"/>
        <v>0</v>
      </c>
      <c r="AO29" s="118"/>
      <c r="AP29" s="107">
        <f t="shared" si="10"/>
        <v>0</v>
      </c>
      <c r="AQ29" s="118"/>
      <c r="AR29" s="107">
        <f t="shared" si="11"/>
        <v>0</v>
      </c>
      <c r="AS29" s="112"/>
      <c r="AT29" s="118"/>
      <c r="AU29" s="107">
        <f t="shared" si="12"/>
        <v>0</v>
      </c>
      <c r="AV29" s="107">
        <f t="shared" si="13"/>
        <v>0</v>
      </c>
      <c r="AW29" s="110" t="str">
        <f t="shared" si="2"/>
        <v/>
      </c>
      <c r="AX29" s="119" t="str">
        <f t="shared" si="3"/>
        <v/>
      </c>
      <c r="AY29" s="81"/>
      <c r="AZ29" s="80"/>
      <c r="BA29" s="107" t="str">
        <f t="shared" si="14"/>
        <v/>
      </c>
      <c r="BB29" s="107">
        <f t="shared" si="15"/>
        <v>0</v>
      </c>
    </row>
    <row r="30" spans="1:54" x14ac:dyDescent="0.35">
      <c r="A30" s="114">
        <v>27</v>
      </c>
      <c r="B30" s="115"/>
      <c r="C30" s="115"/>
      <c r="D30" s="115"/>
      <c r="E30" s="100"/>
      <c r="F30" s="100"/>
      <c r="G30" s="100"/>
      <c r="H30" s="115"/>
      <c r="I30" s="115"/>
      <c r="J30" s="115"/>
      <c r="K30" s="115"/>
      <c r="L30" s="115"/>
      <c r="M30" s="115"/>
      <c r="N30" s="115"/>
      <c r="O30" s="115"/>
      <c r="P30" s="115"/>
      <c r="Q30" s="115"/>
      <c r="R30" s="115"/>
      <c r="S30" s="100"/>
      <c r="T30" s="133"/>
      <c r="U30" s="116"/>
      <c r="V30" s="100"/>
      <c r="W30" s="130"/>
      <c r="X30" s="130"/>
      <c r="Y30" s="130"/>
      <c r="Z30" s="117"/>
      <c r="AA30" s="80"/>
      <c r="AB30" s="138" t="str">
        <f t="shared" si="5"/>
        <v/>
      </c>
      <c r="AC30" s="117"/>
      <c r="AD30" s="105" t="str">
        <f t="shared" si="6"/>
        <v/>
      </c>
      <c r="AE30" s="115"/>
      <c r="AF30" s="110" t="str">
        <f t="shared" si="7"/>
        <v/>
      </c>
      <c r="AG30" s="115"/>
      <c r="AH30" s="118"/>
      <c r="AI30" s="107">
        <f t="shared" si="8"/>
        <v>0</v>
      </c>
      <c r="AJ30" s="107" t="str">
        <f t="shared" si="9"/>
        <v/>
      </c>
      <c r="AK30" s="109"/>
      <c r="AL30" s="110">
        <f t="shared" si="0"/>
        <v>0</v>
      </c>
      <c r="AM30" s="118"/>
      <c r="AN30" s="110">
        <f t="shared" si="1"/>
        <v>0</v>
      </c>
      <c r="AO30" s="118"/>
      <c r="AP30" s="107">
        <f t="shared" si="10"/>
        <v>0</v>
      </c>
      <c r="AQ30" s="118"/>
      <c r="AR30" s="107">
        <f t="shared" si="11"/>
        <v>0</v>
      </c>
      <c r="AS30" s="112"/>
      <c r="AT30" s="118"/>
      <c r="AU30" s="107">
        <f t="shared" si="12"/>
        <v>0</v>
      </c>
      <c r="AV30" s="107">
        <f t="shared" si="13"/>
        <v>0</v>
      </c>
      <c r="AW30" s="110" t="str">
        <f t="shared" si="2"/>
        <v/>
      </c>
      <c r="AX30" s="119" t="str">
        <f t="shared" si="3"/>
        <v/>
      </c>
      <c r="AY30" s="81"/>
      <c r="AZ30" s="80"/>
      <c r="BA30" s="107" t="str">
        <f t="shared" si="14"/>
        <v/>
      </c>
      <c r="BB30" s="107">
        <f t="shared" si="15"/>
        <v>0</v>
      </c>
    </row>
    <row r="31" spans="1:54" x14ac:dyDescent="0.35">
      <c r="A31" s="114">
        <v>28</v>
      </c>
      <c r="B31" s="115"/>
      <c r="C31" s="115"/>
      <c r="D31" s="115"/>
      <c r="E31" s="100"/>
      <c r="F31" s="100"/>
      <c r="G31" s="100"/>
      <c r="H31" s="115"/>
      <c r="I31" s="115"/>
      <c r="J31" s="115"/>
      <c r="K31" s="115"/>
      <c r="L31" s="115"/>
      <c r="M31" s="115"/>
      <c r="N31" s="115"/>
      <c r="O31" s="115"/>
      <c r="P31" s="115"/>
      <c r="Q31" s="115"/>
      <c r="R31" s="115"/>
      <c r="S31" s="100"/>
      <c r="T31" s="133"/>
      <c r="U31" s="116"/>
      <c r="V31" s="100"/>
      <c r="W31" s="130"/>
      <c r="X31" s="130"/>
      <c r="Y31" s="130"/>
      <c r="Z31" s="117"/>
      <c r="AA31" s="80"/>
      <c r="AB31" s="138" t="str">
        <f t="shared" si="5"/>
        <v/>
      </c>
      <c r="AC31" s="117"/>
      <c r="AD31" s="105" t="str">
        <f t="shared" si="6"/>
        <v/>
      </c>
      <c r="AE31" s="115"/>
      <c r="AF31" s="110" t="str">
        <f t="shared" si="7"/>
        <v/>
      </c>
      <c r="AG31" s="115"/>
      <c r="AH31" s="118"/>
      <c r="AI31" s="107">
        <f t="shared" si="8"/>
        <v>0</v>
      </c>
      <c r="AJ31" s="107" t="str">
        <f t="shared" si="9"/>
        <v/>
      </c>
      <c r="AK31" s="109"/>
      <c r="AL31" s="110">
        <f t="shared" si="0"/>
        <v>0</v>
      </c>
      <c r="AM31" s="118"/>
      <c r="AN31" s="110">
        <f t="shared" si="1"/>
        <v>0</v>
      </c>
      <c r="AO31" s="118"/>
      <c r="AP31" s="107">
        <f t="shared" si="10"/>
        <v>0</v>
      </c>
      <c r="AQ31" s="118"/>
      <c r="AR31" s="107">
        <f t="shared" si="11"/>
        <v>0</v>
      </c>
      <c r="AS31" s="112"/>
      <c r="AT31" s="118"/>
      <c r="AU31" s="107">
        <f t="shared" si="12"/>
        <v>0</v>
      </c>
      <c r="AV31" s="107">
        <f t="shared" si="13"/>
        <v>0</v>
      </c>
      <c r="AW31" s="110" t="str">
        <f t="shared" si="2"/>
        <v/>
      </c>
      <c r="AX31" s="119" t="str">
        <f t="shared" si="3"/>
        <v/>
      </c>
      <c r="AY31" s="81"/>
      <c r="AZ31" s="80"/>
      <c r="BA31" s="107" t="str">
        <f t="shared" si="14"/>
        <v/>
      </c>
      <c r="BB31" s="107">
        <f t="shared" si="15"/>
        <v>0</v>
      </c>
    </row>
    <row r="32" spans="1:54" x14ac:dyDescent="0.35">
      <c r="A32" s="114">
        <v>29</v>
      </c>
      <c r="B32" s="115"/>
      <c r="C32" s="115"/>
      <c r="D32" s="115"/>
      <c r="E32" s="100"/>
      <c r="F32" s="100"/>
      <c r="G32" s="100"/>
      <c r="H32" s="115"/>
      <c r="I32" s="115"/>
      <c r="J32" s="115"/>
      <c r="K32" s="115"/>
      <c r="L32" s="115"/>
      <c r="M32" s="115"/>
      <c r="N32" s="115"/>
      <c r="O32" s="115"/>
      <c r="P32" s="115"/>
      <c r="Q32" s="115"/>
      <c r="R32" s="115"/>
      <c r="S32" s="100"/>
      <c r="T32" s="133"/>
      <c r="U32" s="116"/>
      <c r="V32" s="100"/>
      <c r="W32" s="130"/>
      <c r="X32" s="130"/>
      <c r="Y32" s="130"/>
      <c r="Z32" s="117"/>
      <c r="AA32" s="80"/>
      <c r="AB32" s="138" t="str">
        <f t="shared" si="5"/>
        <v/>
      </c>
      <c r="AC32" s="117"/>
      <c r="AD32" s="105" t="str">
        <f t="shared" si="6"/>
        <v/>
      </c>
      <c r="AE32" s="115"/>
      <c r="AF32" s="110" t="str">
        <f t="shared" si="7"/>
        <v/>
      </c>
      <c r="AG32" s="115"/>
      <c r="AH32" s="118"/>
      <c r="AI32" s="107">
        <f t="shared" si="8"/>
        <v>0</v>
      </c>
      <c r="AJ32" s="107" t="str">
        <f t="shared" si="9"/>
        <v/>
      </c>
      <c r="AK32" s="109"/>
      <c r="AL32" s="110">
        <f t="shared" si="0"/>
        <v>0</v>
      </c>
      <c r="AM32" s="118"/>
      <c r="AN32" s="110">
        <f t="shared" si="1"/>
        <v>0</v>
      </c>
      <c r="AO32" s="118"/>
      <c r="AP32" s="107">
        <f t="shared" si="10"/>
        <v>0</v>
      </c>
      <c r="AQ32" s="118"/>
      <c r="AR32" s="107">
        <f t="shared" si="11"/>
        <v>0</v>
      </c>
      <c r="AS32" s="112"/>
      <c r="AT32" s="118"/>
      <c r="AU32" s="107">
        <f t="shared" si="12"/>
        <v>0</v>
      </c>
      <c r="AV32" s="107">
        <f t="shared" si="13"/>
        <v>0</v>
      </c>
      <c r="AW32" s="110" t="str">
        <f t="shared" si="2"/>
        <v/>
      </c>
      <c r="AX32" s="119" t="str">
        <f t="shared" si="3"/>
        <v/>
      </c>
      <c r="AY32" s="81"/>
      <c r="AZ32" s="80"/>
      <c r="BA32" s="107" t="str">
        <f t="shared" si="14"/>
        <v/>
      </c>
      <c r="BB32" s="107">
        <f t="shared" si="15"/>
        <v>0</v>
      </c>
    </row>
    <row r="33" spans="1:54" x14ac:dyDescent="0.35">
      <c r="A33" s="114">
        <v>30</v>
      </c>
      <c r="B33" s="115"/>
      <c r="C33" s="115"/>
      <c r="D33" s="115"/>
      <c r="E33" s="100"/>
      <c r="F33" s="100"/>
      <c r="G33" s="100"/>
      <c r="H33" s="115"/>
      <c r="I33" s="115"/>
      <c r="J33" s="115"/>
      <c r="K33" s="115"/>
      <c r="L33" s="115"/>
      <c r="M33" s="115"/>
      <c r="N33" s="115"/>
      <c r="O33" s="115"/>
      <c r="P33" s="115"/>
      <c r="Q33" s="115"/>
      <c r="R33" s="115"/>
      <c r="S33" s="100"/>
      <c r="T33" s="133"/>
      <c r="U33" s="116"/>
      <c r="V33" s="100"/>
      <c r="W33" s="130"/>
      <c r="X33" s="130"/>
      <c r="Y33" s="130"/>
      <c r="Z33" s="117"/>
      <c r="AA33" s="80"/>
      <c r="AB33" s="138" t="str">
        <f t="shared" si="5"/>
        <v/>
      </c>
      <c r="AC33" s="117"/>
      <c r="AD33" s="105" t="str">
        <f t="shared" si="6"/>
        <v/>
      </c>
      <c r="AE33" s="115"/>
      <c r="AF33" s="110" t="str">
        <f t="shared" si="7"/>
        <v/>
      </c>
      <c r="AG33" s="115"/>
      <c r="AH33" s="118"/>
      <c r="AI33" s="107">
        <f t="shared" si="8"/>
        <v>0</v>
      </c>
      <c r="AJ33" s="107" t="str">
        <f t="shared" si="9"/>
        <v/>
      </c>
      <c r="AK33" s="109"/>
      <c r="AL33" s="110">
        <f t="shared" si="0"/>
        <v>0</v>
      </c>
      <c r="AM33" s="118"/>
      <c r="AN33" s="110">
        <f t="shared" si="1"/>
        <v>0</v>
      </c>
      <c r="AO33" s="118"/>
      <c r="AP33" s="107">
        <f t="shared" si="10"/>
        <v>0</v>
      </c>
      <c r="AQ33" s="118"/>
      <c r="AR33" s="107">
        <f t="shared" si="11"/>
        <v>0</v>
      </c>
      <c r="AS33" s="112"/>
      <c r="AT33" s="118"/>
      <c r="AU33" s="107">
        <f t="shared" si="12"/>
        <v>0</v>
      </c>
      <c r="AV33" s="107">
        <f t="shared" si="13"/>
        <v>0</v>
      </c>
      <c r="AW33" s="110" t="str">
        <f t="shared" si="2"/>
        <v/>
      </c>
      <c r="AX33" s="119" t="str">
        <f t="shared" si="3"/>
        <v/>
      </c>
      <c r="AY33" s="81"/>
      <c r="AZ33" s="80"/>
      <c r="BA33" s="107" t="str">
        <f t="shared" si="14"/>
        <v/>
      </c>
      <c r="BB33" s="107">
        <f t="shared" si="15"/>
        <v>0</v>
      </c>
    </row>
    <row r="34" spans="1:54" x14ac:dyDescent="0.35">
      <c r="A34" s="114">
        <v>31</v>
      </c>
      <c r="B34" s="115"/>
      <c r="C34" s="115"/>
      <c r="D34" s="115"/>
      <c r="E34" s="100"/>
      <c r="F34" s="100"/>
      <c r="G34" s="100"/>
      <c r="H34" s="115"/>
      <c r="I34" s="115"/>
      <c r="J34" s="115"/>
      <c r="K34" s="115"/>
      <c r="L34" s="115"/>
      <c r="M34" s="115"/>
      <c r="N34" s="115"/>
      <c r="O34" s="115"/>
      <c r="P34" s="115"/>
      <c r="Q34" s="115"/>
      <c r="R34" s="115"/>
      <c r="S34" s="100"/>
      <c r="T34" s="133"/>
      <c r="U34" s="116"/>
      <c r="V34" s="100"/>
      <c r="W34" s="130"/>
      <c r="X34" s="130"/>
      <c r="Y34" s="130"/>
      <c r="Z34" s="117"/>
      <c r="AA34" s="80"/>
      <c r="AB34" s="138" t="str">
        <f t="shared" si="5"/>
        <v/>
      </c>
      <c r="AC34" s="117"/>
      <c r="AD34" s="105" t="str">
        <f t="shared" si="6"/>
        <v/>
      </c>
      <c r="AE34" s="115"/>
      <c r="AF34" s="110" t="str">
        <f t="shared" si="7"/>
        <v/>
      </c>
      <c r="AG34" s="115"/>
      <c r="AH34" s="118"/>
      <c r="AI34" s="107">
        <f t="shared" si="8"/>
        <v>0</v>
      </c>
      <c r="AJ34" s="107" t="str">
        <f t="shared" si="9"/>
        <v/>
      </c>
      <c r="AK34" s="109"/>
      <c r="AL34" s="110">
        <f t="shared" si="0"/>
        <v>0</v>
      </c>
      <c r="AM34" s="118"/>
      <c r="AN34" s="110">
        <f t="shared" si="1"/>
        <v>0</v>
      </c>
      <c r="AO34" s="118"/>
      <c r="AP34" s="107">
        <f t="shared" si="10"/>
        <v>0</v>
      </c>
      <c r="AQ34" s="118"/>
      <c r="AR34" s="107">
        <f t="shared" si="11"/>
        <v>0</v>
      </c>
      <c r="AS34" s="112"/>
      <c r="AT34" s="118"/>
      <c r="AU34" s="107">
        <f t="shared" si="12"/>
        <v>0</v>
      </c>
      <c r="AV34" s="107">
        <f t="shared" si="13"/>
        <v>0</v>
      </c>
      <c r="AW34" s="110" t="str">
        <f t="shared" si="2"/>
        <v/>
      </c>
      <c r="AX34" s="119" t="str">
        <f t="shared" si="3"/>
        <v/>
      </c>
      <c r="AY34" s="81"/>
      <c r="AZ34" s="80"/>
      <c r="BA34" s="107" t="str">
        <f t="shared" si="14"/>
        <v/>
      </c>
      <c r="BB34" s="107">
        <f t="shared" si="15"/>
        <v>0</v>
      </c>
    </row>
    <row r="35" spans="1:54" x14ac:dyDescent="0.35">
      <c r="A35" s="114">
        <v>32</v>
      </c>
      <c r="B35" s="115"/>
      <c r="C35" s="115"/>
      <c r="D35" s="115"/>
      <c r="E35" s="100"/>
      <c r="F35" s="100"/>
      <c r="G35" s="100"/>
      <c r="H35" s="115"/>
      <c r="I35" s="115"/>
      <c r="J35" s="115"/>
      <c r="K35" s="115"/>
      <c r="L35" s="115"/>
      <c r="M35" s="115"/>
      <c r="N35" s="115"/>
      <c r="O35" s="115"/>
      <c r="P35" s="115"/>
      <c r="Q35" s="115"/>
      <c r="R35" s="115"/>
      <c r="S35" s="100"/>
      <c r="T35" s="133"/>
      <c r="U35" s="116"/>
      <c r="V35" s="100"/>
      <c r="W35" s="130"/>
      <c r="X35" s="130"/>
      <c r="Y35" s="130"/>
      <c r="Z35" s="117"/>
      <c r="AA35" s="80"/>
      <c r="AB35" s="138" t="str">
        <f t="shared" si="5"/>
        <v/>
      </c>
      <c r="AC35" s="117"/>
      <c r="AD35" s="105" t="str">
        <f t="shared" si="6"/>
        <v/>
      </c>
      <c r="AE35" s="115"/>
      <c r="AF35" s="110" t="str">
        <f t="shared" si="7"/>
        <v/>
      </c>
      <c r="AG35" s="115"/>
      <c r="AH35" s="118"/>
      <c r="AI35" s="107">
        <f t="shared" si="8"/>
        <v>0</v>
      </c>
      <c r="AJ35" s="107" t="str">
        <f t="shared" si="9"/>
        <v/>
      </c>
      <c r="AK35" s="109"/>
      <c r="AL35" s="110">
        <f t="shared" si="0"/>
        <v>0</v>
      </c>
      <c r="AM35" s="118"/>
      <c r="AN35" s="110">
        <f t="shared" si="1"/>
        <v>0</v>
      </c>
      <c r="AO35" s="118"/>
      <c r="AP35" s="107">
        <f t="shared" si="10"/>
        <v>0</v>
      </c>
      <c r="AQ35" s="118"/>
      <c r="AR35" s="107">
        <f t="shared" si="11"/>
        <v>0</v>
      </c>
      <c r="AS35" s="112"/>
      <c r="AT35" s="118"/>
      <c r="AU35" s="107">
        <f t="shared" si="12"/>
        <v>0</v>
      </c>
      <c r="AV35" s="107">
        <f t="shared" si="13"/>
        <v>0</v>
      </c>
      <c r="AW35" s="110" t="str">
        <f t="shared" si="2"/>
        <v/>
      </c>
      <c r="AX35" s="119" t="str">
        <f t="shared" si="3"/>
        <v/>
      </c>
      <c r="AY35" s="81"/>
      <c r="AZ35" s="80"/>
      <c r="BA35" s="107" t="str">
        <f t="shared" si="14"/>
        <v/>
      </c>
      <c r="BB35" s="107">
        <f t="shared" si="15"/>
        <v>0</v>
      </c>
    </row>
    <row r="36" spans="1:54" x14ac:dyDescent="0.35">
      <c r="A36" s="114">
        <v>33</v>
      </c>
      <c r="B36" s="115"/>
      <c r="C36" s="115"/>
      <c r="D36" s="115"/>
      <c r="E36" s="100"/>
      <c r="F36" s="100"/>
      <c r="G36" s="100"/>
      <c r="H36" s="115"/>
      <c r="I36" s="115"/>
      <c r="J36" s="115"/>
      <c r="K36" s="115"/>
      <c r="L36" s="115"/>
      <c r="M36" s="115"/>
      <c r="N36" s="115"/>
      <c r="O36" s="115"/>
      <c r="P36" s="115"/>
      <c r="Q36" s="115"/>
      <c r="R36" s="115"/>
      <c r="S36" s="100"/>
      <c r="T36" s="133"/>
      <c r="U36" s="116"/>
      <c r="V36" s="100"/>
      <c r="W36" s="130"/>
      <c r="X36" s="130"/>
      <c r="Y36" s="130"/>
      <c r="Z36" s="117"/>
      <c r="AA36" s="80"/>
      <c r="AB36" s="138" t="str">
        <f t="shared" si="5"/>
        <v/>
      </c>
      <c r="AC36" s="117"/>
      <c r="AD36" s="105" t="str">
        <f t="shared" si="6"/>
        <v/>
      </c>
      <c r="AE36" s="115"/>
      <c r="AF36" s="110" t="str">
        <f t="shared" si="7"/>
        <v/>
      </c>
      <c r="AG36" s="115"/>
      <c r="AH36" s="118"/>
      <c r="AI36" s="107">
        <f t="shared" si="8"/>
        <v>0</v>
      </c>
      <c r="AJ36" s="107" t="str">
        <f t="shared" si="9"/>
        <v/>
      </c>
      <c r="AK36" s="109"/>
      <c r="AL36" s="110">
        <f t="shared" ref="AL36:AL53" si="16">IF(ISERROR(AY36*AK36),"",AY36*AK36)</f>
        <v>0</v>
      </c>
      <c r="AM36" s="118"/>
      <c r="AN36" s="110">
        <f t="shared" ref="AN36:AN53" si="17">IF(ISERROR(AY36*AM36),"",AY36*AM36)</f>
        <v>0</v>
      </c>
      <c r="AO36" s="118"/>
      <c r="AP36" s="107">
        <f t="shared" si="10"/>
        <v>0</v>
      </c>
      <c r="AQ36" s="118"/>
      <c r="AR36" s="107">
        <f t="shared" si="11"/>
        <v>0</v>
      </c>
      <c r="AS36" s="112"/>
      <c r="AT36" s="118"/>
      <c r="AU36" s="107">
        <f t="shared" si="12"/>
        <v>0</v>
      </c>
      <c r="AV36" s="107">
        <f t="shared" si="13"/>
        <v>0</v>
      </c>
      <c r="AW36" s="110" t="str">
        <f t="shared" ref="AW36:AW53" si="18">IF(ISERROR(AJ36+AV36),"",AJ36+AV36)</f>
        <v/>
      </c>
      <c r="AX36" s="119" t="str">
        <f t="shared" si="3"/>
        <v/>
      </c>
      <c r="AY36" s="81"/>
      <c r="AZ36" s="80"/>
      <c r="BA36" s="107" t="str">
        <f t="shared" si="14"/>
        <v/>
      </c>
      <c r="BB36" s="107">
        <f t="shared" si="15"/>
        <v>0</v>
      </c>
    </row>
    <row r="37" spans="1:54" x14ac:dyDescent="0.35">
      <c r="A37" s="114">
        <v>34</v>
      </c>
      <c r="B37" s="115"/>
      <c r="C37" s="115"/>
      <c r="D37" s="115"/>
      <c r="E37" s="100"/>
      <c r="F37" s="100"/>
      <c r="G37" s="100"/>
      <c r="H37" s="115"/>
      <c r="I37" s="115"/>
      <c r="J37" s="115"/>
      <c r="K37" s="115"/>
      <c r="L37" s="115"/>
      <c r="M37" s="115"/>
      <c r="N37" s="115"/>
      <c r="O37" s="115"/>
      <c r="P37" s="115"/>
      <c r="Q37" s="115"/>
      <c r="R37" s="115"/>
      <c r="S37" s="100"/>
      <c r="T37" s="133"/>
      <c r="U37" s="116"/>
      <c r="V37" s="100"/>
      <c r="W37" s="130"/>
      <c r="X37" s="130"/>
      <c r="Y37" s="130"/>
      <c r="Z37" s="117"/>
      <c r="AA37" s="80"/>
      <c r="AB37" s="138" t="str">
        <f t="shared" si="5"/>
        <v/>
      </c>
      <c r="AC37" s="117"/>
      <c r="AD37" s="105" t="str">
        <f t="shared" si="6"/>
        <v/>
      </c>
      <c r="AE37" s="115"/>
      <c r="AF37" s="110" t="str">
        <f t="shared" si="7"/>
        <v/>
      </c>
      <c r="AG37" s="115"/>
      <c r="AH37" s="118"/>
      <c r="AI37" s="107">
        <f t="shared" si="8"/>
        <v>0</v>
      </c>
      <c r="AJ37" s="107" t="str">
        <f t="shared" si="9"/>
        <v/>
      </c>
      <c r="AK37" s="109"/>
      <c r="AL37" s="110">
        <f t="shared" si="16"/>
        <v>0</v>
      </c>
      <c r="AM37" s="118"/>
      <c r="AN37" s="110">
        <f t="shared" si="17"/>
        <v>0</v>
      </c>
      <c r="AO37" s="118"/>
      <c r="AP37" s="107">
        <f t="shared" si="10"/>
        <v>0</v>
      </c>
      <c r="AQ37" s="118"/>
      <c r="AR37" s="107">
        <f t="shared" si="11"/>
        <v>0</v>
      </c>
      <c r="AS37" s="112"/>
      <c r="AT37" s="118"/>
      <c r="AU37" s="107">
        <f t="shared" si="12"/>
        <v>0</v>
      </c>
      <c r="AV37" s="107">
        <f t="shared" si="13"/>
        <v>0</v>
      </c>
      <c r="AW37" s="110" t="str">
        <f t="shared" si="18"/>
        <v/>
      </c>
      <c r="AX37" s="119" t="str">
        <f t="shared" si="3"/>
        <v/>
      </c>
      <c r="AY37" s="81"/>
      <c r="AZ37" s="80"/>
      <c r="BA37" s="107" t="str">
        <f t="shared" si="14"/>
        <v/>
      </c>
      <c r="BB37" s="107">
        <f t="shared" si="15"/>
        <v>0</v>
      </c>
    </row>
    <row r="38" spans="1:54" x14ac:dyDescent="0.35">
      <c r="A38" s="114">
        <v>35</v>
      </c>
      <c r="B38" s="115"/>
      <c r="C38" s="115"/>
      <c r="D38" s="115"/>
      <c r="E38" s="100"/>
      <c r="F38" s="100"/>
      <c r="G38" s="100"/>
      <c r="H38" s="115"/>
      <c r="I38" s="115"/>
      <c r="J38" s="115"/>
      <c r="K38" s="115"/>
      <c r="L38" s="115"/>
      <c r="M38" s="115"/>
      <c r="N38" s="115"/>
      <c r="O38" s="115"/>
      <c r="P38" s="115"/>
      <c r="Q38" s="115"/>
      <c r="R38" s="115"/>
      <c r="S38" s="100"/>
      <c r="T38" s="133"/>
      <c r="U38" s="116"/>
      <c r="V38" s="100"/>
      <c r="W38" s="130"/>
      <c r="X38" s="130"/>
      <c r="Y38" s="130"/>
      <c r="Z38" s="117"/>
      <c r="AA38" s="80"/>
      <c r="AB38" s="138" t="str">
        <f t="shared" si="5"/>
        <v/>
      </c>
      <c r="AC38" s="117"/>
      <c r="AD38" s="105" t="str">
        <f t="shared" si="6"/>
        <v/>
      </c>
      <c r="AE38" s="115"/>
      <c r="AF38" s="110" t="str">
        <f t="shared" si="7"/>
        <v/>
      </c>
      <c r="AG38" s="115"/>
      <c r="AH38" s="118"/>
      <c r="AI38" s="107">
        <f t="shared" si="8"/>
        <v>0</v>
      </c>
      <c r="AJ38" s="107" t="str">
        <f t="shared" si="9"/>
        <v/>
      </c>
      <c r="AK38" s="109"/>
      <c r="AL38" s="110">
        <f t="shared" si="16"/>
        <v>0</v>
      </c>
      <c r="AM38" s="118"/>
      <c r="AN38" s="110">
        <f t="shared" si="17"/>
        <v>0</v>
      </c>
      <c r="AO38" s="118"/>
      <c r="AP38" s="107">
        <f t="shared" si="10"/>
        <v>0</v>
      </c>
      <c r="AQ38" s="118"/>
      <c r="AR38" s="107">
        <f t="shared" si="11"/>
        <v>0</v>
      </c>
      <c r="AS38" s="112"/>
      <c r="AT38" s="118"/>
      <c r="AU38" s="107">
        <f t="shared" si="12"/>
        <v>0</v>
      </c>
      <c r="AV38" s="107">
        <f t="shared" si="13"/>
        <v>0</v>
      </c>
      <c r="AW38" s="110" t="str">
        <f t="shared" si="18"/>
        <v/>
      </c>
      <c r="AX38" s="119" t="str">
        <f t="shared" si="3"/>
        <v/>
      </c>
      <c r="AY38" s="81"/>
      <c r="AZ38" s="80"/>
      <c r="BA38" s="107" t="str">
        <f t="shared" si="14"/>
        <v/>
      </c>
      <c r="BB38" s="107">
        <f t="shared" si="15"/>
        <v>0</v>
      </c>
    </row>
    <row r="39" spans="1:54" x14ac:dyDescent="0.35">
      <c r="A39" s="114">
        <v>36</v>
      </c>
      <c r="B39" s="115"/>
      <c r="C39" s="115"/>
      <c r="D39" s="115"/>
      <c r="E39" s="100"/>
      <c r="F39" s="100"/>
      <c r="G39" s="100"/>
      <c r="H39" s="115"/>
      <c r="I39" s="115"/>
      <c r="J39" s="115"/>
      <c r="K39" s="115"/>
      <c r="L39" s="115"/>
      <c r="M39" s="115"/>
      <c r="N39" s="115"/>
      <c r="O39" s="115"/>
      <c r="P39" s="115"/>
      <c r="Q39" s="115"/>
      <c r="R39" s="115"/>
      <c r="S39" s="100"/>
      <c r="T39" s="133"/>
      <c r="U39" s="116"/>
      <c r="V39" s="100"/>
      <c r="W39" s="130"/>
      <c r="X39" s="130"/>
      <c r="Y39" s="130"/>
      <c r="Z39" s="117"/>
      <c r="AA39" s="80"/>
      <c r="AB39" s="138" t="str">
        <f t="shared" si="5"/>
        <v/>
      </c>
      <c r="AC39" s="117"/>
      <c r="AD39" s="105" t="str">
        <f t="shared" si="6"/>
        <v/>
      </c>
      <c r="AE39" s="115"/>
      <c r="AF39" s="110" t="str">
        <f t="shared" si="7"/>
        <v/>
      </c>
      <c r="AG39" s="115"/>
      <c r="AH39" s="118"/>
      <c r="AI39" s="107">
        <f t="shared" si="8"/>
        <v>0</v>
      </c>
      <c r="AJ39" s="107" t="str">
        <f t="shared" si="9"/>
        <v/>
      </c>
      <c r="AK39" s="109"/>
      <c r="AL39" s="110">
        <f t="shared" si="16"/>
        <v>0</v>
      </c>
      <c r="AM39" s="118"/>
      <c r="AN39" s="110">
        <f t="shared" si="17"/>
        <v>0</v>
      </c>
      <c r="AO39" s="118"/>
      <c r="AP39" s="107">
        <f t="shared" si="10"/>
        <v>0</v>
      </c>
      <c r="AQ39" s="118"/>
      <c r="AR39" s="107">
        <f t="shared" si="11"/>
        <v>0</v>
      </c>
      <c r="AS39" s="112"/>
      <c r="AT39" s="118"/>
      <c r="AU39" s="107">
        <f t="shared" si="12"/>
        <v>0</v>
      </c>
      <c r="AV39" s="107">
        <f t="shared" si="13"/>
        <v>0</v>
      </c>
      <c r="AW39" s="110" t="str">
        <f t="shared" si="18"/>
        <v/>
      </c>
      <c r="AX39" s="119" t="str">
        <f t="shared" si="3"/>
        <v/>
      </c>
      <c r="AY39" s="81"/>
      <c r="AZ39" s="80"/>
      <c r="BA39" s="107" t="str">
        <f t="shared" si="14"/>
        <v/>
      </c>
      <c r="BB39" s="107">
        <f t="shared" si="15"/>
        <v>0</v>
      </c>
    </row>
    <row r="40" spans="1:54" x14ac:dyDescent="0.35">
      <c r="A40" s="114">
        <v>37</v>
      </c>
      <c r="B40" s="115"/>
      <c r="C40" s="115"/>
      <c r="D40" s="115"/>
      <c r="E40" s="100"/>
      <c r="F40" s="100"/>
      <c r="G40" s="100"/>
      <c r="H40" s="115"/>
      <c r="I40" s="115"/>
      <c r="J40" s="115"/>
      <c r="K40" s="115"/>
      <c r="L40" s="115"/>
      <c r="M40" s="115"/>
      <c r="N40" s="115"/>
      <c r="O40" s="115"/>
      <c r="P40" s="115"/>
      <c r="Q40" s="115"/>
      <c r="R40" s="115"/>
      <c r="S40" s="100"/>
      <c r="T40" s="133"/>
      <c r="U40" s="116"/>
      <c r="V40" s="100"/>
      <c r="W40" s="130"/>
      <c r="X40" s="130"/>
      <c r="Y40" s="130"/>
      <c r="Z40" s="117"/>
      <c r="AA40" s="80"/>
      <c r="AB40" s="138" t="str">
        <f t="shared" si="5"/>
        <v/>
      </c>
      <c r="AC40" s="117"/>
      <c r="AD40" s="105" t="str">
        <f t="shared" si="6"/>
        <v/>
      </c>
      <c r="AE40" s="115"/>
      <c r="AF40" s="110" t="str">
        <f t="shared" si="7"/>
        <v/>
      </c>
      <c r="AG40" s="115"/>
      <c r="AH40" s="118"/>
      <c r="AI40" s="107">
        <f t="shared" si="8"/>
        <v>0</v>
      </c>
      <c r="AJ40" s="107" t="str">
        <f t="shared" si="9"/>
        <v/>
      </c>
      <c r="AK40" s="109"/>
      <c r="AL40" s="110">
        <f t="shared" si="16"/>
        <v>0</v>
      </c>
      <c r="AM40" s="118"/>
      <c r="AN40" s="110">
        <f t="shared" si="17"/>
        <v>0</v>
      </c>
      <c r="AO40" s="118"/>
      <c r="AP40" s="107">
        <f t="shared" si="10"/>
        <v>0</v>
      </c>
      <c r="AQ40" s="118"/>
      <c r="AR40" s="107">
        <f t="shared" si="11"/>
        <v>0</v>
      </c>
      <c r="AS40" s="112"/>
      <c r="AT40" s="118"/>
      <c r="AU40" s="107">
        <f t="shared" si="12"/>
        <v>0</v>
      </c>
      <c r="AV40" s="107">
        <f t="shared" si="13"/>
        <v>0</v>
      </c>
      <c r="AW40" s="110" t="str">
        <f t="shared" si="18"/>
        <v/>
      </c>
      <c r="AX40" s="119" t="str">
        <f t="shared" si="3"/>
        <v/>
      </c>
      <c r="AY40" s="81"/>
      <c r="AZ40" s="80"/>
      <c r="BA40" s="107" t="str">
        <f t="shared" si="14"/>
        <v/>
      </c>
      <c r="BB40" s="107">
        <f t="shared" si="15"/>
        <v>0</v>
      </c>
    </row>
    <row r="41" spans="1:54" x14ac:dyDescent="0.35">
      <c r="A41" s="114">
        <v>38</v>
      </c>
      <c r="B41" s="115"/>
      <c r="C41" s="115"/>
      <c r="D41" s="115"/>
      <c r="E41" s="100"/>
      <c r="F41" s="100"/>
      <c r="G41" s="100"/>
      <c r="H41" s="115"/>
      <c r="I41" s="115"/>
      <c r="J41" s="115"/>
      <c r="K41" s="115"/>
      <c r="L41" s="115"/>
      <c r="M41" s="115"/>
      <c r="N41" s="115"/>
      <c r="O41" s="115"/>
      <c r="P41" s="115"/>
      <c r="Q41" s="115"/>
      <c r="R41" s="115"/>
      <c r="S41" s="100"/>
      <c r="T41" s="133"/>
      <c r="U41" s="116"/>
      <c r="V41" s="100"/>
      <c r="W41" s="130"/>
      <c r="X41" s="130"/>
      <c r="Y41" s="130"/>
      <c r="Z41" s="117"/>
      <c r="AA41" s="80"/>
      <c r="AB41" s="138" t="str">
        <f t="shared" si="5"/>
        <v/>
      </c>
      <c r="AC41" s="117"/>
      <c r="AD41" s="105" t="str">
        <f t="shared" si="6"/>
        <v/>
      </c>
      <c r="AE41" s="115"/>
      <c r="AF41" s="110" t="str">
        <f t="shared" si="7"/>
        <v/>
      </c>
      <c r="AG41" s="115"/>
      <c r="AH41" s="118"/>
      <c r="AI41" s="107">
        <f t="shared" si="8"/>
        <v>0</v>
      </c>
      <c r="AJ41" s="107" t="str">
        <f t="shared" si="9"/>
        <v/>
      </c>
      <c r="AK41" s="109"/>
      <c r="AL41" s="110">
        <f t="shared" si="16"/>
        <v>0</v>
      </c>
      <c r="AM41" s="118"/>
      <c r="AN41" s="110">
        <f t="shared" si="17"/>
        <v>0</v>
      </c>
      <c r="AO41" s="118"/>
      <c r="AP41" s="107">
        <f t="shared" si="10"/>
        <v>0</v>
      </c>
      <c r="AQ41" s="118"/>
      <c r="AR41" s="107">
        <f t="shared" si="11"/>
        <v>0</v>
      </c>
      <c r="AS41" s="112"/>
      <c r="AT41" s="118"/>
      <c r="AU41" s="107">
        <f t="shared" si="12"/>
        <v>0</v>
      </c>
      <c r="AV41" s="107">
        <f t="shared" si="13"/>
        <v>0</v>
      </c>
      <c r="AW41" s="110" t="str">
        <f t="shared" si="18"/>
        <v/>
      </c>
      <c r="AX41" s="119" t="str">
        <f t="shared" si="3"/>
        <v/>
      </c>
      <c r="AY41" s="81"/>
      <c r="AZ41" s="80"/>
      <c r="BA41" s="107" t="str">
        <f t="shared" si="14"/>
        <v/>
      </c>
      <c r="BB41" s="107">
        <f t="shared" si="15"/>
        <v>0</v>
      </c>
    </row>
    <row r="42" spans="1:54" x14ac:dyDescent="0.35">
      <c r="A42" s="114">
        <v>39</v>
      </c>
      <c r="B42" s="115"/>
      <c r="C42" s="115"/>
      <c r="D42" s="115"/>
      <c r="E42" s="100"/>
      <c r="F42" s="100"/>
      <c r="G42" s="100"/>
      <c r="H42" s="115"/>
      <c r="I42" s="115"/>
      <c r="J42" s="115"/>
      <c r="K42" s="115"/>
      <c r="L42" s="115"/>
      <c r="M42" s="115"/>
      <c r="N42" s="115"/>
      <c r="O42" s="115"/>
      <c r="P42" s="115"/>
      <c r="Q42" s="115"/>
      <c r="R42" s="115"/>
      <c r="S42" s="100"/>
      <c r="T42" s="133"/>
      <c r="U42" s="116"/>
      <c r="V42" s="100"/>
      <c r="W42" s="130"/>
      <c r="X42" s="130"/>
      <c r="Y42" s="130"/>
      <c r="Z42" s="117"/>
      <c r="AA42" s="80"/>
      <c r="AB42" s="138" t="str">
        <f t="shared" si="5"/>
        <v/>
      </c>
      <c r="AC42" s="117"/>
      <c r="AD42" s="105" t="str">
        <f t="shared" si="6"/>
        <v/>
      </c>
      <c r="AE42" s="115"/>
      <c r="AF42" s="110" t="str">
        <f t="shared" si="7"/>
        <v/>
      </c>
      <c r="AG42" s="115"/>
      <c r="AH42" s="118"/>
      <c r="AI42" s="107">
        <f t="shared" si="8"/>
        <v>0</v>
      </c>
      <c r="AJ42" s="107" t="str">
        <f t="shared" si="9"/>
        <v/>
      </c>
      <c r="AK42" s="109"/>
      <c r="AL42" s="110">
        <f t="shared" si="16"/>
        <v>0</v>
      </c>
      <c r="AM42" s="118"/>
      <c r="AN42" s="110">
        <f t="shared" si="17"/>
        <v>0</v>
      </c>
      <c r="AO42" s="118"/>
      <c r="AP42" s="107">
        <f t="shared" si="10"/>
        <v>0</v>
      </c>
      <c r="AQ42" s="118"/>
      <c r="AR42" s="107">
        <f t="shared" si="11"/>
        <v>0</v>
      </c>
      <c r="AS42" s="112"/>
      <c r="AT42" s="118"/>
      <c r="AU42" s="107">
        <f t="shared" si="12"/>
        <v>0</v>
      </c>
      <c r="AV42" s="107">
        <f t="shared" si="13"/>
        <v>0</v>
      </c>
      <c r="AW42" s="110" t="str">
        <f t="shared" si="18"/>
        <v/>
      </c>
      <c r="AX42" s="119" t="str">
        <f t="shared" si="3"/>
        <v/>
      </c>
      <c r="AY42" s="81"/>
      <c r="AZ42" s="80"/>
      <c r="BA42" s="107" t="str">
        <f t="shared" si="14"/>
        <v/>
      </c>
      <c r="BB42" s="107">
        <f t="shared" si="15"/>
        <v>0</v>
      </c>
    </row>
    <row r="43" spans="1:54" x14ac:dyDescent="0.35">
      <c r="A43" s="114">
        <v>40</v>
      </c>
      <c r="B43" s="115"/>
      <c r="C43" s="115"/>
      <c r="D43" s="115"/>
      <c r="E43" s="100"/>
      <c r="F43" s="100"/>
      <c r="G43" s="100"/>
      <c r="H43" s="115"/>
      <c r="I43" s="115"/>
      <c r="J43" s="115"/>
      <c r="K43" s="115"/>
      <c r="L43" s="115"/>
      <c r="M43" s="115"/>
      <c r="N43" s="115"/>
      <c r="O43" s="115"/>
      <c r="P43" s="115"/>
      <c r="Q43" s="115"/>
      <c r="R43" s="115"/>
      <c r="S43" s="100"/>
      <c r="T43" s="133"/>
      <c r="U43" s="116"/>
      <c r="V43" s="100"/>
      <c r="W43" s="130"/>
      <c r="X43" s="130"/>
      <c r="Y43" s="130"/>
      <c r="Z43" s="117"/>
      <c r="AA43" s="80"/>
      <c r="AB43" s="138" t="str">
        <f t="shared" si="5"/>
        <v/>
      </c>
      <c r="AC43" s="117"/>
      <c r="AD43" s="105" t="str">
        <f t="shared" si="6"/>
        <v/>
      </c>
      <c r="AE43" s="115"/>
      <c r="AF43" s="110" t="str">
        <f t="shared" si="7"/>
        <v/>
      </c>
      <c r="AG43" s="115"/>
      <c r="AH43" s="118"/>
      <c r="AI43" s="107">
        <f t="shared" si="8"/>
        <v>0</v>
      </c>
      <c r="AJ43" s="107" t="str">
        <f t="shared" si="9"/>
        <v/>
      </c>
      <c r="AK43" s="109"/>
      <c r="AL43" s="110">
        <f t="shared" si="16"/>
        <v>0</v>
      </c>
      <c r="AM43" s="118"/>
      <c r="AN43" s="110">
        <f t="shared" si="17"/>
        <v>0</v>
      </c>
      <c r="AO43" s="118"/>
      <c r="AP43" s="107">
        <f t="shared" si="10"/>
        <v>0</v>
      </c>
      <c r="AQ43" s="118"/>
      <c r="AR43" s="107">
        <f t="shared" si="11"/>
        <v>0</v>
      </c>
      <c r="AS43" s="112"/>
      <c r="AT43" s="118"/>
      <c r="AU43" s="107">
        <f t="shared" si="12"/>
        <v>0</v>
      </c>
      <c r="AV43" s="107">
        <f t="shared" si="13"/>
        <v>0</v>
      </c>
      <c r="AW43" s="110" t="str">
        <f t="shared" si="18"/>
        <v/>
      </c>
      <c r="AX43" s="119" t="str">
        <f t="shared" si="3"/>
        <v/>
      </c>
      <c r="AY43" s="81"/>
      <c r="AZ43" s="80"/>
      <c r="BA43" s="107" t="str">
        <f t="shared" si="14"/>
        <v/>
      </c>
      <c r="BB43" s="107">
        <f t="shared" si="15"/>
        <v>0</v>
      </c>
    </row>
    <row r="44" spans="1:54" x14ac:dyDescent="0.35">
      <c r="A44" s="114">
        <v>41</v>
      </c>
      <c r="B44" s="115"/>
      <c r="C44" s="115"/>
      <c r="D44" s="115"/>
      <c r="E44" s="100"/>
      <c r="F44" s="100"/>
      <c r="G44" s="100"/>
      <c r="H44" s="115"/>
      <c r="I44" s="115"/>
      <c r="J44" s="115"/>
      <c r="K44" s="115"/>
      <c r="L44" s="115"/>
      <c r="M44" s="115"/>
      <c r="N44" s="115"/>
      <c r="O44" s="115"/>
      <c r="P44" s="115"/>
      <c r="Q44" s="115"/>
      <c r="R44" s="115"/>
      <c r="S44" s="100"/>
      <c r="T44" s="133"/>
      <c r="U44" s="116"/>
      <c r="V44" s="100"/>
      <c r="W44" s="130"/>
      <c r="X44" s="130"/>
      <c r="Y44" s="130"/>
      <c r="Z44" s="117"/>
      <c r="AA44" s="80"/>
      <c r="AB44" s="138" t="str">
        <f t="shared" si="5"/>
        <v/>
      </c>
      <c r="AC44" s="117"/>
      <c r="AD44" s="105" t="str">
        <f t="shared" si="6"/>
        <v/>
      </c>
      <c r="AE44" s="115"/>
      <c r="AF44" s="110" t="str">
        <f t="shared" si="7"/>
        <v/>
      </c>
      <c r="AG44" s="115"/>
      <c r="AH44" s="118"/>
      <c r="AI44" s="107">
        <f t="shared" si="8"/>
        <v>0</v>
      </c>
      <c r="AJ44" s="107" t="str">
        <f t="shared" si="9"/>
        <v/>
      </c>
      <c r="AK44" s="109"/>
      <c r="AL44" s="110">
        <f t="shared" si="16"/>
        <v>0</v>
      </c>
      <c r="AM44" s="118"/>
      <c r="AN44" s="110">
        <f t="shared" si="17"/>
        <v>0</v>
      </c>
      <c r="AO44" s="118"/>
      <c r="AP44" s="107">
        <f t="shared" si="10"/>
        <v>0</v>
      </c>
      <c r="AQ44" s="118"/>
      <c r="AR44" s="107">
        <f t="shared" si="11"/>
        <v>0</v>
      </c>
      <c r="AS44" s="112"/>
      <c r="AT44" s="118"/>
      <c r="AU44" s="107">
        <f t="shared" si="12"/>
        <v>0</v>
      </c>
      <c r="AV44" s="107">
        <f t="shared" si="13"/>
        <v>0</v>
      </c>
      <c r="AW44" s="110" t="str">
        <f t="shared" si="18"/>
        <v/>
      </c>
      <c r="AX44" s="119" t="str">
        <f t="shared" si="3"/>
        <v/>
      </c>
      <c r="AY44" s="81"/>
      <c r="AZ44" s="80"/>
      <c r="BA44" s="107" t="str">
        <f t="shared" si="14"/>
        <v/>
      </c>
      <c r="BB44" s="107">
        <f t="shared" si="15"/>
        <v>0</v>
      </c>
    </row>
    <row r="45" spans="1:54" x14ac:dyDescent="0.35">
      <c r="A45" s="114">
        <v>42</v>
      </c>
      <c r="B45" s="115"/>
      <c r="C45" s="115"/>
      <c r="D45" s="115"/>
      <c r="E45" s="100"/>
      <c r="F45" s="100"/>
      <c r="G45" s="100"/>
      <c r="H45" s="115"/>
      <c r="I45" s="115"/>
      <c r="J45" s="115"/>
      <c r="K45" s="115"/>
      <c r="L45" s="115"/>
      <c r="M45" s="115"/>
      <c r="N45" s="115"/>
      <c r="O45" s="115"/>
      <c r="P45" s="115"/>
      <c r="Q45" s="115"/>
      <c r="R45" s="115"/>
      <c r="S45" s="100"/>
      <c r="T45" s="133"/>
      <c r="U45" s="116"/>
      <c r="V45" s="100"/>
      <c r="W45" s="130"/>
      <c r="X45" s="130"/>
      <c r="Y45" s="130"/>
      <c r="Z45" s="117"/>
      <c r="AA45" s="80"/>
      <c r="AB45" s="138" t="str">
        <f t="shared" si="5"/>
        <v/>
      </c>
      <c r="AC45" s="117"/>
      <c r="AD45" s="105" t="str">
        <f t="shared" si="6"/>
        <v/>
      </c>
      <c r="AE45" s="115"/>
      <c r="AF45" s="110" t="str">
        <f t="shared" si="7"/>
        <v/>
      </c>
      <c r="AG45" s="115"/>
      <c r="AH45" s="118"/>
      <c r="AI45" s="107">
        <f t="shared" si="8"/>
        <v>0</v>
      </c>
      <c r="AJ45" s="107" t="str">
        <f t="shared" si="9"/>
        <v/>
      </c>
      <c r="AK45" s="109"/>
      <c r="AL45" s="110">
        <f t="shared" si="16"/>
        <v>0</v>
      </c>
      <c r="AM45" s="118"/>
      <c r="AN45" s="110">
        <f t="shared" si="17"/>
        <v>0</v>
      </c>
      <c r="AO45" s="118"/>
      <c r="AP45" s="107">
        <f t="shared" si="10"/>
        <v>0</v>
      </c>
      <c r="AQ45" s="118"/>
      <c r="AR45" s="107">
        <f t="shared" si="11"/>
        <v>0</v>
      </c>
      <c r="AS45" s="112"/>
      <c r="AT45" s="118"/>
      <c r="AU45" s="107">
        <f t="shared" si="12"/>
        <v>0</v>
      </c>
      <c r="AV45" s="107">
        <f t="shared" si="13"/>
        <v>0</v>
      </c>
      <c r="AW45" s="110" t="str">
        <f t="shared" si="18"/>
        <v/>
      </c>
      <c r="AX45" s="119" t="str">
        <f t="shared" si="3"/>
        <v/>
      </c>
      <c r="AY45" s="81"/>
      <c r="AZ45" s="80"/>
      <c r="BA45" s="107" t="str">
        <f t="shared" si="14"/>
        <v/>
      </c>
      <c r="BB45" s="107">
        <f t="shared" si="15"/>
        <v>0</v>
      </c>
    </row>
    <row r="46" spans="1:54" x14ac:dyDescent="0.35">
      <c r="A46" s="114">
        <v>43</v>
      </c>
      <c r="B46" s="115"/>
      <c r="C46" s="115"/>
      <c r="D46" s="115"/>
      <c r="E46" s="100"/>
      <c r="F46" s="100"/>
      <c r="G46" s="100"/>
      <c r="H46" s="115"/>
      <c r="I46" s="115"/>
      <c r="J46" s="115"/>
      <c r="K46" s="115"/>
      <c r="L46" s="115"/>
      <c r="M46" s="115"/>
      <c r="N46" s="115"/>
      <c r="O46" s="115"/>
      <c r="P46" s="115"/>
      <c r="Q46" s="115"/>
      <c r="R46" s="115"/>
      <c r="S46" s="100"/>
      <c r="T46" s="133"/>
      <c r="U46" s="116"/>
      <c r="V46" s="100"/>
      <c r="W46" s="130"/>
      <c r="X46" s="130"/>
      <c r="Y46" s="130"/>
      <c r="Z46" s="117"/>
      <c r="AA46" s="80"/>
      <c r="AB46" s="138" t="str">
        <f t="shared" si="5"/>
        <v/>
      </c>
      <c r="AC46" s="117"/>
      <c r="AD46" s="105" t="str">
        <f t="shared" si="6"/>
        <v/>
      </c>
      <c r="AE46" s="115"/>
      <c r="AF46" s="110" t="str">
        <f t="shared" si="7"/>
        <v/>
      </c>
      <c r="AG46" s="115"/>
      <c r="AH46" s="118"/>
      <c r="AI46" s="107">
        <f t="shared" si="8"/>
        <v>0</v>
      </c>
      <c r="AJ46" s="107" t="str">
        <f t="shared" si="9"/>
        <v/>
      </c>
      <c r="AK46" s="109"/>
      <c r="AL46" s="110">
        <f t="shared" si="16"/>
        <v>0</v>
      </c>
      <c r="AM46" s="118"/>
      <c r="AN46" s="110">
        <f t="shared" si="17"/>
        <v>0</v>
      </c>
      <c r="AO46" s="118"/>
      <c r="AP46" s="107">
        <f t="shared" si="10"/>
        <v>0</v>
      </c>
      <c r="AQ46" s="118"/>
      <c r="AR46" s="107">
        <f t="shared" si="11"/>
        <v>0</v>
      </c>
      <c r="AS46" s="112"/>
      <c r="AT46" s="118"/>
      <c r="AU46" s="107">
        <f t="shared" si="12"/>
        <v>0</v>
      </c>
      <c r="AV46" s="107">
        <f t="shared" si="13"/>
        <v>0</v>
      </c>
      <c r="AW46" s="110" t="str">
        <f t="shared" si="18"/>
        <v/>
      </c>
      <c r="AX46" s="119" t="str">
        <f t="shared" si="3"/>
        <v/>
      </c>
      <c r="AY46" s="81"/>
      <c r="AZ46" s="80"/>
      <c r="BA46" s="107" t="str">
        <f t="shared" si="14"/>
        <v/>
      </c>
      <c r="BB46" s="107">
        <f t="shared" si="15"/>
        <v>0</v>
      </c>
    </row>
    <row r="47" spans="1:54" x14ac:dyDescent="0.35">
      <c r="A47" s="114">
        <v>44</v>
      </c>
      <c r="B47" s="115"/>
      <c r="C47" s="115"/>
      <c r="D47" s="115"/>
      <c r="E47" s="100"/>
      <c r="F47" s="100"/>
      <c r="G47" s="100"/>
      <c r="H47" s="115"/>
      <c r="I47" s="115"/>
      <c r="J47" s="115"/>
      <c r="K47" s="115"/>
      <c r="L47" s="115"/>
      <c r="M47" s="115"/>
      <c r="N47" s="115"/>
      <c r="O47" s="115"/>
      <c r="P47" s="115"/>
      <c r="Q47" s="115"/>
      <c r="R47" s="115"/>
      <c r="S47" s="100"/>
      <c r="T47" s="133"/>
      <c r="U47" s="116"/>
      <c r="V47" s="100"/>
      <c r="W47" s="130"/>
      <c r="X47" s="130"/>
      <c r="Y47" s="130"/>
      <c r="Z47" s="117"/>
      <c r="AA47" s="80"/>
      <c r="AB47" s="138" t="str">
        <f t="shared" si="5"/>
        <v/>
      </c>
      <c r="AC47" s="117"/>
      <c r="AD47" s="105" t="str">
        <f t="shared" si="6"/>
        <v/>
      </c>
      <c r="AE47" s="115"/>
      <c r="AF47" s="110" t="str">
        <f t="shared" si="7"/>
        <v/>
      </c>
      <c r="AG47" s="115"/>
      <c r="AH47" s="118"/>
      <c r="AI47" s="107">
        <f t="shared" si="8"/>
        <v>0</v>
      </c>
      <c r="AJ47" s="107" t="str">
        <f t="shared" si="9"/>
        <v/>
      </c>
      <c r="AK47" s="109"/>
      <c r="AL47" s="110">
        <f t="shared" si="16"/>
        <v>0</v>
      </c>
      <c r="AM47" s="118"/>
      <c r="AN47" s="110">
        <f t="shared" si="17"/>
        <v>0</v>
      </c>
      <c r="AO47" s="118"/>
      <c r="AP47" s="107">
        <f t="shared" si="10"/>
        <v>0</v>
      </c>
      <c r="AQ47" s="118"/>
      <c r="AR47" s="107">
        <f t="shared" si="11"/>
        <v>0</v>
      </c>
      <c r="AS47" s="112"/>
      <c r="AT47" s="118"/>
      <c r="AU47" s="107">
        <f t="shared" si="12"/>
        <v>0</v>
      </c>
      <c r="AV47" s="107">
        <f t="shared" si="13"/>
        <v>0</v>
      </c>
      <c r="AW47" s="110" t="str">
        <f t="shared" si="18"/>
        <v/>
      </c>
      <c r="AX47" s="119" t="str">
        <f t="shared" si="3"/>
        <v/>
      </c>
      <c r="AY47" s="81"/>
      <c r="AZ47" s="80"/>
      <c r="BA47" s="107" t="str">
        <f t="shared" si="14"/>
        <v/>
      </c>
      <c r="BB47" s="107">
        <f t="shared" si="15"/>
        <v>0</v>
      </c>
    </row>
    <row r="48" spans="1:54" x14ac:dyDescent="0.35">
      <c r="A48" s="114">
        <v>45</v>
      </c>
      <c r="B48" s="115"/>
      <c r="C48" s="115"/>
      <c r="D48" s="115"/>
      <c r="E48" s="100"/>
      <c r="F48" s="100"/>
      <c r="G48" s="100"/>
      <c r="H48" s="115"/>
      <c r="I48" s="115"/>
      <c r="J48" s="115"/>
      <c r="K48" s="115"/>
      <c r="L48" s="115"/>
      <c r="M48" s="115"/>
      <c r="N48" s="115"/>
      <c r="O48" s="115"/>
      <c r="P48" s="115"/>
      <c r="Q48" s="115"/>
      <c r="R48" s="115"/>
      <c r="S48" s="100"/>
      <c r="T48" s="133"/>
      <c r="U48" s="116"/>
      <c r="V48" s="100"/>
      <c r="W48" s="130"/>
      <c r="X48" s="130"/>
      <c r="Y48" s="130"/>
      <c r="Z48" s="117"/>
      <c r="AA48" s="80"/>
      <c r="AB48" s="138" t="str">
        <f t="shared" si="5"/>
        <v/>
      </c>
      <c r="AC48" s="117"/>
      <c r="AD48" s="105" t="str">
        <f t="shared" si="6"/>
        <v/>
      </c>
      <c r="AE48" s="115"/>
      <c r="AF48" s="110" t="str">
        <f t="shared" si="7"/>
        <v/>
      </c>
      <c r="AG48" s="115"/>
      <c r="AH48" s="118"/>
      <c r="AI48" s="107">
        <f t="shared" si="8"/>
        <v>0</v>
      </c>
      <c r="AJ48" s="107" t="str">
        <f t="shared" si="9"/>
        <v/>
      </c>
      <c r="AK48" s="109"/>
      <c r="AL48" s="110">
        <f t="shared" si="16"/>
        <v>0</v>
      </c>
      <c r="AM48" s="118"/>
      <c r="AN48" s="110">
        <f t="shared" si="17"/>
        <v>0</v>
      </c>
      <c r="AO48" s="118"/>
      <c r="AP48" s="107">
        <f t="shared" si="10"/>
        <v>0</v>
      </c>
      <c r="AQ48" s="118"/>
      <c r="AR48" s="107">
        <f t="shared" si="11"/>
        <v>0</v>
      </c>
      <c r="AS48" s="112"/>
      <c r="AT48" s="118"/>
      <c r="AU48" s="107">
        <f t="shared" si="12"/>
        <v>0</v>
      </c>
      <c r="AV48" s="107">
        <f t="shared" si="13"/>
        <v>0</v>
      </c>
      <c r="AW48" s="110" t="str">
        <f t="shared" si="18"/>
        <v/>
      </c>
      <c r="AX48" s="119" t="str">
        <f t="shared" si="3"/>
        <v/>
      </c>
      <c r="AY48" s="81"/>
      <c r="AZ48" s="80"/>
      <c r="BA48" s="107" t="str">
        <f t="shared" si="14"/>
        <v/>
      </c>
      <c r="BB48" s="107">
        <f t="shared" si="15"/>
        <v>0</v>
      </c>
    </row>
    <row r="49" spans="1:54" x14ac:dyDescent="0.35">
      <c r="A49" s="114">
        <v>46</v>
      </c>
      <c r="B49" s="115"/>
      <c r="C49" s="115"/>
      <c r="D49" s="115"/>
      <c r="E49" s="100"/>
      <c r="F49" s="100"/>
      <c r="G49" s="100"/>
      <c r="H49" s="115"/>
      <c r="I49" s="115"/>
      <c r="J49" s="115"/>
      <c r="K49" s="115"/>
      <c r="L49" s="115"/>
      <c r="M49" s="115"/>
      <c r="N49" s="115"/>
      <c r="O49" s="115"/>
      <c r="P49" s="115"/>
      <c r="Q49" s="115"/>
      <c r="R49" s="115"/>
      <c r="S49" s="100"/>
      <c r="T49" s="133"/>
      <c r="U49" s="116"/>
      <c r="V49" s="100"/>
      <c r="W49" s="130"/>
      <c r="X49" s="130"/>
      <c r="Y49" s="130"/>
      <c r="Z49" s="117"/>
      <c r="AA49" s="80"/>
      <c r="AB49" s="138" t="str">
        <f t="shared" si="5"/>
        <v/>
      </c>
      <c r="AC49" s="117"/>
      <c r="AD49" s="105" t="str">
        <f t="shared" si="6"/>
        <v/>
      </c>
      <c r="AE49" s="115"/>
      <c r="AF49" s="110" t="str">
        <f t="shared" si="7"/>
        <v/>
      </c>
      <c r="AG49" s="115"/>
      <c r="AH49" s="118"/>
      <c r="AI49" s="107">
        <f t="shared" si="8"/>
        <v>0</v>
      </c>
      <c r="AJ49" s="107" t="str">
        <f t="shared" si="9"/>
        <v/>
      </c>
      <c r="AK49" s="109"/>
      <c r="AL49" s="110">
        <f t="shared" si="16"/>
        <v>0</v>
      </c>
      <c r="AM49" s="118"/>
      <c r="AN49" s="110">
        <f t="shared" si="17"/>
        <v>0</v>
      </c>
      <c r="AO49" s="118"/>
      <c r="AP49" s="107">
        <f t="shared" si="10"/>
        <v>0</v>
      </c>
      <c r="AQ49" s="118"/>
      <c r="AR49" s="107">
        <f t="shared" si="11"/>
        <v>0</v>
      </c>
      <c r="AS49" s="112"/>
      <c r="AT49" s="118"/>
      <c r="AU49" s="107">
        <f t="shared" si="12"/>
        <v>0</v>
      </c>
      <c r="AV49" s="107">
        <f t="shared" si="13"/>
        <v>0</v>
      </c>
      <c r="AW49" s="110" t="str">
        <f t="shared" si="18"/>
        <v/>
      </c>
      <c r="AX49" s="119" t="str">
        <f t="shared" si="3"/>
        <v/>
      </c>
      <c r="AY49" s="81"/>
      <c r="AZ49" s="80"/>
      <c r="BA49" s="107" t="str">
        <f t="shared" si="14"/>
        <v/>
      </c>
      <c r="BB49" s="107">
        <f t="shared" si="15"/>
        <v>0</v>
      </c>
    </row>
    <row r="50" spans="1:54" x14ac:dyDescent="0.35">
      <c r="A50" s="114">
        <v>47</v>
      </c>
      <c r="B50" s="115"/>
      <c r="C50" s="115"/>
      <c r="D50" s="115"/>
      <c r="E50" s="100"/>
      <c r="F50" s="100"/>
      <c r="G50" s="100"/>
      <c r="H50" s="115"/>
      <c r="I50" s="115"/>
      <c r="J50" s="115"/>
      <c r="K50" s="115"/>
      <c r="L50" s="115"/>
      <c r="M50" s="115"/>
      <c r="N50" s="115"/>
      <c r="O50" s="115"/>
      <c r="P50" s="115"/>
      <c r="Q50" s="115"/>
      <c r="R50" s="115"/>
      <c r="S50" s="100"/>
      <c r="T50" s="133"/>
      <c r="U50" s="116"/>
      <c r="V50" s="100"/>
      <c r="W50" s="130"/>
      <c r="X50" s="130"/>
      <c r="Y50" s="130"/>
      <c r="Z50" s="117"/>
      <c r="AA50" s="80"/>
      <c r="AB50" s="138" t="str">
        <f t="shared" si="5"/>
        <v/>
      </c>
      <c r="AC50" s="117"/>
      <c r="AD50" s="105" t="str">
        <f t="shared" si="6"/>
        <v/>
      </c>
      <c r="AE50" s="115"/>
      <c r="AF50" s="110" t="str">
        <f t="shared" si="7"/>
        <v/>
      </c>
      <c r="AG50" s="115"/>
      <c r="AH50" s="118"/>
      <c r="AI50" s="107">
        <f t="shared" si="8"/>
        <v>0</v>
      </c>
      <c r="AJ50" s="107" t="str">
        <f t="shared" si="9"/>
        <v/>
      </c>
      <c r="AK50" s="109"/>
      <c r="AL50" s="110">
        <f t="shared" si="16"/>
        <v>0</v>
      </c>
      <c r="AM50" s="118"/>
      <c r="AN50" s="110">
        <f t="shared" si="17"/>
        <v>0</v>
      </c>
      <c r="AO50" s="118"/>
      <c r="AP50" s="107">
        <f t="shared" si="10"/>
        <v>0</v>
      </c>
      <c r="AQ50" s="118"/>
      <c r="AR50" s="107">
        <f t="shared" si="11"/>
        <v>0</v>
      </c>
      <c r="AS50" s="112"/>
      <c r="AT50" s="118"/>
      <c r="AU50" s="107">
        <f t="shared" si="12"/>
        <v>0</v>
      </c>
      <c r="AV50" s="107">
        <f t="shared" si="13"/>
        <v>0</v>
      </c>
      <c r="AW50" s="110" t="str">
        <f t="shared" si="18"/>
        <v/>
      </c>
      <c r="AX50" s="119" t="str">
        <f t="shared" si="3"/>
        <v/>
      </c>
      <c r="AY50" s="81"/>
      <c r="AZ50" s="80"/>
      <c r="BA50" s="107" t="str">
        <f t="shared" si="14"/>
        <v/>
      </c>
      <c r="BB50" s="107">
        <f t="shared" si="15"/>
        <v>0</v>
      </c>
    </row>
    <row r="51" spans="1:54" x14ac:dyDescent="0.35">
      <c r="A51" s="114">
        <v>48</v>
      </c>
      <c r="B51" s="115"/>
      <c r="C51" s="115"/>
      <c r="D51" s="115"/>
      <c r="E51" s="100"/>
      <c r="F51" s="100"/>
      <c r="G51" s="100"/>
      <c r="H51" s="115"/>
      <c r="I51" s="115"/>
      <c r="J51" s="115"/>
      <c r="K51" s="115"/>
      <c r="L51" s="115"/>
      <c r="M51" s="115"/>
      <c r="N51" s="115"/>
      <c r="O51" s="115"/>
      <c r="P51" s="115"/>
      <c r="Q51" s="115"/>
      <c r="R51" s="115"/>
      <c r="S51" s="100"/>
      <c r="T51" s="133"/>
      <c r="U51" s="116"/>
      <c r="V51" s="100"/>
      <c r="W51" s="130"/>
      <c r="X51" s="130"/>
      <c r="Y51" s="130"/>
      <c r="Z51" s="117"/>
      <c r="AA51" s="80"/>
      <c r="AB51" s="138" t="str">
        <f t="shared" si="5"/>
        <v/>
      </c>
      <c r="AC51" s="117"/>
      <c r="AD51" s="105" t="str">
        <f t="shared" si="6"/>
        <v/>
      </c>
      <c r="AE51" s="115"/>
      <c r="AF51" s="110" t="str">
        <f t="shared" si="7"/>
        <v/>
      </c>
      <c r="AG51" s="115"/>
      <c r="AH51" s="118"/>
      <c r="AI51" s="107">
        <f t="shared" si="8"/>
        <v>0</v>
      </c>
      <c r="AJ51" s="107" t="str">
        <f t="shared" si="9"/>
        <v/>
      </c>
      <c r="AK51" s="109"/>
      <c r="AL51" s="110">
        <f t="shared" si="16"/>
        <v>0</v>
      </c>
      <c r="AM51" s="118"/>
      <c r="AN51" s="110">
        <f t="shared" si="17"/>
        <v>0</v>
      </c>
      <c r="AO51" s="118"/>
      <c r="AP51" s="107">
        <f t="shared" si="10"/>
        <v>0</v>
      </c>
      <c r="AQ51" s="118"/>
      <c r="AR51" s="107">
        <f t="shared" si="11"/>
        <v>0</v>
      </c>
      <c r="AS51" s="112"/>
      <c r="AT51" s="118"/>
      <c r="AU51" s="107">
        <f t="shared" si="12"/>
        <v>0</v>
      </c>
      <c r="AV51" s="107">
        <f t="shared" si="13"/>
        <v>0</v>
      </c>
      <c r="AW51" s="110" t="str">
        <f t="shared" si="18"/>
        <v/>
      </c>
      <c r="AX51" s="119" t="str">
        <f t="shared" si="3"/>
        <v/>
      </c>
      <c r="AY51" s="81"/>
      <c r="AZ51" s="80"/>
      <c r="BA51" s="107" t="str">
        <f t="shared" si="14"/>
        <v/>
      </c>
      <c r="BB51" s="107">
        <f t="shared" si="15"/>
        <v>0</v>
      </c>
    </row>
    <row r="52" spans="1:54" x14ac:dyDescent="0.35">
      <c r="A52" s="114">
        <v>49</v>
      </c>
      <c r="B52" s="115"/>
      <c r="C52" s="115"/>
      <c r="D52" s="115"/>
      <c r="E52" s="100"/>
      <c r="F52" s="100"/>
      <c r="G52" s="100"/>
      <c r="H52" s="115"/>
      <c r="I52" s="115"/>
      <c r="J52" s="115"/>
      <c r="K52" s="115"/>
      <c r="L52" s="115"/>
      <c r="M52" s="115"/>
      <c r="N52" s="115"/>
      <c r="O52" s="115"/>
      <c r="P52" s="115"/>
      <c r="Q52" s="115"/>
      <c r="R52" s="115"/>
      <c r="S52" s="100"/>
      <c r="T52" s="133"/>
      <c r="U52" s="116"/>
      <c r="V52" s="100"/>
      <c r="W52" s="130"/>
      <c r="X52" s="130"/>
      <c r="Y52" s="130"/>
      <c r="Z52" s="117"/>
      <c r="AA52" s="80"/>
      <c r="AB52" s="138" t="str">
        <f t="shared" si="5"/>
        <v/>
      </c>
      <c r="AC52" s="117"/>
      <c r="AD52" s="105" t="str">
        <f t="shared" si="6"/>
        <v/>
      </c>
      <c r="AE52" s="115"/>
      <c r="AF52" s="110" t="str">
        <f t="shared" si="7"/>
        <v/>
      </c>
      <c r="AG52" s="115"/>
      <c r="AH52" s="118"/>
      <c r="AI52" s="107">
        <f t="shared" si="8"/>
        <v>0</v>
      </c>
      <c r="AJ52" s="107" t="str">
        <f t="shared" si="9"/>
        <v/>
      </c>
      <c r="AK52" s="109"/>
      <c r="AL52" s="110">
        <f t="shared" si="16"/>
        <v>0</v>
      </c>
      <c r="AM52" s="118"/>
      <c r="AN52" s="110">
        <f t="shared" si="17"/>
        <v>0</v>
      </c>
      <c r="AO52" s="118"/>
      <c r="AP52" s="107">
        <f t="shared" si="10"/>
        <v>0</v>
      </c>
      <c r="AQ52" s="118"/>
      <c r="AR52" s="107">
        <f t="shared" si="11"/>
        <v>0</v>
      </c>
      <c r="AS52" s="112"/>
      <c r="AT52" s="118"/>
      <c r="AU52" s="107">
        <f t="shared" si="12"/>
        <v>0</v>
      </c>
      <c r="AV52" s="107">
        <f t="shared" si="13"/>
        <v>0</v>
      </c>
      <c r="AW52" s="110" t="str">
        <f t="shared" si="18"/>
        <v/>
      </c>
      <c r="AX52" s="119" t="str">
        <f t="shared" si="3"/>
        <v/>
      </c>
      <c r="AY52" s="81"/>
      <c r="AZ52" s="80"/>
      <c r="BA52" s="107" t="str">
        <f t="shared" si="14"/>
        <v/>
      </c>
      <c r="BB52" s="107">
        <f t="shared" si="15"/>
        <v>0</v>
      </c>
    </row>
    <row r="53" spans="1:54" x14ac:dyDescent="0.35">
      <c r="A53" s="114">
        <v>50</v>
      </c>
      <c r="B53" s="115"/>
      <c r="C53" s="115"/>
      <c r="D53" s="115"/>
      <c r="E53" s="100"/>
      <c r="F53" s="100"/>
      <c r="G53" s="100"/>
      <c r="H53" s="115"/>
      <c r="I53" s="115"/>
      <c r="J53" s="115"/>
      <c r="K53" s="115"/>
      <c r="L53" s="115"/>
      <c r="M53" s="115"/>
      <c r="N53" s="115"/>
      <c r="O53" s="115"/>
      <c r="P53" s="115"/>
      <c r="Q53" s="115"/>
      <c r="R53" s="115"/>
      <c r="S53" s="100"/>
      <c r="T53" s="133"/>
      <c r="U53" s="116"/>
      <c r="V53" s="100"/>
      <c r="W53" s="130"/>
      <c r="X53" s="130"/>
      <c r="Y53" s="130"/>
      <c r="Z53" s="117"/>
      <c r="AA53" s="80"/>
      <c r="AB53" s="138" t="str">
        <f t="shared" si="5"/>
        <v/>
      </c>
      <c r="AC53" s="117"/>
      <c r="AD53" s="105" t="str">
        <f t="shared" si="6"/>
        <v/>
      </c>
      <c r="AE53" s="115"/>
      <c r="AF53" s="110" t="str">
        <f t="shared" si="7"/>
        <v/>
      </c>
      <c r="AG53" s="115"/>
      <c r="AH53" s="118"/>
      <c r="AI53" s="107">
        <f t="shared" si="8"/>
        <v>0</v>
      </c>
      <c r="AJ53" s="107" t="str">
        <f t="shared" si="9"/>
        <v/>
      </c>
      <c r="AK53" s="109"/>
      <c r="AL53" s="110">
        <f t="shared" si="16"/>
        <v>0</v>
      </c>
      <c r="AM53" s="118"/>
      <c r="AN53" s="110">
        <f t="shared" si="17"/>
        <v>0</v>
      </c>
      <c r="AO53" s="118"/>
      <c r="AP53" s="107">
        <f t="shared" si="10"/>
        <v>0</v>
      </c>
      <c r="AQ53" s="118"/>
      <c r="AR53" s="107">
        <f t="shared" si="11"/>
        <v>0</v>
      </c>
      <c r="AS53" s="112"/>
      <c r="AT53" s="118"/>
      <c r="AU53" s="107">
        <f t="shared" si="12"/>
        <v>0</v>
      </c>
      <c r="AV53" s="107">
        <f t="shared" si="13"/>
        <v>0</v>
      </c>
      <c r="AW53" s="110" t="str">
        <f t="shared" si="18"/>
        <v/>
      </c>
      <c r="AX53" s="119" t="str">
        <f t="shared" si="3"/>
        <v/>
      </c>
      <c r="AY53" s="81"/>
      <c r="AZ53" s="80"/>
      <c r="BA53" s="107" t="str">
        <f t="shared" si="14"/>
        <v/>
      </c>
      <c r="BB53" s="107">
        <f t="shared" si="15"/>
        <v>0</v>
      </c>
    </row>
    <row r="54" spans="1:54" x14ac:dyDescent="0.35">
      <c r="AX54" s="78"/>
      <c r="AZ54" s="121"/>
    </row>
  </sheetData>
  <sheetProtection insertRows="0" deleteRows="0" sort="0"/>
  <protectedRanges>
    <protectedRange sqref="AF4:AF7 AB4:AD4 AZ8:AZ54 W24:AC53 AD5:AD53 AE24:AH53 W54:AL54 AF8:AH8 W55:AS263 T54:T263 AV55:AY263 AV4:AX54 M4:S6 U4:V263 AB5:AC23 AF16:AH23 AG13:AH13 AF9:AF15 A24:K263 W8:Y23 M9:S10 M7:O8 Q7:S8 M16:S17 M11:O15 Q11:S15 M21:S263 M18:O20 Q18:S20 AI4:AL53 AT4:AU263 AM4:AS54 K4:K15 A4:H23" name="Range1"/>
    <protectedRange sqref="AG4:AH7 AG9:AH12 AG14:AH15" name="Range1_4"/>
    <protectedRange sqref="AZ4:AZ7" name="Range1_6"/>
    <protectedRange sqref="L24:L299" name="Range1_1"/>
    <protectedRange sqref="K16:K23" name="Range1_3"/>
    <protectedRange sqref="I4:J15" name="Range1_2"/>
    <protectedRange sqref="I16:J23" name="Range1_5"/>
    <protectedRange sqref="L4:L23" name="Range1_1_1"/>
  </protectedRanges>
  <mergeCells count="5">
    <mergeCell ref="V2:AF2"/>
    <mergeCell ref="AG2:AI2"/>
    <mergeCell ref="AK2:AV2"/>
    <mergeCell ref="AW2:AY2"/>
    <mergeCell ref="T2:U2"/>
  </mergeCells>
  <phoneticPr fontId="23"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E4:E53</xm:sqref>
        </x14:dataValidation>
        <x14:dataValidation type="list" allowBlank="1" showInputMessage="1" showErrorMessage="1" xr:uid="{00000000-0002-0000-0100-000001000000}">
          <x14:formula1>
            <xm:f>Data!$L$2:$L$6</xm:f>
          </x14:formula1>
          <xm:sqref>S4:S53</xm:sqref>
        </x14:dataValidation>
        <x14:dataValidation type="list" allowBlank="1" showInputMessage="1" showErrorMessage="1" xr:uid="{00000000-0002-0000-0100-000002000000}">
          <x14:formula1>
            <xm:f>Data!$S$2:$S$6</xm:f>
          </x14:formula1>
          <xm:sqref>V4:V53</xm:sqref>
        </x14:dataValidation>
        <x14:dataValidation type="list" allowBlank="1" showInputMessage="1" showErrorMessage="1" xr:uid="{00000000-0002-0000-0100-000003000000}">
          <x14:formula1>
            <xm:f>ValueSelect!$E$2:$E$26</xm:f>
          </x14:formula1>
          <xm:sqref>F4:F53</xm:sqref>
        </x14:dataValidation>
        <x14:dataValidation type="list" allowBlank="1" showInputMessage="1" showErrorMessage="1" xr:uid="{00000000-0002-0000-0100-000004000000}">
          <x14:formula1>
            <xm:f>ValueSelect!$F$2:$F$10</xm:f>
          </x14:formula1>
          <xm:sqref>G4:G53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P46"/>
  <sheetViews>
    <sheetView tabSelected="1" topLeftCell="C1" zoomScale="85" zoomScaleNormal="85" workbookViewId="0">
      <selection activeCell="G38" sqref="G38"/>
    </sheetView>
  </sheetViews>
  <sheetFormatPr defaultColWidth="9.1796875" defaultRowHeight="12.5" outlineLevelCol="4" x14ac:dyDescent="0.25"/>
  <cols>
    <col min="1" max="1" width="22.453125" style="144" customWidth="1"/>
    <col min="2" max="2" width="27.54296875" style="144" customWidth="1"/>
    <col min="3" max="3" width="18.54296875" style="147" customWidth="1"/>
    <col min="4" max="4" width="36.7265625" style="144" customWidth="1"/>
    <col min="5" max="5" width="20.26953125" style="144" customWidth="1"/>
    <col min="6" max="6" width="15.7265625" style="144" customWidth="1"/>
    <col min="7" max="7" width="18.54296875" style="144" customWidth="1"/>
    <col min="8" max="9" width="8.1796875" style="144" customWidth="1" outlineLevel="1"/>
    <col min="10" max="10" width="7.7265625" style="145" customWidth="1" outlineLevel="1" collapsed="1"/>
    <col min="11" max="11" width="6.7265625" style="144" customWidth="1" outlineLevel="2"/>
    <col min="12" max="12" width="8" style="144" customWidth="1" outlineLevel="2"/>
    <col min="13" max="14" width="7.7265625" style="144" customWidth="1" outlineLevel="2"/>
    <col min="15" max="15" width="7.54296875" style="144" customWidth="1" outlineLevel="2"/>
    <col min="16" max="16" width="10" style="145" customWidth="1" outlineLevel="2"/>
    <col min="17" max="17" width="10.81640625" style="145" customWidth="1" outlineLevel="2"/>
    <col min="18" max="18" width="9.1796875" style="144" customWidth="1" outlineLevel="2"/>
    <col min="19" max="19" width="13" style="145" customWidth="1" outlineLevel="1"/>
    <col min="20" max="20" width="8.54296875" style="144" customWidth="1" outlineLevel="2"/>
    <col min="21" max="21" width="10.7265625" style="144" customWidth="1" outlineLevel="2"/>
    <col min="22" max="22" width="9.1796875" style="145" customWidth="1" outlineLevel="1"/>
    <col min="23" max="24" width="6.26953125" style="145" customWidth="1" outlineLevel="3"/>
    <col min="25" max="25" width="6.26953125" style="144" customWidth="1" outlineLevel="4"/>
    <col min="26" max="26" width="7.54296875" style="144" customWidth="1" outlineLevel="4"/>
    <col min="27" max="28" width="6.26953125" style="144" customWidth="1" outlineLevel="4"/>
    <col min="29" max="29" width="6.26953125" style="144" customWidth="1" outlineLevel="2"/>
    <col min="30" max="30" width="9.1796875" style="145" customWidth="1" outlineLevel="1"/>
    <col min="31" max="31" width="10.81640625" style="145" customWidth="1" outlineLevel="1"/>
    <col min="32" max="32" width="8.26953125" style="146" customWidth="1" outlineLevel="1"/>
    <col min="33" max="33" width="13.1796875" style="145" customWidth="1" outlineLevel="1"/>
    <col min="34" max="34" width="14.7265625" style="145" customWidth="1" outlineLevel="1"/>
    <col min="35" max="35" width="12.453125" style="145" customWidth="1" outlineLevel="1"/>
    <col min="36" max="197" width="9.1796875" style="144"/>
    <col min="198" max="198" width="26.453125" style="144" customWidth="1"/>
    <col min="199" max="199" width="32.1796875" style="144" customWidth="1"/>
    <col min="200" max="200" width="30.1796875" style="144" customWidth="1"/>
    <col min="201" max="201" width="36.54296875" style="144" customWidth="1"/>
    <col min="202" max="202" width="9.1796875" style="144"/>
    <col min="203" max="203" width="7.7265625" style="144" customWidth="1"/>
    <col min="204" max="204" width="6.7265625" style="144" customWidth="1"/>
    <col min="205" max="205" width="8" style="144" customWidth="1"/>
    <col min="206" max="207" width="7.7265625" style="144" customWidth="1"/>
    <col min="208" max="208" width="7.54296875" style="144" customWidth="1"/>
    <col min="209" max="209" width="11" style="144" customWidth="1"/>
    <col min="210" max="210" width="10.1796875" style="144" customWidth="1"/>
    <col min="211" max="211" width="9.1796875" style="144"/>
    <col min="212" max="212" width="13" style="144" customWidth="1"/>
    <col min="213" max="213" width="8.54296875" style="144" customWidth="1"/>
    <col min="214" max="214" width="14.54296875" style="144" customWidth="1"/>
    <col min="215" max="215" width="9.1796875" style="144"/>
    <col min="216" max="217" width="12" style="144" customWidth="1"/>
    <col min="218" max="219" width="9.81640625" style="144" customWidth="1"/>
    <col min="220" max="220" width="11.7265625" style="144" customWidth="1"/>
    <col min="221" max="221" width="12.54296875" style="144" customWidth="1"/>
    <col min="222" max="222" width="10.81640625" style="144" customWidth="1"/>
    <col min="223" max="223" width="9.1796875" style="144"/>
    <col min="224" max="224" width="10.81640625" style="144" customWidth="1"/>
    <col min="225" max="225" width="11.7265625" style="144" customWidth="1"/>
    <col min="226" max="226" width="10.81640625" style="144" customWidth="1"/>
    <col min="227" max="227" width="11.7265625" style="144" customWidth="1"/>
    <col min="228" max="228" width="12.7265625" style="144" customWidth="1"/>
    <col min="229" max="229" width="15.54296875" style="144" customWidth="1"/>
    <col min="230" max="230" width="14.26953125" style="144" customWidth="1"/>
    <col min="231" max="231" width="13.81640625" style="144" customWidth="1"/>
    <col min="232" max="233" width="11.81640625" style="144" customWidth="1"/>
    <col min="234" max="234" width="13.81640625" style="144" customWidth="1"/>
    <col min="235" max="237" width="9.1796875" style="144"/>
    <col min="238" max="238" width="3.1796875" style="144" customWidth="1"/>
    <col min="239" max="239" width="12" style="144" customWidth="1"/>
    <col min="240" max="240" width="2" style="144" customWidth="1"/>
    <col min="241" max="242" width="9.1796875" style="144"/>
    <col min="243" max="243" width="11.7265625" style="144" customWidth="1"/>
    <col min="244" max="453" width="9.1796875" style="144"/>
    <col min="454" max="454" width="26.453125" style="144" customWidth="1"/>
    <col min="455" max="455" width="32.1796875" style="144" customWidth="1"/>
    <col min="456" max="456" width="30.1796875" style="144" customWidth="1"/>
    <col min="457" max="457" width="36.54296875" style="144" customWidth="1"/>
    <col min="458" max="458" width="9.1796875" style="144"/>
    <col min="459" max="459" width="7.7265625" style="144" customWidth="1"/>
    <col min="460" max="460" width="6.7265625" style="144" customWidth="1"/>
    <col min="461" max="461" width="8" style="144" customWidth="1"/>
    <col min="462" max="463" width="7.7265625" style="144" customWidth="1"/>
    <col min="464" max="464" width="7.54296875" style="144" customWidth="1"/>
    <col min="465" max="465" width="11" style="144" customWidth="1"/>
    <col min="466" max="466" width="10.1796875" style="144" customWidth="1"/>
    <col min="467" max="467" width="9.1796875" style="144"/>
    <col min="468" max="468" width="13" style="144" customWidth="1"/>
    <col min="469" max="469" width="8.54296875" style="144" customWidth="1"/>
    <col min="470" max="470" width="14.54296875" style="144" customWidth="1"/>
    <col min="471" max="471" width="9.1796875" style="144"/>
    <col min="472" max="473" width="12" style="144" customWidth="1"/>
    <col min="474" max="475" width="9.81640625" style="144" customWidth="1"/>
    <col min="476" max="476" width="11.7265625" style="144" customWidth="1"/>
    <col min="477" max="477" width="12.54296875" style="144" customWidth="1"/>
    <col min="478" max="478" width="10.81640625" style="144" customWidth="1"/>
    <col min="479" max="479" width="9.1796875" style="144"/>
    <col min="480" max="480" width="10.81640625" style="144" customWidth="1"/>
    <col min="481" max="481" width="11.7265625" style="144" customWidth="1"/>
    <col min="482" max="482" width="10.81640625" style="144" customWidth="1"/>
    <col min="483" max="483" width="11.7265625" style="144" customWidth="1"/>
    <col min="484" max="484" width="12.7265625" style="144" customWidth="1"/>
    <col min="485" max="485" width="15.54296875" style="144" customWidth="1"/>
    <col min="486" max="486" width="14.26953125" style="144" customWidth="1"/>
    <col min="487" max="487" width="13.81640625" style="144" customWidth="1"/>
    <col min="488" max="489" width="11.81640625" style="144" customWidth="1"/>
    <col min="490" max="490" width="13.81640625" style="144" customWidth="1"/>
    <col min="491" max="493" width="9.1796875" style="144"/>
    <col min="494" max="494" width="3.1796875" style="144" customWidth="1"/>
    <col min="495" max="495" width="12" style="144" customWidth="1"/>
    <col min="496" max="496" width="2" style="144" customWidth="1"/>
    <col min="497" max="498" width="9.1796875" style="144"/>
    <col min="499" max="499" width="11.7265625" style="144" customWidth="1"/>
    <col min="500" max="709" width="9.1796875" style="144"/>
    <col min="710" max="710" width="26.453125" style="144" customWidth="1"/>
    <col min="711" max="711" width="32.1796875" style="144" customWidth="1"/>
    <col min="712" max="712" width="30.1796875" style="144" customWidth="1"/>
    <col min="713" max="713" width="36.54296875" style="144" customWidth="1"/>
    <col min="714" max="714" width="9.1796875" style="144"/>
    <col min="715" max="715" width="7.7265625" style="144" customWidth="1"/>
    <col min="716" max="716" width="6.7265625" style="144" customWidth="1"/>
    <col min="717" max="717" width="8" style="144" customWidth="1"/>
    <col min="718" max="719" width="7.7265625" style="144" customWidth="1"/>
    <col min="720" max="720" width="7.54296875" style="144" customWidth="1"/>
    <col min="721" max="721" width="11" style="144" customWidth="1"/>
    <col min="722" max="722" width="10.1796875" style="144" customWidth="1"/>
    <col min="723" max="723" width="9.1796875" style="144"/>
    <col min="724" max="724" width="13" style="144" customWidth="1"/>
    <col min="725" max="725" width="8.54296875" style="144" customWidth="1"/>
    <col min="726" max="726" width="14.54296875" style="144" customWidth="1"/>
    <col min="727" max="727" width="9.1796875" style="144"/>
    <col min="728" max="729" width="12" style="144" customWidth="1"/>
    <col min="730" max="731" width="9.81640625" style="144" customWidth="1"/>
    <col min="732" max="732" width="11.7265625" style="144" customWidth="1"/>
    <col min="733" max="733" width="12.54296875" style="144" customWidth="1"/>
    <col min="734" max="734" width="10.81640625" style="144" customWidth="1"/>
    <col min="735" max="735" width="9.1796875" style="144"/>
    <col min="736" max="736" width="10.81640625" style="144" customWidth="1"/>
    <col min="737" max="737" width="11.7265625" style="144" customWidth="1"/>
    <col min="738" max="738" width="10.81640625" style="144" customWidth="1"/>
    <col min="739" max="739" width="11.7265625" style="144" customWidth="1"/>
    <col min="740" max="740" width="12.7265625" style="144" customWidth="1"/>
    <col min="741" max="741" width="15.54296875" style="144" customWidth="1"/>
    <col min="742" max="742" width="14.26953125" style="144" customWidth="1"/>
    <col min="743" max="743" width="13.81640625" style="144" customWidth="1"/>
    <col min="744" max="745" width="11.81640625" style="144" customWidth="1"/>
    <col min="746" max="746" width="13.81640625" style="144" customWidth="1"/>
    <col min="747" max="749" width="9.1796875" style="144"/>
    <col min="750" max="750" width="3.1796875" style="144" customWidth="1"/>
    <col min="751" max="751" width="12" style="144" customWidth="1"/>
    <col min="752" max="752" width="2" style="144" customWidth="1"/>
    <col min="753" max="754" width="9.1796875" style="144"/>
    <col min="755" max="755" width="11.7265625" style="144" customWidth="1"/>
    <col min="756" max="965" width="9.1796875" style="144"/>
    <col min="966" max="966" width="26.453125" style="144" customWidth="1"/>
    <col min="967" max="967" width="32.1796875" style="144" customWidth="1"/>
    <col min="968" max="968" width="30.1796875" style="144" customWidth="1"/>
    <col min="969" max="969" width="36.54296875" style="144" customWidth="1"/>
    <col min="970" max="970" width="9.1796875" style="144"/>
    <col min="971" max="971" width="7.7265625" style="144" customWidth="1"/>
    <col min="972" max="972" width="6.7265625" style="144" customWidth="1"/>
    <col min="973" max="973" width="8" style="144" customWidth="1"/>
    <col min="974" max="975" width="7.7265625" style="144" customWidth="1"/>
    <col min="976" max="976" width="7.54296875" style="144" customWidth="1"/>
    <col min="977" max="977" width="11" style="144" customWidth="1"/>
    <col min="978" max="978" width="10.1796875" style="144" customWidth="1"/>
    <col min="979" max="979" width="9.1796875" style="144"/>
    <col min="980" max="980" width="13" style="144" customWidth="1"/>
    <col min="981" max="981" width="8.54296875" style="144" customWidth="1"/>
    <col min="982" max="982" width="14.54296875" style="144" customWidth="1"/>
    <col min="983" max="983" width="9.1796875" style="144"/>
    <col min="984" max="985" width="12" style="144" customWidth="1"/>
    <col min="986" max="987" width="9.81640625" style="144" customWidth="1"/>
    <col min="988" max="988" width="11.7265625" style="144" customWidth="1"/>
    <col min="989" max="989" width="12.54296875" style="144" customWidth="1"/>
    <col min="990" max="990" width="10.81640625" style="144" customWidth="1"/>
    <col min="991" max="991" width="9.1796875" style="144"/>
    <col min="992" max="992" width="10.81640625" style="144" customWidth="1"/>
    <col min="993" max="993" width="11.7265625" style="144" customWidth="1"/>
    <col min="994" max="994" width="10.81640625" style="144" customWidth="1"/>
    <col min="995" max="995" width="11.7265625" style="144" customWidth="1"/>
    <col min="996" max="996" width="12.7265625" style="144" customWidth="1"/>
    <col min="997" max="997" width="15.54296875" style="144" customWidth="1"/>
    <col min="998" max="998" width="14.26953125" style="144" customWidth="1"/>
    <col min="999" max="999" width="13.81640625" style="144" customWidth="1"/>
    <col min="1000" max="1001" width="11.81640625" style="144" customWidth="1"/>
    <col min="1002" max="1002" width="13.81640625" style="144" customWidth="1"/>
    <col min="1003" max="1005" width="9.1796875" style="144"/>
    <col min="1006" max="1006" width="3.1796875" style="144" customWidth="1"/>
    <col min="1007" max="1007" width="12" style="144" customWidth="1"/>
    <col min="1008" max="1008" width="2" style="144" customWidth="1"/>
    <col min="1009" max="1010" width="9.1796875" style="144"/>
    <col min="1011" max="1011" width="11.7265625" style="144" customWidth="1"/>
    <col min="1012" max="1221" width="9.1796875" style="144"/>
    <col min="1222" max="1222" width="26.453125" style="144" customWidth="1"/>
    <col min="1223" max="1223" width="32.1796875" style="144" customWidth="1"/>
    <col min="1224" max="1224" width="30.1796875" style="144" customWidth="1"/>
    <col min="1225" max="1225" width="36.54296875" style="144" customWidth="1"/>
    <col min="1226" max="1226" width="9.1796875" style="144"/>
    <col min="1227" max="1227" width="7.7265625" style="144" customWidth="1"/>
    <col min="1228" max="1228" width="6.7265625" style="144" customWidth="1"/>
    <col min="1229" max="1229" width="8" style="144" customWidth="1"/>
    <col min="1230" max="1231" width="7.7265625" style="144" customWidth="1"/>
    <col min="1232" max="1232" width="7.54296875" style="144" customWidth="1"/>
    <col min="1233" max="1233" width="11" style="144" customWidth="1"/>
    <col min="1234" max="1234" width="10.1796875" style="144" customWidth="1"/>
    <col min="1235" max="1235" width="9.1796875" style="144"/>
    <col min="1236" max="1236" width="13" style="144" customWidth="1"/>
    <col min="1237" max="1237" width="8.54296875" style="144" customWidth="1"/>
    <col min="1238" max="1238" width="14.54296875" style="144" customWidth="1"/>
    <col min="1239" max="1239" width="9.1796875" style="144"/>
    <col min="1240" max="1241" width="12" style="144" customWidth="1"/>
    <col min="1242" max="1243" width="9.81640625" style="144" customWidth="1"/>
    <col min="1244" max="1244" width="11.7265625" style="144" customWidth="1"/>
    <col min="1245" max="1245" width="12.54296875" style="144" customWidth="1"/>
    <col min="1246" max="1246" width="10.81640625" style="144" customWidth="1"/>
    <col min="1247" max="1247" width="9.1796875" style="144"/>
    <col min="1248" max="1248" width="10.81640625" style="144" customWidth="1"/>
    <col min="1249" max="1249" width="11.7265625" style="144" customWidth="1"/>
    <col min="1250" max="1250" width="10.81640625" style="144" customWidth="1"/>
    <col min="1251" max="1251" width="11.7265625" style="144" customWidth="1"/>
    <col min="1252" max="1252" width="12.7265625" style="144" customWidth="1"/>
    <col min="1253" max="1253" width="15.54296875" style="144" customWidth="1"/>
    <col min="1254" max="1254" width="14.26953125" style="144" customWidth="1"/>
    <col min="1255" max="1255" width="13.81640625" style="144" customWidth="1"/>
    <col min="1256" max="1257" width="11.81640625" style="144" customWidth="1"/>
    <col min="1258" max="1258" width="13.81640625" style="144" customWidth="1"/>
    <col min="1259" max="1261" width="9.1796875" style="144"/>
    <col min="1262" max="1262" width="3.1796875" style="144" customWidth="1"/>
    <col min="1263" max="1263" width="12" style="144" customWidth="1"/>
    <col min="1264" max="1264" width="2" style="144" customWidth="1"/>
    <col min="1265" max="1266" width="9.1796875" style="144"/>
    <col min="1267" max="1267" width="11.7265625" style="144" customWidth="1"/>
    <col min="1268" max="1477" width="9.1796875" style="144"/>
    <col min="1478" max="1478" width="26.453125" style="144" customWidth="1"/>
    <col min="1479" max="1479" width="32.1796875" style="144" customWidth="1"/>
    <col min="1480" max="1480" width="30.1796875" style="144" customWidth="1"/>
    <col min="1481" max="1481" width="36.54296875" style="144" customWidth="1"/>
    <col min="1482" max="1482" width="9.1796875" style="144"/>
    <col min="1483" max="1483" width="7.7265625" style="144" customWidth="1"/>
    <col min="1484" max="1484" width="6.7265625" style="144" customWidth="1"/>
    <col min="1485" max="1485" width="8" style="144" customWidth="1"/>
    <col min="1486" max="1487" width="7.7265625" style="144" customWidth="1"/>
    <col min="1488" max="1488" width="7.54296875" style="144" customWidth="1"/>
    <col min="1489" max="1489" width="11" style="144" customWidth="1"/>
    <col min="1490" max="1490" width="10.1796875" style="144" customWidth="1"/>
    <col min="1491" max="1491" width="9.1796875" style="144"/>
    <col min="1492" max="1492" width="13" style="144" customWidth="1"/>
    <col min="1493" max="1493" width="8.54296875" style="144" customWidth="1"/>
    <col min="1494" max="1494" width="14.54296875" style="144" customWidth="1"/>
    <col min="1495" max="1495" width="9.1796875" style="144"/>
    <col min="1496" max="1497" width="12" style="144" customWidth="1"/>
    <col min="1498" max="1499" width="9.81640625" style="144" customWidth="1"/>
    <col min="1500" max="1500" width="11.7265625" style="144" customWidth="1"/>
    <col min="1501" max="1501" width="12.54296875" style="144" customWidth="1"/>
    <col min="1502" max="1502" width="10.81640625" style="144" customWidth="1"/>
    <col min="1503" max="1503" width="9.1796875" style="144"/>
    <col min="1504" max="1504" width="10.81640625" style="144" customWidth="1"/>
    <col min="1505" max="1505" width="11.7265625" style="144" customWidth="1"/>
    <col min="1506" max="1506" width="10.81640625" style="144" customWidth="1"/>
    <col min="1507" max="1507" width="11.7265625" style="144" customWidth="1"/>
    <col min="1508" max="1508" width="12.7265625" style="144" customWidth="1"/>
    <col min="1509" max="1509" width="15.54296875" style="144" customWidth="1"/>
    <col min="1510" max="1510" width="14.26953125" style="144" customWidth="1"/>
    <col min="1511" max="1511" width="13.81640625" style="144" customWidth="1"/>
    <col min="1512" max="1513" width="11.81640625" style="144" customWidth="1"/>
    <col min="1514" max="1514" width="13.81640625" style="144" customWidth="1"/>
    <col min="1515" max="1517" width="9.1796875" style="144"/>
    <col min="1518" max="1518" width="3.1796875" style="144" customWidth="1"/>
    <col min="1519" max="1519" width="12" style="144" customWidth="1"/>
    <col min="1520" max="1520" width="2" style="144" customWidth="1"/>
    <col min="1521" max="1522" width="9.1796875" style="144"/>
    <col min="1523" max="1523" width="11.7265625" style="144" customWidth="1"/>
    <col min="1524" max="1733" width="9.1796875" style="144"/>
    <col min="1734" max="1734" width="26.453125" style="144" customWidth="1"/>
    <col min="1735" max="1735" width="32.1796875" style="144" customWidth="1"/>
    <col min="1736" max="1736" width="30.1796875" style="144" customWidth="1"/>
    <col min="1737" max="1737" width="36.54296875" style="144" customWidth="1"/>
    <col min="1738" max="1738" width="9.1796875" style="144"/>
    <col min="1739" max="1739" width="7.7265625" style="144" customWidth="1"/>
    <col min="1740" max="1740" width="6.7265625" style="144" customWidth="1"/>
    <col min="1741" max="1741" width="8" style="144" customWidth="1"/>
    <col min="1742" max="1743" width="7.7265625" style="144" customWidth="1"/>
    <col min="1744" max="1744" width="7.54296875" style="144" customWidth="1"/>
    <col min="1745" max="1745" width="11" style="144" customWidth="1"/>
    <col min="1746" max="1746" width="10.1796875" style="144" customWidth="1"/>
    <col min="1747" max="1747" width="9.1796875" style="144"/>
    <col min="1748" max="1748" width="13" style="144" customWidth="1"/>
    <col min="1749" max="1749" width="8.54296875" style="144" customWidth="1"/>
    <col min="1750" max="1750" width="14.54296875" style="144" customWidth="1"/>
    <col min="1751" max="1751" width="9.1796875" style="144"/>
    <col min="1752" max="1753" width="12" style="144" customWidth="1"/>
    <col min="1754" max="1755" width="9.81640625" style="144" customWidth="1"/>
    <col min="1756" max="1756" width="11.7265625" style="144" customWidth="1"/>
    <col min="1757" max="1757" width="12.54296875" style="144" customWidth="1"/>
    <col min="1758" max="1758" width="10.81640625" style="144" customWidth="1"/>
    <col min="1759" max="1759" width="9.1796875" style="144"/>
    <col min="1760" max="1760" width="10.81640625" style="144" customWidth="1"/>
    <col min="1761" max="1761" width="11.7265625" style="144" customWidth="1"/>
    <col min="1762" max="1762" width="10.81640625" style="144" customWidth="1"/>
    <col min="1763" max="1763" width="11.7265625" style="144" customWidth="1"/>
    <col min="1764" max="1764" width="12.7265625" style="144" customWidth="1"/>
    <col min="1765" max="1765" width="15.54296875" style="144" customWidth="1"/>
    <col min="1766" max="1766" width="14.26953125" style="144" customWidth="1"/>
    <col min="1767" max="1767" width="13.81640625" style="144" customWidth="1"/>
    <col min="1768" max="1769" width="11.81640625" style="144" customWidth="1"/>
    <col min="1770" max="1770" width="13.81640625" style="144" customWidth="1"/>
    <col min="1771" max="1773" width="9.1796875" style="144"/>
    <col min="1774" max="1774" width="3.1796875" style="144" customWidth="1"/>
    <col min="1775" max="1775" width="12" style="144" customWidth="1"/>
    <col min="1776" max="1776" width="2" style="144" customWidth="1"/>
    <col min="1777" max="1778" width="9.1796875" style="144"/>
    <col min="1779" max="1779" width="11.7265625" style="144" customWidth="1"/>
    <col min="1780" max="1989" width="9.1796875" style="144"/>
    <col min="1990" max="1990" width="26.453125" style="144" customWidth="1"/>
    <col min="1991" max="1991" width="32.1796875" style="144" customWidth="1"/>
    <col min="1992" max="1992" width="30.1796875" style="144" customWidth="1"/>
    <col min="1993" max="1993" width="36.54296875" style="144" customWidth="1"/>
    <col min="1994" max="1994" width="9.1796875" style="144"/>
    <col min="1995" max="1995" width="7.7265625" style="144" customWidth="1"/>
    <col min="1996" max="1996" width="6.7265625" style="144" customWidth="1"/>
    <col min="1997" max="1997" width="8" style="144" customWidth="1"/>
    <col min="1998" max="1999" width="7.7265625" style="144" customWidth="1"/>
    <col min="2000" max="2000" width="7.54296875" style="144" customWidth="1"/>
    <col min="2001" max="2001" width="11" style="144" customWidth="1"/>
    <col min="2002" max="2002" width="10.1796875" style="144" customWidth="1"/>
    <col min="2003" max="2003" width="9.1796875" style="144"/>
    <col min="2004" max="2004" width="13" style="144" customWidth="1"/>
    <col min="2005" max="2005" width="8.54296875" style="144" customWidth="1"/>
    <col min="2006" max="2006" width="14.54296875" style="144" customWidth="1"/>
    <col min="2007" max="2007" width="9.1796875" style="144"/>
    <col min="2008" max="2009" width="12" style="144" customWidth="1"/>
    <col min="2010" max="2011" width="9.81640625" style="144" customWidth="1"/>
    <col min="2012" max="2012" width="11.7265625" style="144" customWidth="1"/>
    <col min="2013" max="2013" width="12.54296875" style="144" customWidth="1"/>
    <col min="2014" max="2014" width="10.81640625" style="144" customWidth="1"/>
    <col min="2015" max="2015" width="9.1796875" style="144"/>
    <col min="2016" max="2016" width="10.81640625" style="144" customWidth="1"/>
    <col min="2017" max="2017" width="11.7265625" style="144" customWidth="1"/>
    <col min="2018" max="2018" width="10.81640625" style="144" customWidth="1"/>
    <col min="2019" max="2019" width="11.7265625" style="144" customWidth="1"/>
    <col min="2020" max="2020" width="12.7265625" style="144" customWidth="1"/>
    <col min="2021" max="2021" width="15.54296875" style="144" customWidth="1"/>
    <col min="2022" max="2022" width="14.26953125" style="144" customWidth="1"/>
    <col min="2023" max="2023" width="13.81640625" style="144" customWidth="1"/>
    <col min="2024" max="2025" width="11.81640625" style="144" customWidth="1"/>
    <col min="2026" max="2026" width="13.81640625" style="144" customWidth="1"/>
    <col min="2027" max="2029" width="9.1796875" style="144"/>
    <col min="2030" max="2030" width="3.1796875" style="144" customWidth="1"/>
    <col min="2031" max="2031" width="12" style="144" customWidth="1"/>
    <col min="2032" max="2032" width="2" style="144" customWidth="1"/>
    <col min="2033" max="2034" width="9.1796875" style="144"/>
    <col min="2035" max="2035" width="11.7265625" style="144" customWidth="1"/>
    <col min="2036" max="2245" width="9.1796875" style="144"/>
    <col min="2246" max="2246" width="26.453125" style="144" customWidth="1"/>
    <col min="2247" max="2247" width="32.1796875" style="144" customWidth="1"/>
    <col min="2248" max="2248" width="30.1796875" style="144" customWidth="1"/>
    <col min="2249" max="2249" width="36.54296875" style="144" customWidth="1"/>
    <col min="2250" max="2250" width="9.1796875" style="144"/>
    <col min="2251" max="2251" width="7.7265625" style="144" customWidth="1"/>
    <col min="2252" max="2252" width="6.7265625" style="144" customWidth="1"/>
    <col min="2253" max="2253" width="8" style="144" customWidth="1"/>
    <col min="2254" max="2255" width="7.7265625" style="144" customWidth="1"/>
    <col min="2256" max="2256" width="7.54296875" style="144" customWidth="1"/>
    <col min="2257" max="2257" width="11" style="144" customWidth="1"/>
    <col min="2258" max="2258" width="10.1796875" style="144" customWidth="1"/>
    <col min="2259" max="2259" width="9.1796875" style="144"/>
    <col min="2260" max="2260" width="13" style="144" customWidth="1"/>
    <col min="2261" max="2261" width="8.54296875" style="144" customWidth="1"/>
    <col min="2262" max="2262" width="14.54296875" style="144" customWidth="1"/>
    <col min="2263" max="2263" width="9.1796875" style="144"/>
    <col min="2264" max="2265" width="12" style="144" customWidth="1"/>
    <col min="2266" max="2267" width="9.81640625" style="144" customWidth="1"/>
    <col min="2268" max="2268" width="11.7265625" style="144" customWidth="1"/>
    <col min="2269" max="2269" width="12.54296875" style="144" customWidth="1"/>
    <col min="2270" max="2270" width="10.81640625" style="144" customWidth="1"/>
    <col min="2271" max="2271" width="9.1796875" style="144"/>
    <col min="2272" max="2272" width="10.81640625" style="144" customWidth="1"/>
    <col min="2273" max="2273" width="11.7265625" style="144" customWidth="1"/>
    <col min="2274" max="2274" width="10.81640625" style="144" customWidth="1"/>
    <col min="2275" max="2275" width="11.7265625" style="144" customWidth="1"/>
    <col min="2276" max="2276" width="12.7265625" style="144" customWidth="1"/>
    <col min="2277" max="2277" width="15.54296875" style="144" customWidth="1"/>
    <col min="2278" max="2278" width="14.26953125" style="144" customWidth="1"/>
    <col min="2279" max="2279" width="13.81640625" style="144" customWidth="1"/>
    <col min="2280" max="2281" width="11.81640625" style="144" customWidth="1"/>
    <col min="2282" max="2282" width="13.81640625" style="144" customWidth="1"/>
    <col min="2283" max="2285" width="9.1796875" style="144"/>
    <col min="2286" max="2286" width="3.1796875" style="144" customWidth="1"/>
    <col min="2287" max="2287" width="12" style="144" customWidth="1"/>
    <col min="2288" max="2288" width="2" style="144" customWidth="1"/>
    <col min="2289" max="2290" width="9.1796875" style="144"/>
    <col min="2291" max="2291" width="11.7265625" style="144" customWidth="1"/>
    <col min="2292" max="2501" width="9.1796875" style="144"/>
    <col min="2502" max="2502" width="26.453125" style="144" customWidth="1"/>
    <col min="2503" max="2503" width="32.1796875" style="144" customWidth="1"/>
    <col min="2504" max="2504" width="30.1796875" style="144" customWidth="1"/>
    <col min="2505" max="2505" width="36.54296875" style="144" customWidth="1"/>
    <col min="2506" max="2506" width="9.1796875" style="144"/>
    <col min="2507" max="2507" width="7.7265625" style="144" customWidth="1"/>
    <col min="2508" max="2508" width="6.7265625" style="144" customWidth="1"/>
    <col min="2509" max="2509" width="8" style="144" customWidth="1"/>
    <col min="2510" max="2511" width="7.7265625" style="144" customWidth="1"/>
    <col min="2512" max="2512" width="7.54296875" style="144" customWidth="1"/>
    <col min="2513" max="2513" width="11" style="144" customWidth="1"/>
    <col min="2514" max="2514" width="10.1796875" style="144" customWidth="1"/>
    <col min="2515" max="2515" width="9.1796875" style="144"/>
    <col min="2516" max="2516" width="13" style="144" customWidth="1"/>
    <col min="2517" max="2517" width="8.54296875" style="144" customWidth="1"/>
    <col min="2518" max="2518" width="14.54296875" style="144" customWidth="1"/>
    <col min="2519" max="2519" width="9.1796875" style="144"/>
    <col min="2520" max="2521" width="12" style="144" customWidth="1"/>
    <col min="2522" max="2523" width="9.81640625" style="144" customWidth="1"/>
    <col min="2524" max="2524" width="11.7265625" style="144" customWidth="1"/>
    <col min="2525" max="2525" width="12.54296875" style="144" customWidth="1"/>
    <col min="2526" max="2526" width="10.81640625" style="144" customWidth="1"/>
    <col min="2527" max="2527" width="9.1796875" style="144"/>
    <col min="2528" max="2528" width="10.81640625" style="144" customWidth="1"/>
    <col min="2529" max="2529" width="11.7265625" style="144" customWidth="1"/>
    <col min="2530" max="2530" width="10.81640625" style="144" customWidth="1"/>
    <col min="2531" max="2531" width="11.7265625" style="144" customWidth="1"/>
    <col min="2532" max="2532" width="12.7265625" style="144" customWidth="1"/>
    <col min="2533" max="2533" width="15.54296875" style="144" customWidth="1"/>
    <col min="2534" max="2534" width="14.26953125" style="144" customWidth="1"/>
    <col min="2535" max="2535" width="13.81640625" style="144" customWidth="1"/>
    <col min="2536" max="2537" width="11.81640625" style="144" customWidth="1"/>
    <col min="2538" max="2538" width="13.81640625" style="144" customWidth="1"/>
    <col min="2539" max="2541" width="9.1796875" style="144"/>
    <col min="2542" max="2542" width="3.1796875" style="144" customWidth="1"/>
    <col min="2543" max="2543" width="12" style="144" customWidth="1"/>
    <col min="2544" max="2544" width="2" style="144" customWidth="1"/>
    <col min="2545" max="2546" width="9.1796875" style="144"/>
    <col min="2547" max="2547" width="11.7265625" style="144" customWidth="1"/>
    <col min="2548" max="2757" width="9.1796875" style="144"/>
    <col min="2758" max="2758" width="26.453125" style="144" customWidth="1"/>
    <col min="2759" max="2759" width="32.1796875" style="144" customWidth="1"/>
    <col min="2760" max="2760" width="30.1796875" style="144" customWidth="1"/>
    <col min="2761" max="2761" width="36.54296875" style="144" customWidth="1"/>
    <col min="2762" max="2762" width="9.1796875" style="144"/>
    <col min="2763" max="2763" width="7.7265625" style="144" customWidth="1"/>
    <col min="2764" max="2764" width="6.7265625" style="144" customWidth="1"/>
    <col min="2765" max="2765" width="8" style="144" customWidth="1"/>
    <col min="2766" max="2767" width="7.7265625" style="144" customWidth="1"/>
    <col min="2768" max="2768" width="7.54296875" style="144" customWidth="1"/>
    <col min="2769" max="2769" width="11" style="144" customWidth="1"/>
    <col min="2770" max="2770" width="10.1796875" style="144" customWidth="1"/>
    <col min="2771" max="2771" width="9.1796875" style="144"/>
    <col min="2772" max="2772" width="13" style="144" customWidth="1"/>
    <col min="2773" max="2773" width="8.54296875" style="144" customWidth="1"/>
    <col min="2774" max="2774" width="14.54296875" style="144" customWidth="1"/>
    <col min="2775" max="2775" width="9.1796875" style="144"/>
    <col min="2776" max="2777" width="12" style="144" customWidth="1"/>
    <col min="2778" max="2779" width="9.81640625" style="144" customWidth="1"/>
    <col min="2780" max="2780" width="11.7265625" style="144" customWidth="1"/>
    <col min="2781" max="2781" width="12.54296875" style="144" customWidth="1"/>
    <col min="2782" max="2782" width="10.81640625" style="144" customWidth="1"/>
    <col min="2783" max="2783" width="9.1796875" style="144"/>
    <col min="2784" max="2784" width="10.81640625" style="144" customWidth="1"/>
    <col min="2785" max="2785" width="11.7265625" style="144" customWidth="1"/>
    <col min="2786" max="2786" width="10.81640625" style="144" customWidth="1"/>
    <col min="2787" max="2787" width="11.7265625" style="144" customWidth="1"/>
    <col min="2788" max="2788" width="12.7265625" style="144" customWidth="1"/>
    <col min="2789" max="2789" width="15.54296875" style="144" customWidth="1"/>
    <col min="2790" max="2790" width="14.26953125" style="144" customWidth="1"/>
    <col min="2791" max="2791" width="13.81640625" style="144" customWidth="1"/>
    <col min="2792" max="2793" width="11.81640625" style="144" customWidth="1"/>
    <col min="2794" max="2794" width="13.81640625" style="144" customWidth="1"/>
    <col min="2795" max="2797" width="9.1796875" style="144"/>
    <col min="2798" max="2798" width="3.1796875" style="144" customWidth="1"/>
    <col min="2799" max="2799" width="12" style="144" customWidth="1"/>
    <col min="2800" max="2800" width="2" style="144" customWidth="1"/>
    <col min="2801" max="2802" width="9.1796875" style="144"/>
    <col min="2803" max="2803" width="11.7265625" style="144" customWidth="1"/>
    <col min="2804" max="3013" width="9.1796875" style="144"/>
    <col min="3014" max="3014" width="26.453125" style="144" customWidth="1"/>
    <col min="3015" max="3015" width="32.1796875" style="144" customWidth="1"/>
    <col min="3016" max="3016" width="30.1796875" style="144" customWidth="1"/>
    <col min="3017" max="3017" width="36.54296875" style="144" customWidth="1"/>
    <col min="3018" max="3018" width="9.1796875" style="144"/>
    <col min="3019" max="3019" width="7.7265625" style="144" customWidth="1"/>
    <col min="3020" max="3020" width="6.7265625" style="144" customWidth="1"/>
    <col min="3021" max="3021" width="8" style="144" customWidth="1"/>
    <col min="3022" max="3023" width="7.7265625" style="144" customWidth="1"/>
    <col min="3024" max="3024" width="7.54296875" style="144" customWidth="1"/>
    <col min="3025" max="3025" width="11" style="144" customWidth="1"/>
    <col min="3026" max="3026" width="10.1796875" style="144" customWidth="1"/>
    <col min="3027" max="3027" width="9.1796875" style="144"/>
    <col min="3028" max="3028" width="13" style="144" customWidth="1"/>
    <col min="3029" max="3029" width="8.54296875" style="144" customWidth="1"/>
    <col min="3030" max="3030" width="14.54296875" style="144" customWidth="1"/>
    <col min="3031" max="3031" width="9.1796875" style="144"/>
    <col min="3032" max="3033" width="12" style="144" customWidth="1"/>
    <col min="3034" max="3035" width="9.81640625" style="144" customWidth="1"/>
    <col min="3036" max="3036" width="11.7265625" style="144" customWidth="1"/>
    <col min="3037" max="3037" width="12.54296875" style="144" customWidth="1"/>
    <col min="3038" max="3038" width="10.81640625" style="144" customWidth="1"/>
    <col min="3039" max="3039" width="9.1796875" style="144"/>
    <col min="3040" max="3040" width="10.81640625" style="144" customWidth="1"/>
    <col min="3041" max="3041" width="11.7265625" style="144" customWidth="1"/>
    <col min="3042" max="3042" width="10.81640625" style="144" customWidth="1"/>
    <col min="3043" max="3043" width="11.7265625" style="144" customWidth="1"/>
    <col min="3044" max="3044" width="12.7265625" style="144" customWidth="1"/>
    <col min="3045" max="3045" width="15.54296875" style="144" customWidth="1"/>
    <col min="3046" max="3046" width="14.26953125" style="144" customWidth="1"/>
    <col min="3047" max="3047" width="13.81640625" style="144" customWidth="1"/>
    <col min="3048" max="3049" width="11.81640625" style="144" customWidth="1"/>
    <col min="3050" max="3050" width="13.81640625" style="144" customWidth="1"/>
    <col min="3051" max="3053" width="9.1796875" style="144"/>
    <col min="3054" max="3054" width="3.1796875" style="144" customWidth="1"/>
    <col min="3055" max="3055" width="12" style="144" customWidth="1"/>
    <col min="3056" max="3056" width="2" style="144" customWidth="1"/>
    <col min="3057" max="3058" width="9.1796875" style="144"/>
    <col min="3059" max="3059" width="11.7265625" style="144" customWidth="1"/>
    <col min="3060" max="3269" width="9.1796875" style="144"/>
    <col min="3270" max="3270" width="26.453125" style="144" customWidth="1"/>
    <col min="3271" max="3271" width="32.1796875" style="144" customWidth="1"/>
    <col min="3272" max="3272" width="30.1796875" style="144" customWidth="1"/>
    <col min="3273" max="3273" width="36.54296875" style="144" customWidth="1"/>
    <col min="3274" max="3274" width="9.1796875" style="144"/>
    <col min="3275" max="3275" width="7.7265625" style="144" customWidth="1"/>
    <col min="3276" max="3276" width="6.7265625" style="144" customWidth="1"/>
    <col min="3277" max="3277" width="8" style="144" customWidth="1"/>
    <col min="3278" max="3279" width="7.7265625" style="144" customWidth="1"/>
    <col min="3280" max="3280" width="7.54296875" style="144" customWidth="1"/>
    <col min="3281" max="3281" width="11" style="144" customWidth="1"/>
    <col min="3282" max="3282" width="10.1796875" style="144" customWidth="1"/>
    <col min="3283" max="3283" width="9.1796875" style="144"/>
    <col min="3284" max="3284" width="13" style="144" customWidth="1"/>
    <col min="3285" max="3285" width="8.54296875" style="144" customWidth="1"/>
    <col min="3286" max="3286" width="14.54296875" style="144" customWidth="1"/>
    <col min="3287" max="3287" width="9.1796875" style="144"/>
    <col min="3288" max="3289" width="12" style="144" customWidth="1"/>
    <col min="3290" max="3291" width="9.81640625" style="144" customWidth="1"/>
    <col min="3292" max="3292" width="11.7265625" style="144" customWidth="1"/>
    <col min="3293" max="3293" width="12.54296875" style="144" customWidth="1"/>
    <col min="3294" max="3294" width="10.81640625" style="144" customWidth="1"/>
    <col min="3295" max="3295" width="9.1796875" style="144"/>
    <col min="3296" max="3296" width="10.81640625" style="144" customWidth="1"/>
    <col min="3297" max="3297" width="11.7265625" style="144" customWidth="1"/>
    <col min="3298" max="3298" width="10.81640625" style="144" customWidth="1"/>
    <col min="3299" max="3299" width="11.7265625" style="144" customWidth="1"/>
    <col min="3300" max="3300" width="12.7265625" style="144" customWidth="1"/>
    <col min="3301" max="3301" width="15.54296875" style="144" customWidth="1"/>
    <col min="3302" max="3302" width="14.26953125" style="144" customWidth="1"/>
    <col min="3303" max="3303" width="13.81640625" style="144" customWidth="1"/>
    <col min="3304" max="3305" width="11.81640625" style="144" customWidth="1"/>
    <col min="3306" max="3306" width="13.81640625" style="144" customWidth="1"/>
    <col min="3307" max="3309" width="9.1796875" style="144"/>
    <col min="3310" max="3310" width="3.1796875" style="144" customWidth="1"/>
    <col min="3311" max="3311" width="12" style="144" customWidth="1"/>
    <col min="3312" max="3312" width="2" style="144" customWidth="1"/>
    <col min="3313" max="3314" width="9.1796875" style="144"/>
    <col min="3315" max="3315" width="11.7265625" style="144" customWidth="1"/>
    <col min="3316" max="3525" width="9.1796875" style="144"/>
    <col min="3526" max="3526" width="26.453125" style="144" customWidth="1"/>
    <col min="3527" max="3527" width="32.1796875" style="144" customWidth="1"/>
    <col min="3528" max="3528" width="30.1796875" style="144" customWidth="1"/>
    <col min="3529" max="3529" width="36.54296875" style="144" customWidth="1"/>
    <col min="3530" max="3530" width="9.1796875" style="144"/>
    <col min="3531" max="3531" width="7.7265625" style="144" customWidth="1"/>
    <col min="3532" max="3532" width="6.7265625" style="144" customWidth="1"/>
    <col min="3533" max="3533" width="8" style="144" customWidth="1"/>
    <col min="3534" max="3535" width="7.7265625" style="144" customWidth="1"/>
    <col min="3536" max="3536" width="7.54296875" style="144" customWidth="1"/>
    <col min="3537" max="3537" width="11" style="144" customWidth="1"/>
    <col min="3538" max="3538" width="10.1796875" style="144" customWidth="1"/>
    <col min="3539" max="3539" width="9.1796875" style="144"/>
    <col min="3540" max="3540" width="13" style="144" customWidth="1"/>
    <col min="3541" max="3541" width="8.54296875" style="144" customWidth="1"/>
    <col min="3542" max="3542" width="14.54296875" style="144" customWidth="1"/>
    <col min="3543" max="3543" width="9.1796875" style="144"/>
    <col min="3544" max="3545" width="12" style="144" customWidth="1"/>
    <col min="3546" max="3547" width="9.81640625" style="144" customWidth="1"/>
    <col min="3548" max="3548" width="11.7265625" style="144" customWidth="1"/>
    <col min="3549" max="3549" width="12.54296875" style="144" customWidth="1"/>
    <col min="3550" max="3550" width="10.81640625" style="144" customWidth="1"/>
    <col min="3551" max="3551" width="9.1796875" style="144"/>
    <col min="3552" max="3552" width="10.81640625" style="144" customWidth="1"/>
    <col min="3553" max="3553" width="11.7265625" style="144" customWidth="1"/>
    <col min="3554" max="3554" width="10.81640625" style="144" customWidth="1"/>
    <col min="3555" max="3555" width="11.7265625" style="144" customWidth="1"/>
    <col min="3556" max="3556" width="12.7265625" style="144" customWidth="1"/>
    <col min="3557" max="3557" width="15.54296875" style="144" customWidth="1"/>
    <col min="3558" max="3558" width="14.26953125" style="144" customWidth="1"/>
    <col min="3559" max="3559" width="13.81640625" style="144" customWidth="1"/>
    <col min="3560" max="3561" width="11.81640625" style="144" customWidth="1"/>
    <col min="3562" max="3562" width="13.81640625" style="144" customWidth="1"/>
    <col min="3563" max="3565" width="9.1796875" style="144"/>
    <col min="3566" max="3566" width="3.1796875" style="144" customWidth="1"/>
    <col min="3567" max="3567" width="12" style="144" customWidth="1"/>
    <col min="3568" max="3568" width="2" style="144" customWidth="1"/>
    <col min="3569" max="3570" width="9.1796875" style="144"/>
    <col min="3571" max="3571" width="11.7265625" style="144" customWidth="1"/>
    <col min="3572" max="3781" width="9.1796875" style="144"/>
    <col min="3782" max="3782" width="26.453125" style="144" customWidth="1"/>
    <col min="3783" max="3783" width="32.1796875" style="144" customWidth="1"/>
    <col min="3784" max="3784" width="30.1796875" style="144" customWidth="1"/>
    <col min="3785" max="3785" width="36.54296875" style="144" customWidth="1"/>
    <col min="3786" max="3786" width="9.1796875" style="144"/>
    <col min="3787" max="3787" width="7.7265625" style="144" customWidth="1"/>
    <col min="3788" max="3788" width="6.7265625" style="144" customWidth="1"/>
    <col min="3789" max="3789" width="8" style="144" customWidth="1"/>
    <col min="3790" max="3791" width="7.7265625" style="144" customWidth="1"/>
    <col min="3792" max="3792" width="7.54296875" style="144" customWidth="1"/>
    <col min="3793" max="3793" width="11" style="144" customWidth="1"/>
    <col min="3794" max="3794" width="10.1796875" style="144" customWidth="1"/>
    <col min="3795" max="3795" width="9.1796875" style="144"/>
    <col min="3796" max="3796" width="13" style="144" customWidth="1"/>
    <col min="3797" max="3797" width="8.54296875" style="144" customWidth="1"/>
    <col min="3798" max="3798" width="14.54296875" style="144" customWidth="1"/>
    <col min="3799" max="3799" width="9.1796875" style="144"/>
    <col min="3800" max="3801" width="12" style="144" customWidth="1"/>
    <col min="3802" max="3803" width="9.81640625" style="144" customWidth="1"/>
    <col min="3804" max="3804" width="11.7265625" style="144" customWidth="1"/>
    <col min="3805" max="3805" width="12.54296875" style="144" customWidth="1"/>
    <col min="3806" max="3806" width="10.81640625" style="144" customWidth="1"/>
    <col min="3807" max="3807" width="9.1796875" style="144"/>
    <col min="3808" max="3808" width="10.81640625" style="144" customWidth="1"/>
    <col min="3809" max="3809" width="11.7265625" style="144" customWidth="1"/>
    <col min="3810" max="3810" width="10.81640625" style="144" customWidth="1"/>
    <col min="3811" max="3811" width="11.7265625" style="144" customWidth="1"/>
    <col min="3812" max="3812" width="12.7265625" style="144" customWidth="1"/>
    <col min="3813" max="3813" width="15.54296875" style="144" customWidth="1"/>
    <col min="3814" max="3814" width="14.26953125" style="144" customWidth="1"/>
    <col min="3815" max="3815" width="13.81640625" style="144" customWidth="1"/>
    <col min="3816" max="3817" width="11.81640625" style="144" customWidth="1"/>
    <col min="3818" max="3818" width="13.81640625" style="144" customWidth="1"/>
    <col min="3819" max="3821" width="9.1796875" style="144"/>
    <col min="3822" max="3822" width="3.1796875" style="144" customWidth="1"/>
    <col min="3823" max="3823" width="12" style="144" customWidth="1"/>
    <col min="3824" max="3824" width="2" style="144" customWidth="1"/>
    <col min="3825" max="3826" width="9.1796875" style="144"/>
    <col min="3827" max="3827" width="11.7265625" style="144" customWidth="1"/>
    <col min="3828" max="4037" width="9.1796875" style="144"/>
    <col min="4038" max="4038" width="26.453125" style="144" customWidth="1"/>
    <col min="4039" max="4039" width="32.1796875" style="144" customWidth="1"/>
    <col min="4040" max="4040" width="30.1796875" style="144" customWidth="1"/>
    <col min="4041" max="4041" width="36.54296875" style="144" customWidth="1"/>
    <col min="4042" max="4042" width="9.1796875" style="144"/>
    <col min="4043" max="4043" width="7.7265625" style="144" customWidth="1"/>
    <col min="4044" max="4044" width="6.7265625" style="144" customWidth="1"/>
    <col min="4045" max="4045" width="8" style="144" customWidth="1"/>
    <col min="4046" max="4047" width="7.7265625" style="144" customWidth="1"/>
    <col min="4048" max="4048" width="7.54296875" style="144" customWidth="1"/>
    <col min="4049" max="4049" width="11" style="144" customWidth="1"/>
    <col min="4050" max="4050" width="10.1796875" style="144" customWidth="1"/>
    <col min="4051" max="4051" width="9.1796875" style="144"/>
    <col min="4052" max="4052" width="13" style="144" customWidth="1"/>
    <col min="4053" max="4053" width="8.54296875" style="144" customWidth="1"/>
    <col min="4054" max="4054" width="14.54296875" style="144" customWidth="1"/>
    <col min="4055" max="4055" width="9.1796875" style="144"/>
    <col min="4056" max="4057" width="12" style="144" customWidth="1"/>
    <col min="4058" max="4059" width="9.81640625" style="144" customWidth="1"/>
    <col min="4060" max="4060" width="11.7265625" style="144" customWidth="1"/>
    <col min="4061" max="4061" width="12.54296875" style="144" customWidth="1"/>
    <col min="4062" max="4062" width="10.81640625" style="144" customWidth="1"/>
    <col min="4063" max="4063" width="9.1796875" style="144"/>
    <col min="4064" max="4064" width="10.81640625" style="144" customWidth="1"/>
    <col min="4065" max="4065" width="11.7265625" style="144" customWidth="1"/>
    <col min="4066" max="4066" width="10.81640625" style="144" customWidth="1"/>
    <col min="4067" max="4067" width="11.7265625" style="144" customWidth="1"/>
    <col min="4068" max="4068" width="12.7265625" style="144" customWidth="1"/>
    <col min="4069" max="4069" width="15.54296875" style="144" customWidth="1"/>
    <col min="4070" max="4070" width="14.26953125" style="144" customWidth="1"/>
    <col min="4071" max="4071" width="13.81640625" style="144" customWidth="1"/>
    <col min="4072" max="4073" width="11.81640625" style="144" customWidth="1"/>
    <col min="4074" max="4074" width="13.81640625" style="144" customWidth="1"/>
    <col min="4075" max="4077" width="9.1796875" style="144"/>
    <col min="4078" max="4078" width="3.1796875" style="144" customWidth="1"/>
    <col min="4079" max="4079" width="12" style="144" customWidth="1"/>
    <col min="4080" max="4080" width="2" style="144" customWidth="1"/>
    <col min="4081" max="4082" width="9.1796875" style="144"/>
    <col min="4083" max="4083" width="11.7265625" style="144" customWidth="1"/>
    <col min="4084" max="4293" width="9.1796875" style="144"/>
    <col min="4294" max="4294" width="26.453125" style="144" customWidth="1"/>
    <col min="4295" max="4295" width="32.1796875" style="144" customWidth="1"/>
    <col min="4296" max="4296" width="30.1796875" style="144" customWidth="1"/>
    <col min="4297" max="4297" width="36.54296875" style="144" customWidth="1"/>
    <col min="4298" max="4298" width="9.1796875" style="144"/>
    <col min="4299" max="4299" width="7.7265625" style="144" customWidth="1"/>
    <col min="4300" max="4300" width="6.7265625" style="144" customWidth="1"/>
    <col min="4301" max="4301" width="8" style="144" customWidth="1"/>
    <col min="4302" max="4303" width="7.7265625" style="144" customWidth="1"/>
    <col min="4304" max="4304" width="7.54296875" style="144" customWidth="1"/>
    <col min="4305" max="4305" width="11" style="144" customWidth="1"/>
    <col min="4306" max="4306" width="10.1796875" style="144" customWidth="1"/>
    <col min="4307" max="4307" width="9.1796875" style="144"/>
    <col min="4308" max="4308" width="13" style="144" customWidth="1"/>
    <col min="4309" max="4309" width="8.54296875" style="144" customWidth="1"/>
    <col min="4310" max="4310" width="14.54296875" style="144" customWidth="1"/>
    <col min="4311" max="4311" width="9.1796875" style="144"/>
    <col min="4312" max="4313" width="12" style="144" customWidth="1"/>
    <col min="4314" max="4315" width="9.81640625" style="144" customWidth="1"/>
    <col min="4316" max="4316" width="11.7265625" style="144" customWidth="1"/>
    <col min="4317" max="4317" width="12.54296875" style="144" customWidth="1"/>
    <col min="4318" max="4318" width="10.81640625" style="144" customWidth="1"/>
    <col min="4319" max="4319" width="9.1796875" style="144"/>
    <col min="4320" max="4320" width="10.81640625" style="144" customWidth="1"/>
    <col min="4321" max="4321" width="11.7265625" style="144" customWidth="1"/>
    <col min="4322" max="4322" width="10.81640625" style="144" customWidth="1"/>
    <col min="4323" max="4323" width="11.7265625" style="144" customWidth="1"/>
    <col min="4324" max="4324" width="12.7265625" style="144" customWidth="1"/>
    <col min="4325" max="4325" width="15.54296875" style="144" customWidth="1"/>
    <col min="4326" max="4326" width="14.26953125" style="144" customWidth="1"/>
    <col min="4327" max="4327" width="13.81640625" style="144" customWidth="1"/>
    <col min="4328" max="4329" width="11.81640625" style="144" customWidth="1"/>
    <col min="4330" max="4330" width="13.81640625" style="144" customWidth="1"/>
    <col min="4331" max="4333" width="9.1796875" style="144"/>
    <col min="4334" max="4334" width="3.1796875" style="144" customWidth="1"/>
    <col min="4335" max="4335" width="12" style="144" customWidth="1"/>
    <col min="4336" max="4336" width="2" style="144" customWidth="1"/>
    <col min="4337" max="4338" width="9.1796875" style="144"/>
    <col min="4339" max="4339" width="11.7265625" style="144" customWidth="1"/>
    <col min="4340" max="4549" width="9.1796875" style="144"/>
    <col min="4550" max="4550" width="26.453125" style="144" customWidth="1"/>
    <col min="4551" max="4551" width="32.1796875" style="144" customWidth="1"/>
    <col min="4552" max="4552" width="30.1796875" style="144" customWidth="1"/>
    <col min="4553" max="4553" width="36.54296875" style="144" customWidth="1"/>
    <col min="4554" max="4554" width="9.1796875" style="144"/>
    <col min="4555" max="4555" width="7.7265625" style="144" customWidth="1"/>
    <col min="4556" max="4556" width="6.7265625" style="144" customWidth="1"/>
    <col min="4557" max="4557" width="8" style="144" customWidth="1"/>
    <col min="4558" max="4559" width="7.7265625" style="144" customWidth="1"/>
    <col min="4560" max="4560" width="7.54296875" style="144" customWidth="1"/>
    <col min="4561" max="4561" width="11" style="144" customWidth="1"/>
    <col min="4562" max="4562" width="10.1796875" style="144" customWidth="1"/>
    <col min="4563" max="4563" width="9.1796875" style="144"/>
    <col min="4564" max="4564" width="13" style="144" customWidth="1"/>
    <col min="4565" max="4565" width="8.54296875" style="144" customWidth="1"/>
    <col min="4566" max="4566" width="14.54296875" style="144" customWidth="1"/>
    <col min="4567" max="4567" width="9.1796875" style="144"/>
    <col min="4568" max="4569" width="12" style="144" customWidth="1"/>
    <col min="4570" max="4571" width="9.81640625" style="144" customWidth="1"/>
    <col min="4572" max="4572" width="11.7265625" style="144" customWidth="1"/>
    <col min="4573" max="4573" width="12.54296875" style="144" customWidth="1"/>
    <col min="4574" max="4574" width="10.81640625" style="144" customWidth="1"/>
    <col min="4575" max="4575" width="9.1796875" style="144"/>
    <col min="4576" max="4576" width="10.81640625" style="144" customWidth="1"/>
    <col min="4577" max="4577" width="11.7265625" style="144" customWidth="1"/>
    <col min="4578" max="4578" width="10.81640625" style="144" customWidth="1"/>
    <col min="4579" max="4579" width="11.7265625" style="144" customWidth="1"/>
    <col min="4580" max="4580" width="12.7265625" style="144" customWidth="1"/>
    <col min="4581" max="4581" width="15.54296875" style="144" customWidth="1"/>
    <col min="4582" max="4582" width="14.26953125" style="144" customWidth="1"/>
    <col min="4583" max="4583" width="13.81640625" style="144" customWidth="1"/>
    <col min="4584" max="4585" width="11.81640625" style="144" customWidth="1"/>
    <col min="4586" max="4586" width="13.81640625" style="144" customWidth="1"/>
    <col min="4587" max="4589" width="9.1796875" style="144"/>
    <col min="4590" max="4590" width="3.1796875" style="144" customWidth="1"/>
    <col min="4591" max="4591" width="12" style="144" customWidth="1"/>
    <col min="4592" max="4592" width="2" style="144" customWidth="1"/>
    <col min="4593" max="4594" width="9.1796875" style="144"/>
    <col min="4595" max="4595" width="11.7265625" style="144" customWidth="1"/>
    <col min="4596" max="4805" width="9.1796875" style="144"/>
    <col min="4806" max="4806" width="26.453125" style="144" customWidth="1"/>
    <col min="4807" max="4807" width="32.1796875" style="144" customWidth="1"/>
    <col min="4808" max="4808" width="30.1796875" style="144" customWidth="1"/>
    <col min="4809" max="4809" width="36.54296875" style="144" customWidth="1"/>
    <col min="4810" max="4810" width="9.1796875" style="144"/>
    <col min="4811" max="4811" width="7.7265625" style="144" customWidth="1"/>
    <col min="4812" max="4812" width="6.7265625" style="144" customWidth="1"/>
    <col min="4813" max="4813" width="8" style="144" customWidth="1"/>
    <col min="4814" max="4815" width="7.7265625" style="144" customWidth="1"/>
    <col min="4816" max="4816" width="7.54296875" style="144" customWidth="1"/>
    <col min="4817" max="4817" width="11" style="144" customWidth="1"/>
    <col min="4818" max="4818" width="10.1796875" style="144" customWidth="1"/>
    <col min="4819" max="4819" width="9.1796875" style="144"/>
    <col min="4820" max="4820" width="13" style="144" customWidth="1"/>
    <col min="4821" max="4821" width="8.54296875" style="144" customWidth="1"/>
    <col min="4822" max="4822" width="14.54296875" style="144" customWidth="1"/>
    <col min="4823" max="4823" width="9.1796875" style="144"/>
    <col min="4824" max="4825" width="12" style="144" customWidth="1"/>
    <col min="4826" max="4827" width="9.81640625" style="144" customWidth="1"/>
    <col min="4828" max="4828" width="11.7265625" style="144" customWidth="1"/>
    <col min="4829" max="4829" width="12.54296875" style="144" customWidth="1"/>
    <col min="4830" max="4830" width="10.81640625" style="144" customWidth="1"/>
    <col min="4831" max="4831" width="9.1796875" style="144"/>
    <col min="4832" max="4832" width="10.81640625" style="144" customWidth="1"/>
    <col min="4833" max="4833" width="11.7265625" style="144" customWidth="1"/>
    <col min="4834" max="4834" width="10.81640625" style="144" customWidth="1"/>
    <col min="4835" max="4835" width="11.7265625" style="144" customWidth="1"/>
    <col min="4836" max="4836" width="12.7265625" style="144" customWidth="1"/>
    <col min="4837" max="4837" width="15.54296875" style="144" customWidth="1"/>
    <col min="4838" max="4838" width="14.26953125" style="144" customWidth="1"/>
    <col min="4839" max="4839" width="13.81640625" style="144" customWidth="1"/>
    <col min="4840" max="4841" width="11.81640625" style="144" customWidth="1"/>
    <col min="4842" max="4842" width="13.81640625" style="144" customWidth="1"/>
    <col min="4843" max="4845" width="9.1796875" style="144"/>
    <col min="4846" max="4846" width="3.1796875" style="144" customWidth="1"/>
    <col min="4847" max="4847" width="12" style="144" customWidth="1"/>
    <col min="4848" max="4848" width="2" style="144" customWidth="1"/>
    <col min="4849" max="4850" width="9.1796875" style="144"/>
    <col min="4851" max="4851" width="11.7265625" style="144" customWidth="1"/>
    <col min="4852" max="5061" width="9.1796875" style="144"/>
    <col min="5062" max="5062" width="26.453125" style="144" customWidth="1"/>
    <col min="5063" max="5063" width="32.1796875" style="144" customWidth="1"/>
    <col min="5064" max="5064" width="30.1796875" style="144" customWidth="1"/>
    <col min="5065" max="5065" width="36.54296875" style="144" customWidth="1"/>
    <col min="5066" max="5066" width="9.1796875" style="144"/>
    <col min="5067" max="5067" width="7.7265625" style="144" customWidth="1"/>
    <col min="5068" max="5068" width="6.7265625" style="144" customWidth="1"/>
    <col min="5069" max="5069" width="8" style="144" customWidth="1"/>
    <col min="5070" max="5071" width="7.7265625" style="144" customWidth="1"/>
    <col min="5072" max="5072" width="7.54296875" style="144" customWidth="1"/>
    <col min="5073" max="5073" width="11" style="144" customWidth="1"/>
    <col min="5074" max="5074" width="10.1796875" style="144" customWidth="1"/>
    <col min="5075" max="5075" width="9.1796875" style="144"/>
    <col min="5076" max="5076" width="13" style="144" customWidth="1"/>
    <col min="5077" max="5077" width="8.54296875" style="144" customWidth="1"/>
    <col min="5078" max="5078" width="14.54296875" style="144" customWidth="1"/>
    <col min="5079" max="5079" width="9.1796875" style="144"/>
    <col min="5080" max="5081" width="12" style="144" customWidth="1"/>
    <col min="5082" max="5083" width="9.81640625" style="144" customWidth="1"/>
    <col min="5084" max="5084" width="11.7265625" style="144" customWidth="1"/>
    <col min="5085" max="5085" width="12.54296875" style="144" customWidth="1"/>
    <col min="5086" max="5086" width="10.81640625" style="144" customWidth="1"/>
    <col min="5087" max="5087" width="9.1796875" style="144"/>
    <col min="5088" max="5088" width="10.81640625" style="144" customWidth="1"/>
    <col min="5089" max="5089" width="11.7265625" style="144" customWidth="1"/>
    <col min="5090" max="5090" width="10.81640625" style="144" customWidth="1"/>
    <col min="5091" max="5091" width="11.7265625" style="144" customWidth="1"/>
    <col min="5092" max="5092" width="12.7265625" style="144" customWidth="1"/>
    <col min="5093" max="5093" width="15.54296875" style="144" customWidth="1"/>
    <col min="5094" max="5094" width="14.26953125" style="144" customWidth="1"/>
    <col min="5095" max="5095" width="13.81640625" style="144" customWidth="1"/>
    <col min="5096" max="5097" width="11.81640625" style="144" customWidth="1"/>
    <col min="5098" max="5098" width="13.81640625" style="144" customWidth="1"/>
    <col min="5099" max="5101" width="9.1796875" style="144"/>
    <col min="5102" max="5102" width="3.1796875" style="144" customWidth="1"/>
    <col min="5103" max="5103" width="12" style="144" customWidth="1"/>
    <col min="5104" max="5104" width="2" style="144" customWidth="1"/>
    <col min="5105" max="5106" width="9.1796875" style="144"/>
    <col min="5107" max="5107" width="11.7265625" style="144" customWidth="1"/>
    <col min="5108" max="5317" width="9.1796875" style="144"/>
    <col min="5318" max="5318" width="26.453125" style="144" customWidth="1"/>
    <col min="5319" max="5319" width="32.1796875" style="144" customWidth="1"/>
    <col min="5320" max="5320" width="30.1796875" style="144" customWidth="1"/>
    <col min="5321" max="5321" width="36.54296875" style="144" customWidth="1"/>
    <col min="5322" max="5322" width="9.1796875" style="144"/>
    <col min="5323" max="5323" width="7.7265625" style="144" customWidth="1"/>
    <col min="5324" max="5324" width="6.7265625" style="144" customWidth="1"/>
    <col min="5325" max="5325" width="8" style="144" customWidth="1"/>
    <col min="5326" max="5327" width="7.7265625" style="144" customWidth="1"/>
    <col min="5328" max="5328" width="7.54296875" style="144" customWidth="1"/>
    <col min="5329" max="5329" width="11" style="144" customWidth="1"/>
    <col min="5330" max="5330" width="10.1796875" style="144" customWidth="1"/>
    <col min="5331" max="5331" width="9.1796875" style="144"/>
    <col min="5332" max="5332" width="13" style="144" customWidth="1"/>
    <col min="5333" max="5333" width="8.54296875" style="144" customWidth="1"/>
    <col min="5334" max="5334" width="14.54296875" style="144" customWidth="1"/>
    <col min="5335" max="5335" width="9.1796875" style="144"/>
    <col min="5336" max="5337" width="12" style="144" customWidth="1"/>
    <col min="5338" max="5339" width="9.81640625" style="144" customWidth="1"/>
    <col min="5340" max="5340" width="11.7265625" style="144" customWidth="1"/>
    <col min="5341" max="5341" width="12.54296875" style="144" customWidth="1"/>
    <col min="5342" max="5342" width="10.81640625" style="144" customWidth="1"/>
    <col min="5343" max="5343" width="9.1796875" style="144"/>
    <col min="5344" max="5344" width="10.81640625" style="144" customWidth="1"/>
    <col min="5345" max="5345" width="11.7265625" style="144" customWidth="1"/>
    <col min="5346" max="5346" width="10.81640625" style="144" customWidth="1"/>
    <col min="5347" max="5347" width="11.7265625" style="144" customWidth="1"/>
    <col min="5348" max="5348" width="12.7265625" style="144" customWidth="1"/>
    <col min="5349" max="5349" width="15.54296875" style="144" customWidth="1"/>
    <col min="5350" max="5350" width="14.26953125" style="144" customWidth="1"/>
    <col min="5351" max="5351" width="13.81640625" style="144" customWidth="1"/>
    <col min="5352" max="5353" width="11.81640625" style="144" customWidth="1"/>
    <col min="5354" max="5354" width="13.81640625" style="144" customWidth="1"/>
    <col min="5355" max="5357" width="9.1796875" style="144"/>
    <col min="5358" max="5358" width="3.1796875" style="144" customWidth="1"/>
    <col min="5359" max="5359" width="12" style="144" customWidth="1"/>
    <col min="5360" max="5360" width="2" style="144" customWidth="1"/>
    <col min="5361" max="5362" width="9.1796875" style="144"/>
    <col min="5363" max="5363" width="11.7265625" style="144" customWidth="1"/>
    <col min="5364" max="5573" width="9.1796875" style="144"/>
    <col min="5574" max="5574" width="26.453125" style="144" customWidth="1"/>
    <col min="5575" max="5575" width="32.1796875" style="144" customWidth="1"/>
    <col min="5576" max="5576" width="30.1796875" style="144" customWidth="1"/>
    <col min="5577" max="5577" width="36.54296875" style="144" customWidth="1"/>
    <col min="5578" max="5578" width="9.1796875" style="144"/>
    <col min="5579" max="5579" width="7.7265625" style="144" customWidth="1"/>
    <col min="5580" max="5580" width="6.7265625" style="144" customWidth="1"/>
    <col min="5581" max="5581" width="8" style="144" customWidth="1"/>
    <col min="5582" max="5583" width="7.7265625" style="144" customWidth="1"/>
    <col min="5584" max="5584" width="7.54296875" style="144" customWidth="1"/>
    <col min="5585" max="5585" width="11" style="144" customWidth="1"/>
    <col min="5586" max="5586" width="10.1796875" style="144" customWidth="1"/>
    <col min="5587" max="5587" width="9.1796875" style="144"/>
    <col min="5588" max="5588" width="13" style="144" customWidth="1"/>
    <col min="5589" max="5589" width="8.54296875" style="144" customWidth="1"/>
    <col min="5590" max="5590" width="14.54296875" style="144" customWidth="1"/>
    <col min="5591" max="5591" width="9.1796875" style="144"/>
    <col min="5592" max="5593" width="12" style="144" customWidth="1"/>
    <col min="5594" max="5595" width="9.81640625" style="144" customWidth="1"/>
    <col min="5596" max="5596" width="11.7265625" style="144" customWidth="1"/>
    <col min="5597" max="5597" width="12.54296875" style="144" customWidth="1"/>
    <col min="5598" max="5598" width="10.81640625" style="144" customWidth="1"/>
    <col min="5599" max="5599" width="9.1796875" style="144"/>
    <col min="5600" max="5600" width="10.81640625" style="144" customWidth="1"/>
    <col min="5601" max="5601" width="11.7265625" style="144" customWidth="1"/>
    <col min="5602" max="5602" width="10.81640625" style="144" customWidth="1"/>
    <col min="5603" max="5603" width="11.7265625" style="144" customWidth="1"/>
    <col min="5604" max="5604" width="12.7265625" style="144" customWidth="1"/>
    <col min="5605" max="5605" width="15.54296875" style="144" customWidth="1"/>
    <col min="5606" max="5606" width="14.26953125" style="144" customWidth="1"/>
    <col min="5607" max="5607" width="13.81640625" style="144" customWidth="1"/>
    <col min="5608" max="5609" width="11.81640625" style="144" customWidth="1"/>
    <col min="5610" max="5610" width="13.81640625" style="144" customWidth="1"/>
    <col min="5611" max="5613" width="9.1796875" style="144"/>
    <col min="5614" max="5614" width="3.1796875" style="144" customWidth="1"/>
    <col min="5615" max="5615" width="12" style="144" customWidth="1"/>
    <col min="5616" max="5616" width="2" style="144" customWidth="1"/>
    <col min="5617" max="5618" width="9.1796875" style="144"/>
    <col min="5619" max="5619" width="11.7265625" style="144" customWidth="1"/>
    <col min="5620" max="5829" width="9.1796875" style="144"/>
    <col min="5830" max="5830" width="26.453125" style="144" customWidth="1"/>
    <col min="5831" max="5831" width="32.1796875" style="144" customWidth="1"/>
    <col min="5832" max="5832" width="30.1796875" style="144" customWidth="1"/>
    <col min="5833" max="5833" width="36.54296875" style="144" customWidth="1"/>
    <col min="5834" max="5834" width="9.1796875" style="144"/>
    <col min="5835" max="5835" width="7.7265625" style="144" customWidth="1"/>
    <col min="5836" max="5836" width="6.7265625" style="144" customWidth="1"/>
    <col min="5837" max="5837" width="8" style="144" customWidth="1"/>
    <col min="5838" max="5839" width="7.7265625" style="144" customWidth="1"/>
    <col min="5840" max="5840" width="7.54296875" style="144" customWidth="1"/>
    <col min="5841" max="5841" width="11" style="144" customWidth="1"/>
    <col min="5842" max="5842" width="10.1796875" style="144" customWidth="1"/>
    <col min="5843" max="5843" width="9.1796875" style="144"/>
    <col min="5844" max="5844" width="13" style="144" customWidth="1"/>
    <col min="5845" max="5845" width="8.54296875" style="144" customWidth="1"/>
    <col min="5846" max="5846" width="14.54296875" style="144" customWidth="1"/>
    <col min="5847" max="5847" width="9.1796875" style="144"/>
    <col min="5848" max="5849" width="12" style="144" customWidth="1"/>
    <col min="5850" max="5851" width="9.81640625" style="144" customWidth="1"/>
    <col min="5852" max="5852" width="11.7265625" style="144" customWidth="1"/>
    <col min="5853" max="5853" width="12.54296875" style="144" customWidth="1"/>
    <col min="5854" max="5854" width="10.81640625" style="144" customWidth="1"/>
    <col min="5855" max="5855" width="9.1796875" style="144"/>
    <col min="5856" max="5856" width="10.81640625" style="144" customWidth="1"/>
    <col min="5857" max="5857" width="11.7265625" style="144" customWidth="1"/>
    <col min="5858" max="5858" width="10.81640625" style="144" customWidth="1"/>
    <col min="5859" max="5859" width="11.7265625" style="144" customWidth="1"/>
    <col min="5860" max="5860" width="12.7265625" style="144" customWidth="1"/>
    <col min="5861" max="5861" width="15.54296875" style="144" customWidth="1"/>
    <col min="5862" max="5862" width="14.26953125" style="144" customWidth="1"/>
    <col min="5863" max="5863" width="13.81640625" style="144" customWidth="1"/>
    <col min="5864" max="5865" width="11.81640625" style="144" customWidth="1"/>
    <col min="5866" max="5866" width="13.81640625" style="144" customWidth="1"/>
    <col min="5867" max="5869" width="9.1796875" style="144"/>
    <col min="5870" max="5870" width="3.1796875" style="144" customWidth="1"/>
    <col min="5871" max="5871" width="12" style="144" customWidth="1"/>
    <col min="5872" max="5872" width="2" style="144" customWidth="1"/>
    <col min="5873" max="5874" width="9.1796875" style="144"/>
    <col min="5875" max="5875" width="11.7265625" style="144" customWidth="1"/>
    <col min="5876" max="6085" width="9.1796875" style="144"/>
    <col min="6086" max="6086" width="26.453125" style="144" customWidth="1"/>
    <col min="6087" max="6087" width="32.1796875" style="144" customWidth="1"/>
    <col min="6088" max="6088" width="30.1796875" style="144" customWidth="1"/>
    <col min="6089" max="6089" width="36.54296875" style="144" customWidth="1"/>
    <col min="6090" max="6090" width="9.1796875" style="144"/>
    <col min="6091" max="6091" width="7.7265625" style="144" customWidth="1"/>
    <col min="6092" max="6092" width="6.7265625" style="144" customWidth="1"/>
    <col min="6093" max="6093" width="8" style="144" customWidth="1"/>
    <col min="6094" max="6095" width="7.7265625" style="144" customWidth="1"/>
    <col min="6096" max="6096" width="7.54296875" style="144" customWidth="1"/>
    <col min="6097" max="6097" width="11" style="144" customWidth="1"/>
    <col min="6098" max="6098" width="10.1796875" style="144" customWidth="1"/>
    <col min="6099" max="6099" width="9.1796875" style="144"/>
    <col min="6100" max="6100" width="13" style="144" customWidth="1"/>
    <col min="6101" max="6101" width="8.54296875" style="144" customWidth="1"/>
    <col min="6102" max="6102" width="14.54296875" style="144" customWidth="1"/>
    <col min="6103" max="6103" width="9.1796875" style="144"/>
    <col min="6104" max="6105" width="12" style="144" customWidth="1"/>
    <col min="6106" max="6107" width="9.81640625" style="144" customWidth="1"/>
    <col min="6108" max="6108" width="11.7265625" style="144" customWidth="1"/>
    <col min="6109" max="6109" width="12.54296875" style="144" customWidth="1"/>
    <col min="6110" max="6110" width="10.81640625" style="144" customWidth="1"/>
    <col min="6111" max="6111" width="9.1796875" style="144"/>
    <col min="6112" max="6112" width="10.81640625" style="144" customWidth="1"/>
    <col min="6113" max="6113" width="11.7265625" style="144" customWidth="1"/>
    <col min="6114" max="6114" width="10.81640625" style="144" customWidth="1"/>
    <col min="6115" max="6115" width="11.7265625" style="144" customWidth="1"/>
    <col min="6116" max="6116" width="12.7265625" style="144" customWidth="1"/>
    <col min="6117" max="6117" width="15.54296875" style="144" customWidth="1"/>
    <col min="6118" max="6118" width="14.26953125" style="144" customWidth="1"/>
    <col min="6119" max="6119" width="13.81640625" style="144" customWidth="1"/>
    <col min="6120" max="6121" width="11.81640625" style="144" customWidth="1"/>
    <col min="6122" max="6122" width="13.81640625" style="144" customWidth="1"/>
    <col min="6123" max="6125" width="9.1796875" style="144"/>
    <col min="6126" max="6126" width="3.1796875" style="144" customWidth="1"/>
    <col min="6127" max="6127" width="12" style="144" customWidth="1"/>
    <col min="6128" max="6128" width="2" style="144" customWidth="1"/>
    <col min="6129" max="6130" width="9.1796875" style="144"/>
    <col min="6131" max="6131" width="11.7265625" style="144" customWidth="1"/>
    <col min="6132" max="6341" width="9.1796875" style="144"/>
    <col min="6342" max="6342" width="26.453125" style="144" customWidth="1"/>
    <col min="6343" max="6343" width="32.1796875" style="144" customWidth="1"/>
    <col min="6344" max="6344" width="30.1796875" style="144" customWidth="1"/>
    <col min="6345" max="6345" width="36.54296875" style="144" customWidth="1"/>
    <col min="6346" max="6346" width="9.1796875" style="144"/>
    <col min="6347" max="6347" width="7.7265625" style="144" customWidth="1"/>
    <col min="6348" max="6348" width="6.7265625" style="144" customWidth="1"/>
    <col min="6349" max="6349" width="8" style="144" customWidth="1"/>
    <col min="6350" max="6351" width="7.7265625" style="144" customWidth="1"/>
    <col min="6352" max="6352" width="7.54296875" style="144" customWidth="1"/>
    <col min="6353" max="6353" width="11" style="144" customWidth="1"/>
    <col min="6354" max="6354" width="10.1796875" style="144" customWidth="1"/>
    <col min="6355" max="6355" width="9.1796875" style="144"/>
    <col min="6356" max="6356" width="13" style="144" customWidth="1"/>
    <col min="6357" max="6357" width="8.54296875" style="144" customWidth="1"/>
    <col min="6358" max="6358" width="14.54296875" style="144" customWidth="1"/>
    <col min="6359" max="6359" width="9.1796875" style="144"/>
    <col min="6360" max="6361" width="12" style="144" customWidth="1"/>
    <col min="6362" max="6363" width="9.81640625" style="144" customWidth="1"/>
    <col min="6364" max="6364" width="11.7265625" style="144" customWidth="1"/>
    <col min="6365" max="6365" width="12.54296875" style="144" customWidth="1"/>
    <col min="6366" max="6366" width="10.81640625" style="144" customWidth="1"/>
    <col min="6367" max="6367" width="9.1796875" style="144"/>
    <col min="6368" max="6368" width="10.81640625" style="144" customWidth="1"/>
    <col min="6369" max="6369" width="11.7265625" style="144" customWidth="1"/>
    <col min="6370" max="6370" width="10.81640625" style="144" customWidth="1"/>
    <col min="6371" max="6371" width="11.7265625" style="144" customWidth="1"/>
    <col min="6372" max="6372" width="12.7265625" style="144" customWidth="1"/>
    <col min="6373" max="6373" width="15.54296875" style="144" customWidth="1"/>
    <col min="6374" max="6374" width="14.26953125" style="144" customWidth="1"/>
    <col min="6375" max="6375" width="13.81640625" style="144" customWidth="1"/>
    <col min="6376" max="6377" width="11.81640625" style="144" customWidth="1"/>
    <col min="6378" max="6378" width="13.81640625" style="144" customWidth="1"/>
    <col min="6379" max="6381" width="9.1796875" style="144"/>
    <col min="6382" max="6382" width="3.1796875" style="144" customWidth="1"/>
    <col min="6383" max="6383" width="12" style="144" customWidth="1"/>
    <col min="6384" max="6384" width="2" style="144" customWidth="1"/>
    <col min="6385" max="6386" width="9.1796875" style="144"/>
    <col min="6387" max="6387" width="11.7265625" style="144" customWidth="1"/>
    <col min="6388" max="6597" width="9.1796875" style="144"/>
    <col min="6598" max="6598" width="26.453125" style="144" customWidth="1"/>
    <col min="6599" max="6599" width="32.1796875" style="144" customWidth="1"/>
    <col min="6600" max="6600" width="30.1796875" style="144" customWidth="1"/>
    <col min="6601" max="6601" width="36.54296875" style="144" customWidth="1"/>
    <col min="6602" max="6602" width="9.1796875" style="144"/>
    <col min="6603" max="6603" width="7.7265625" style="144" customWidth="1"/>
    <col min="6604" max="6604" width="6.7265625" style="144" customWidth="1"/>
    <col min="6605" max="6605" width="8" style="144" customWidth="1"/>
    <col min="6606" max="6607" width="7.7265625" style="144" customWidth="1"/>
    <col min="6608" max="6608" width="7.54296875" style="144" customWidth="1"/>
    <col min="6609" max="6609" width="11" style="144" customWidth="1"/>
    <col min="6610" max="6610" width="10.1796875" style="144" customWidth="1"/>
    <col min="6611" max="6611" width="9.1796875" style="144"/>
    <col min="6612" max="6612" width="13" style="144" customWidth="1"/>
    <col min="6613" max="6613" width="8.54296875" style="144" customWidth="1"/>
    <col min="6614" max="6614" width="14.54296875" style="144" customWidth="1"/>
    <col min="6615" max="6615" width="9.1796875" style="144"/>
    <col min="6616" max="6617" width="12" style="144" customWidth="1"/>
    <col min="6618" max="6619" width="9.81640625" style="144" customWidth="1"/>
    <col min="6620" max="6620" width="11.7265625" style="144" customWidth="1"/>
    <col min="6621" max="6621" width="12.54296875" style="144" customWidth="1"/>
    <col min="6622" max="6622" width="10.81640625" style="144" customWidth="1"/>
    <col min="6623" max="6623" width="9.1796875" style="144"/>
    <col min="6624" max="6624" width="10.81640625" style="144" customWidth="1"/>
    <col min="6625" max="6625" width="11.7265625" style="144" customWidth="1"/>
    <col min="6626" max="6626" width="10.81640625" style="144" customWidth="1"/>
    <col min="6627" max="6627" width="11.7265625" style="144" customWidth="1"/>
    <col min="6628" max="6628" width="12.7265625" style="144" customWidth="1"/>
    <col min="6629" max="6629" width="15.54296875" style="144" customWidth="1"/>
    <col min="6630" max="6630" width="14.26953125" style="144" customWidth="1"/>
    <col min="6631" max="6631" width="13.81640625" style="144" customWidth="1"/>
    <col min="6632" max="6633" width="11.81640625" style="144" customWidth="1"/>
    <col min="6634" max="6634" width="13.81640625" style="144" customWidth="1"/>
    <col min="6635" max="6637" width="9.1796875" style="144"/>
    <col min="6638" max="6638" width="3.1796875" style="144" customWidth="1"/>
    <col min="6639" max="6639" width="12" style="144" customWidth="1"/>
    <col min="6640" max="6640" width="2" style="144" customWidth="1"/>
    <col min="6641" max="6642" width="9.1796875" style="144"/>
    <col min="6643" max="6643" width="11.7265625" style="144" customWidth="1"/>
    <col min="6644" max="6853" width="9.1796875" style="144"/>
    <col min="6854" max="6854" width="26.453125" style="144" customWidth="1"/>
    <col min="6855" max="6855" width="32.1796875" style="144" customWidth="1"/>
    <col min="6856" max="6856" width="30.1796875" style="144" customWidth="1"/>
    <col min="6857" max="6857" width="36.54296875" style="144" customWidth="1"/>
    <col min="6858" max="6858" width="9.1796875" style="144"/>
    <col min="6859" max="6859" width="7.7265625" style="144" customWidth="1"/>
    <col min="6860" max="6860" width="6.7265625" style="144" customWidth="1"/>
    <col min="6861" max="6861" width="8" style="144" customWidth="1"/>
    <col min="6862" max="6863" width="7.7265625" style="144" customWidth="1"/>
    <col min="6864" max="6864" width="7.54296875" style="144" customWidth="1"/>
    <col min="6865" max="6865" width="11" style="144" customWidth="1"/>
    <col min="6866" max="6866" width="10.1796875" style="144" customWidth="1"/>
    <col min="6867" max="6867" width="9.1796875" style="144"/>
    <col min="6868" max="6868" width="13" style="144" customWidth="1"/>
    <col min="6869" max="6869" width="8.54296875" style="144" customWidth="1"/>
    <col min="6870" max="6870" width="14.54296875" style="144" customWidth="1"/>
    <col min="6871" max="6871" width="9.1796875" style="144"/>
    <col min="6872" max="6873" width="12" style="144" customWidth="1"/>
    <col min="6874" max="6875" width="9.81640625" style="144" customWidth="1"/>
    <col min="6876" max="6876" width="11.7265625" style="144" customWidth="1"/>
    <col min="6877" max="6877" width="12.54296875" style="144" customWidth="1"/>
    <col min="6878" max="6878" width="10.81640625" style="144" customWidth="1"/>
    <col min="6879" max="6879" width="9.1796875" style="144"/>
    <col min="6880" max="6880" width="10.81640625" style="144" customWidth="1"/>
    <col min="6881" max="6881" width="11.7265625" style="144" customWidth="1"/>
    <col min="6882" max="6882" width="10.81640625" style="144" customWidth="1"/>
    <col min="6883" max="6883" width="11.7265625" style="144" customWidth="1"/>
    <col min="6884" max="6884" width="12.7265625" style="144" customWidth="1"/>
    <col min="6885" max="6885" width="15.54296875" style="144" customWidth="1"/>
    <col min="6886" max="6886" width="14.26953125" style="144" customWidth="1"/>
    <col min="6887" max="6887" width="13.81640625" style="144" customWidth="1"/>
    <col min="6888" max="6889" width="11.81640625" style="144" customWidth="1"/>
    <col min="6890" max="6890" width="13.81640625" style="144" customWidth="1"/>
    <col min="6891" max="6893" width="9.1796875" style="144"/>
    <col min="6894" max="6894" width="3.1796875" style="144" customWidth="1"/>
    <col min="6895" max="6895" width="12" style="144" customWidth="1"/>
    <col min="6896" max="6896" width="2" style="144" customWidth="1"/>
    <col min="6897" max="6898" width="9.1796875" style="144"/>
    <col min="6899" max="6899" width="11.7265625" style="144" customWidth="1"/>
    <col min="6900" max="7109" width="9.1796875" style="144"/>
    <col min="7110" max="7110" width="26.453125" style="144" customWidth="1"/>
    <col min="7111" max="7111" width="32.1796875" style="144" customWidth="1"/>
    <col min="7112" max="7112" width="30.1796875" style="144" customWidth="1"/>
    <col min="7113" max="7113" width="36.54296875" style="144" customWidth="1"/>
    <col min="7114" max="7114" width="9.1796875" style="144"/>
    <col min="7115" max="7115" width="7.7265625" style="144" customWidth="1"/>
    <col min="7116" max="7116" width="6.7265625" style="144" customWidth="1"/>
    <col min="7117" max="7117" width="8" style="144" customWidth="1"/>
    <col min="7118" max="7119" width="7.7265625" style="144" customWidth="1"/>
    <col min="7120" max="7120" width="7.54296875" style="144" customWidth="1"/>
    <col min="7121" max="7121" width="11" style="144" customWidth="1"/>
    <col min="7122" max="7122" width="10.1796875" style="144" customWidth="1"/>
    <col min="7123" max="7123" width="9.1796875" style="144"/>
    <col min="7124" max="7124" width="13" style="144" customWidth="1"/>
    <col min="7125" max="7125" width="8.54296875" style="144" customWidth="1"/>
    <col min="7126" max="7126" width="14.54296875" style="144" customWidth="1"/>
    <col min="7127" max="7127" width="9.1796875" style="144"/>
    <col min="7128" max="7129" width="12" style="144" customWidth="1"/>
    <col min="7130" max="7131" width="9.81640625" style="144" customWidth="1"/>
    <col min="7132" max="7132" width="11.7265625" style="144" customWidth="1"/>
    <col min="7133" max="7133" width="12.54296875" style="144" customWidth="1"/>
    <col min="7134" max="7134" width="10.81640625" style="144" customWidth="1"/>
    <col min="7135" max="7135" width="9.1796875" style="144"/>
    <col min="7136" max="7136" width="10.81640625" style="144" customWidth="1"/>
    <col min="7137" max="7137" width="11.7265625" style="144" customWidth="1"/>
    <col min="7138" max="7138" width="10.81640625" style="144" customWidth="1"/>
    <col min="7139" max="7139" width="11.7265625" style="144" customWidth="1"/>
    <col min="7140" max="7140" width="12.7265625" style="144" customWidth="1"/>
    <col min="7141" max="7141" width="15.54296875" style="144" customWidth="1"/>
    <col min="7142" max="7142" width="14.26953125" style="144" customWidth="1"/>
    <col min="7143" max="7143" width="13.81640625" style="144" customWidth="1"/>
    <col min="7144" max="7145" width="11.81640625" style="144" customWidth="1"/>
    <col min="7146" max="7146" width="13.81640625" style="144" customWidth="1"/>
    <col min="7147" max="7149" width="9.1796875" style="144"/>
    <col min="7150" max="7150" width="3.1796875" style="144" customWidth="1"/>
    <col min="7151" max="7151" width="12" style="144" customWidth="1"/>
    <col min="7152" max="7152" width="2" style="144" customWidth="1"/>
    <col min="7153" max="7154" width="9.1796875" style="144"/>
    <col min="7155" max="7155" width="11.7265625" style="144" customWidth="1"/>
    <col min="7156" max="7365" width="9.1796875" style="144"/>
    <col min="7366" max="7366" width="26.453125" style="144" customWidth="1"/>
    <col min="7367" max="7367" width="32.1796875" style="144" customWidth="1"/>
    <col min="7368" max="7368" width="30.1796875" style="144" customWidth="1"/>
    <col min="7369" max="7369" width="36.54296875" style="144" customWidth="1"/>
    <col min="7370" max="7370" width="9.1796875" style="144"/>
    <col min="7371" max="7371" width="7.7265625" style="144" customWidth="1"/>
    <col min="7372" max="7372" width="6.7265625" style="144" customWidth="1"/>
    <col min="7373" max="7373" width="8" style="144" customWidth="1"/>
    <col min="7374" max="7375" width="7.7265625" style="144" customWidth="1"/>
    <col min="7376" max="7376" width="7.54296875" style="144" customWidth="1"/>
    <col min="7377" max="7377" width="11" style="144" customWidth="1"/>
    <col min="7378" max="7378" width="10.1796875" style="144" customWidth="1"/>
    <col min="7379" max="7379" width="9.1796875" style="144"/>
    <col min="7380" max="7380" width="13" style="144" customWidth="1"/>
    <col min="7381" max="7381" width="8.54296875" style="144" customWidth="1"/>
    <col min="7382" max="7382" width="14.54296875" style="144" customWidth="1"/>
    <col min="7383" max="7383" width="9.1796875" style="144"/>
    <col min="7384" max="7385" width="12" style="144" customWidth="1"/>
    <col min="7386" max="7387" width="9.81640625" style="144" customWidth="1"/>
    <col min="7388" max="7388" width="11.7265625" style="144" customWidth="1"/>
    <col min="7389" max="7389" width="12.54296875" style="144" customWidth="1"/>
    <col min="7390" max="7390" width="10.81640625" style="144" customWidth="1"/>
    <col min="7391" max="7391" width="9.1796875" style="144"/>
    <col min="7392" max="7392" width="10.81640625" style="144" customWidth="1"/>
    <col min="7393" max="7393" width="11.7265625" style="144" customWidth="1"/>
    <col min="7394" max="7394" width="10.81640625" style="144" customWidth="1"/>
    <col min="7395" max="7395" width="11.7265625" style="144" customWidth="1"/>
    <col min="7396" max="7396" width="12.7265625" style="144" customWidth="1"/>
    <col min="7397" max="7397" width="15.54296875" style="144" customWidth="1"/>
    <col min="7398" max="7398" width="14.26953125" style="144" customWidth="1"/>
    <col min="7399" max="7399" width="13.81640625" style="144" customWidth="1"/>
    <col min="7400" max="7401" width="11.81640625" style="144" customWidth="1"/>
    <col min="7402" max="7402" width="13.81640625" style="144" customWidth="1"/>
    <col min="7403" max="7405" width="9.1796875" style="144"/>
    <col min="7406" max="7406" width="3.1796875" style="144" customWidth="1"/>
    <col min="7407" max="7407" width="12" style="144" customWidth="1"/>
    <col min="7408" max="7408" width="2" style="144" customWidth="1"/>
    <col min="7409" max="7410" width="9.1796875" style="144"/>
    <col min="7411" max="7411" width="11.7265625" style="144" customWidth="1"/>
    <col min="7412" max="7621" width="9.1796875" style="144"/>
    <col min="7622" max="7622" width="26.453125" style="144" customWidth="1"/>
    <col min="7623" max="7623" width="32.1796875" style="144" customWidth="1"/>
    <col min="7624" max="7624" width="30.1796875" style="144" customWidth="1"/>
    <col min="7625" max="7625" width="36.54296875" style="144" customWidth="1"/>
    <col min="7626" max="7626" width="9.1796875" style="144"/>
    <col min="7627" max="7627" width="7.7265625" style="144" customWidth="1"/>
    <col min="7628" max="7628" width="6.7265625" style="144" customWidth="1"/>
    <col min="7629" max="7629" width="8" style="144" customWidth="1"/>
    <col min="7630" max="7631" width="7.7265625" style="144" customWidth="1"/>
    <col min="7632" max="7632" width="7.54296875" style="144" customWidth="1"/>
    <col min="7633" max="7633" width="11" style="144" customWidth="1"/>
    <col min="7634" max="7634" width="10.1796875" style="144" customWidth="1"/>
    <col min="7635" max="7635" width="9.1796875" style="144"/>
    <col min="7636" max="7636" width="13" style="144" customWidth="1"/>
    <col min="7637" max="7637" width="8.54296875" style="144" customWidth="1"/>
    <col min="7638" max="7638" width="14.54296875" style="144" customWidth="1"/>
    <col min="7639" max="7639" width="9.1796875" style="144"/>
    <col min="7640" max="7641" width="12" style="144" customWidth="1"/>
    <col min="7642" max="7643" width="9.81640625" style="144" customWidth="1"/>
    <col min="7644" max="7644" width="11.7265625" style="144" customWidth="1"/>
    <col min="7645" max="7645" width="12.54296875" style="144" customWidth="1"/>
    <col min="7646" max="7646" width="10.81640625" style="144" customWidth="1"/>
    <col min="7647" max="7647" width="9.1796875" style="144"/>
    <col min="7648" max="7648" width="10.81640625" style="144" customWidth="1"/>
    <col min="7649" max="7649" width="11.7265625" style="144" customWidth="1"/>
    <col min="7650" max="7650" width="10.81640625" style="144" customWidth="1"/>
    <col min="7651" max="7651" width="11.7265625" style="144" customWidth="1"/>
    <col min="7652" max="7652" width="12.7265625" style="144" customWidth="1"/>
    <col min="7653" max="7653" width="15.54296875" style="144" customWidth="1"/>
    <col min="7654" max="7654" width="14.26953125" style="144" customWidth="1"/>
    <col min="7655" max="7655" width="13.81640625" style="144" customWidth="1"/>
    <col min="7656" max="7657" width="11.81640625" style="144" customWidth="1"/>
    <col min="7658" max="7658" width="13.81640625" style="144" customWidth="1"/>
    <col min="7659" max="7661" width="9.1796875" style="144"/>
    <col min="7662" max="7662" width="3.1796875" style="144" customWidth="1"/>
    <col min="7663" max="7663" width="12" style="144" customWidth="1"/>
    <col min="7664" max="7664" width="2" style="144" customWidth="1"/>
    <col min="7665" max="7666" width="9.1796875" style="144"/>
    <col min="7667" max="7667" width="11.7265625" style="144" customWidth="1"/>
    <col min="7668" max="7877" width="9.1796875" style="144"/>
    <col min="7878" max="7878" width="26.453125" style="144" customWidth="1"/>
    <col min="7879" max="7879" width="32.1796875" style="144" customWidth="1"/>
    <col min="7880" max="7880" width="30.1796875" style="144" customWidth="1"/>
    <col min="7881" max="7881" width="36.54296875" style="144" customWidth="1"/>
    <col min="7882" max="7882" width="9.1796875" style="144"/>
    <col min="7883" max="7883" width="7.7265625" style="144" customWidth="1"/>
    <col min="7884" max="7884" width="6.7265625" style="144" customWidth="1"/>
    <col min="7885" max="7885" width="8" style="144" customWidth="1"/>
    <col min="7886" max="7887" width="7.7265625" style="144" customWidth="1"/>
    <col min="7888" max="7888" width="7.54296875" style="144" customWidth="1"/>
    <col min="7889" max="7889" width="11" style="144" customWidth="1"/>
    <col min="7890" max="7890" width="10.1796875" style="144" customWidth="1"/>
    <col min="7891" max="7891" width="9.1796875" style="144"/>
    <col min="7892" max="7892" width="13" style="144" customWidth="1"/>
    <col min="7893" max="7893" width="8.54296875" style="144" customWidth="1"/>
    <col min="7894" max="7894" width="14.54296875" style="144" customWidth="1"/>
    <col min="7895" max="7895" width="9.1796875" style="144"/>
    <col min="7896" max="7897" width="12" style="144" customWidth="1"/>
    <col min="7898" max="7899" width="9.81640625" style="144" customWidth="1"/>
    <col min="7900" max="7900" width="11.7265625" style="144" customWidth="1"/>
    <col min="7901" max="7901" width="12.54296875" style="144" customWidth="1"/>
    <col min="7902" max="7902" width="10.81640625" style="144" customWidth="1"/>
    <col min="7903" max="7903" width="9.1796875" style="144"/>
    <col min="7904" max="7904" width="10.81640625" style="144" customWidth="1"/>
    <col min="7905" max="7905" width="11.7265625" style="144" customWidth="1"/>
    <col min="7906" max="7906" width="10.81640625" style="144" customWidth="1"/>
    <col min="7907" max="7907" width="11.7265625" style="144" customWidth="1"/>
    <col min="7908" max="7908" width="12.7265625" style="144" customWidth="1"/>
    <col min="7909" max="7909" width="15.54296875" style="144" customWidth="1"/>
    <col min="7910" max="7910" width="14.26953125" style="144" customWidth="1"/>
    <col min="7911" max="7911" width="13.81640625" style="144" customWidth="1"/>
    <col min="7912" max="7913" width="11.81640625" style="144" customWidth="1"/>
    <col min="7914" max="7914" width="13.81640625" style="144" customWidth="1"/>
    <col min="7915" max="7917" width="9.1796875" style="144"/>
    <col min="7918" max="7918" width="3.1796875" style="144" customWidth="1"/>
    <col min="7919" max="7919" width="12" style="144" customWidth="1"/>
    <col min="7920" max="7920" width="2" style="144" customWidth="1"/>
    <col min="7921" max="7922" width="9.1796875" style="144"/>
    <col min="7923" max="7923" width="11.7265625" style="144" customWidth="1"/>
    <col min="7924" max="8133" width="9.1796875" style="144"/>
    <col min="8134" max="8134" width="26.453125" style="144" customWidth="1"/>
    <col min="8135" max="8135" width="32.1796875" style="144" customWidth="1"/>
    <col min="8136" max="8136" width="30.1796875" style="144" customWidth="1"/>
    <col min="8137" max="8137" width="36.54296875" style="144" customWidth="1"/>
    <col min="8138" max="8138" width="9.1796875" style="144"/>
    <col min="8139" max="8139" width="7.7265625" style="144" customWidth="1"/>
    <col min="8140" max="8140" width="6.7265625" style="144" customWidth="1"/>
    <col min="8141" max="8141" width="8" style="144" customWidth="1"/>
    <col min="8142" max="8143" width="7.7265625" style="144" customWidth="1"/>
    <col min="8144" max="8144" width="7.54296875" style="144" customWidth="1"/>
    <col min="8145" max="8145" width="11" style="144" customWidth="1"/>
    <col min="8146" max="8146" width="10.1796875" style="144" customWidth="1"/>
    <col min="8147" max="8147" width="9.1796875" style="144"/>
    <col min="8148" max="8148" width="13" style="144" customWidth="1"/>
    <col min="8149" max="8149" width="8.54296875" style="144" customWidth="1"/>
    <col min="8150" max="8150" width="14.54296875" style="144" customWidth="1"/>
    <col min="8151" max="8151" width="9.1796875" style="144"/>
    <col min="8152" max="8153" width="12" style="144" customWidth="1"/>
    <col min="8154" max="8155" width="9.81640625" style="144" customWidth="1"/>
    <col min="8156" max="8156" width="11.7265625" style="144" customWidth="1"/>
    <col min="8157" max="8157" width="12.54296875" style="144" customWidth="1"/>
    <col min="8158" max="8158" width="10.81640625" style="144" customWidth="1"/>
    <col min="8159" max="8159" width="9.1796875" style="144"/>
    <col min="8160" max="8160" width="10.81640625" style="144" customWidth="1"/>
    <col min="8161" max="8161" width="11.7265625" style="144" customWidth="1"/>
    <col min="8162" max="8162" width="10.81640625" style="144" customWidth="1"/>
    <col min="8163" max="8163" width="11.7265625" style="144" customWidth="1"/>
    <col min="8164" max="8164" width="12.7265625" style="144" customWidth="1"/>
    <col min="8165" max="8165" width="15.54296875" style="144" customWidth="1"/>
    <col min="8166" max="8166" width="14.26953125" style="144" customWidth="1"/>
    <col min="8167" max="8167" width="13.81640625" style="144" customWidth="1"/>
    <col min="8168" max="8169" width="11.81640625" style="144" customWidth="1"/>
    <col min="8170" max="8170" width="13.81640625" style="144" customWidth="1"/>
    <col min="8171" max="8173" width="9.1796875" style="144"/>
    <col min="8174" max="8174" width="3.1796875" style="144" customWidth="1"/>
    <col min="8175" max="8175" width="12" style="144" customWidth="1"/>
    <col min="8176" max="8176" width="2" style="144" customWidth="1"/>
    <col min="8177" max="8178" width="9.1796875" style="144"/>
    <col min="8179" max="8179" width="11.7265625" style="144" customWidth="1"/>
    <col min="8180" max="8389" width="9.1796875" style="144"/>
    <col min="8390" max="8390" width="26.453125" style="144" customWidth="1"/>
    <col min="8391" max="8391" width="32.1796875" style="144" customWidth="1"/>
    <col min="8392" max="8392" width="30.1796875" style="144" customWidth="1"/>
    <col min="8393" max="8393" width="36.54296875" style="144" customWidth="1"/>
    <col min="8394" max="8394" width="9.1796875" style="144"/>
    <col min="8395" max="8395" width="7.7265625" style="144" customWidth="1"/>
    <col min="8396" max="8396" width="6.7265625" style="144" customWidth="1"/>
    <col min="8397" max="8397" width="8" style="144" customWidth="1"/>
    <col min="8398" max="8399" width="7.7265625" style="144" customWidth="1"/>
    <col min="8400" max="8400" width="7.54296875" style="144" customWidth="1"/>
    <col min="8401" max="8401" width="11" style="144" customWidth="1"/>
    <col min="8402" max="8402" width="10.1796875" style="144" customWidth="1"/>
    <col min="8403" max="8403" width="9.1796875" style="144"/>
    <col min="8404" max="8404" width="13" style="144" customWidth="1"/>
    <col min="8405" max="8405" width="8.54296875" style="144" customWidth="1"/>
    <col min="8406" max="8406" width="14.54296875" style="144" customWidth="1"/>
    <col min="8407" max="8407" width="9.1796875" style="144"/>
    <col min="8408" max="8409" width="12" style="144" customWidth="1"/>
    <col min="8410" max="8411" width="9.81640625" style="144" customWidth="1"/>
    <col min="8412" max="8412" width="11.7265625" style="144" customWidth="1"/>
    <col min="8413" max="8413" width="12.54296875" style="144" customWidth="1"/>
    <col min="8414" max="8414" width="10.81640625" style="144" customWidth="1"/>
    <col min="8415" max="8415" width="9.1796875" style="144"/>
    <col min="8416" max="8416" width="10.81640625" style="144" customWidth="1"/>
    <col min="8417" max="8417" width="11.7265625" style="144" customWidth="1"/>
    <col min="8418" max="8418" width="10.81640625" style="144" customWidth="1"/>
    <col min="8419" max="8419" width="11.7265625" style="144" customWidth="1"/>
    <col min="8420" max="8420" width="12.7265625" style="144" customWidth="1"/>
    <col min="8421" max="8421" width="15.54296875" style="144" customWidth="1"/>
    <col min="8422" max="8422" width="14.26953125" style="144" customWidth="1"/>
    <col min="8423" max="8423" width="13.81640625" style="144" customWidth="1"/>
    <col min="8424" max="8425" width="11.81640625" style="144" customWidth="1"/>
    <col min="8426" max="8426" width="13.81640625" style="144" customWidth="1"/>
    <col min="8427" max="8429" width="9.1796875" style="144"/>
    <col min="8430" max="8430" width="3.1796875" style="144" customWidth="1"/>
    <col min="8431" max="8431" width="12" style="144" customWidth="1"/>
    <col min="8432" max="8432" width="2" style="144" customWidth="1"/>
    <col min="8433" max="8434" width="9.1796875" style="144"/>
    <col min="8435" max="8435" width="11.7265625" style="144" customWidth="1"/>
    <col min="8436" max="8645" width="9.1796875" style="144"/>
    <col min="8646" max="8646" width="26.453125" style="144" customWidth="1"/>
    <col min="8647" max="8647" width="32.1796875" style="144" customWidth="1"/>
    <col min="8648" max="8648" width="30.1796875" style="144" customWidth="1"/>
    <col min="8649" max="8649" width="36.54296875" style="144" customWidth="1"/>
    <col min="8650" max="8650" width="9.1796875" style="144"/>
    <col min="8651" max="8651" width="7.7265625" style="144" customWidth="1"/>
    <col min="8652" max="8652" width="6.7265625" style="144" customWidth="1"/>
    <col min="8653" max="8653" width="8" style="144" customWidth="1"/>
    <col min="8654" max="8655" width="7.7265625" style="144" customWidth="1"/>
    <col min="8656" max="8656" width="7.54296875" style="144" customWidth="1"/>
    <col min="8657" max="8657" width="11" style="144" customWidth="1"/>
    <col min="8658" max="8658" width="10.1796875" style="144" customWidth="1"/>
    <col min="8659" max="8659" width="9.1796875" style="144"/>
    <col min="8660" max="8660" width="13" style="144" customWidth="1"/>
    <col min="8661" max="8661" width="8.54296875" style="144" customWidth="1"/>
    <col min="8662" max="8662" width="14.54296875" style="144" customWidth="1"/>
    <col min="8663" max="8663" width="9.1796875" style="144"/>
    <col min="8664" max="8665" width="12" style="144" customWidth="1"/>
    <col min="8666" max="8667" width="9.81640625" style="144" customWidth="1"/>
    <col min="8668" max="8668" width="11.7265625" style="144" customWidth="1"/>
    <col min="8669" max="8669" width="12.54296875" style="144" customWidth="1"/>
    <col min="8670" max="8670" width="10.81640625" style="144" customWidth="1"/>
    <col min="8671" max="8671" width="9.1796875" style="144"/>
    <col min="8672" max="8672" width="10.81640625" style="144" customWidth="1"/>
    <col min="8673" max="8673" width="11.7265625" style="144" customWidth="1"/>
    <col min="8674" max="8674" width="10.81640625" style="144" customWidth="1"/>
    <col min="8675" max="8675" width="11.7265625" style="144" customWidth="1"/>
    <col min="8676" max="8676" width="12.7265625" style="144" customWidth="1"/>
    <col min="8677" max="8677" width="15.54296875" style="144" customWidth="1"/>
    <col min="8678" max="8678" width="14.26953125" style="144" customWidth="1"/>
    <col min="8679" max="8679" width="13.81640625" style="144" customWidth="1"/>
    <col min="8680" max="8681" width="11.81640625" style="144" customWidth="1"/>
    <col min="8682" max="8682" width="13.81640625" style="144" customWidth="1"/>
    <col min="8683" max="8685" width="9.1796875" style="144"/>
    <col min="8686" max="8686" width="3.1796875" style="144" customWidth="1"/>
    <col min="8687" max="8687" width="12" style="144" customWidth="1"/>
    <col min="8688" max="8688" width="2" style="144" customWidth="1"/>
    <col min="8689" max="8690" width="9.1796875" style="144"/>
    <col min="8691" max="8691" width="11.7265625" style="144" customWidth="1"/>
    <col min="8692" max="8901" width="9.1796875" style="144"/>
    <col min="8902" max="8902" width="26.453125" style="144" customWidth="1"/>
    <col min="8903" max="8903" width="32.1796875" style="144" customWidth="1"/>
    <col min="8904" max="8904" width="30.1796875" style="144" customWidth="1"/>
    <col min="8905" max="8905" width="36.54296875" style="144" customWidth="1"/>
    <col min="8906" max="8906" width="9.1796875" style="144"/>
    <col min="8907" max="8907" width="7.7265625" style="144" customWidth="1"/>
    <col min="8908" max="8908" width="6.7265625" style="144" customWidth="1"/>
    <col min="8909" max="8909" width="8" style="144" customWidth="1"/>
    <col min="8910" max="8911" width="7.7265625" style="144" customWidth="1"/>
    <col min="8912" max="8912" width="7.54296875" style="144" customWidth="1"/>
    <col min="8913" max="8913" width="11" style="144" customWidth="1"/>
    <col min="8914" max="8914" width="10.1796875" style="144" customWidth="1"/>
    <col min="8915" max="8915" width="9.1796875" style="144"/>
    <col min="8916" max="8916" width="13" style="144" customWidth="1"/>
    <col min="8917" max="8917" width="8.54296875" style="144" customWidth="1"/>
    <col min="8918" max="8918" width="14.54296875" style="144" customWidth="1"/>
    <col min="8919" max="8919" width="9.1796875" style="144"/>
    <col min="8920" max="8921" width="12" style="144" customWidth="1"/>
    <col min="8922" max="8923" width="9.81640625" style="144" customWidth="1"/>
    <col min="8924" max="8924" width="11.7265625" style="144" customWidth="1"/>
    <col min="8925" max="8925" width="12.54296875" style="144" customWidth="1"/>
    <col min="8926" max="8926" width="10.81640625" style="144" customWidth="1"/>
    <col min="8927" max="8927" width="9.1796875" style="144"/>
    <col min="8928" max="8928" width="10.81640625" style="144" customWidth="1"/>
    <col min="8929" max="8929" width="11.7265625" style="144" customWidth="1"/>
    <col min="8930" max="8930" width="10.81640625" style="144" customWidth="1"/>
    <col min="8931" max="8931" width="11.7265625" style="144" customWidth="1"/>
    <col min="8932" max="8932" width="12.7265625" style="144" customWidth="1"/>
    <col min="8933" max="8933" width="15.54296875" style="144" customWidth="1"/>
    <col min="8934" max="8934" width="14.26953125" style="144" customWidth="1"/>
    <col min="8935" max="8935" width="13.81640625" style="144" customWidth="1"/>
    <col min="8936" max="8937" width="11.81640625" style="144" customWidth="1"/>
    <col min="8938" max="8938" width="13.81640625" style="144" customWidth="1"/>
    <col min="8939" max="8941" width="9.1796875" style="144"/>
    <col min="8942" max="8942" width="3.1796875" style="144" customWidth="1"/>
    <col min="8943" max="8943" width="12" style="144" customWidth="1"/>
    <col min="8944" max="8944" width="2" style="144" customWidth="1"/>
    <col min="8945" max="8946" width="9.1796875" style="144"/>
    <col min="8947" max="8947" width="11.7265625" style="144" customWidth="1"/>
    <col min="8948" max="9157" width="9.1796875" style="144"/>
    <col min="9158" max="9158" width="26.453125" style="144" customWidth="1"/>
    <col min="9159" max="9159" width="32.1796875" style="144" customWidth="1"/>
    <col min="9160" max="9160" width="30.1796875" style="144" customWidth="1"/>
    <col min="9161" max="9161" width="36.54296875" style="144" customWidth="1"/>
    <col min="9162" max="9162" width="9.1796875" style="144"/>
    <col min="9163" max="9163" width="7.7265625" style="144" customWidth="1"/>
    <col min="9164" max="9164" width="6.7265625" style="144" customWidth="1"/>
    <col min="9165" max="9165" width="8" style="144" customWidth="1"/>
    <col min="9166" max="9167" width="7.7265625" style="144" customWidth="1"/>
    <col min="9168" max="9168" width="7.54296875" style="144" customWidth="1"/>
    <col min="9169" max="9169" width="11" style="144" customWidth="1"/>
    <col min="9170" max="9170" width="10.1796875" style="144" customWidth="1"/>
    <col min="9171" max="9171" width="9.1796875" style="144"/>
    <col min="9172" max="9172" width="13" style="144" customWidth="1"/>
    <col min="9173" max="9173" width="8.54296875" style="144" customWidth="1"/>
    <col min="9174" max="9174" width="14.54296875" style="144" customWidth="1"/>
    <col min="9175" max="9175" width="9.1796875" style="144"/>
    <col min="9176" max="9177" width="12" style="144" customWidth="1"/>
    <col min="9178" max="9179" width="9.81640625" style="144" customWidth="1"/>
    <col min="9180" max="9180" width="11.7265625" style="144" customWidth="1"/>
    <col min="9181" max="9181" width="12.54296875" style="144" customWidth="1"/>
    <col min="9182" max="9182" width="10.81640625" style="144" customWidth="1"/>
    <col min="9183" max="9183" width="9.1796875" style="144"/>
    <col min="9184" max="9184" width="10.81640625" style="144" customWidth="1"/>
    <col min="9185" max="9185" width="11.7265625" style="144" customWidth="1"/>
    <col min="9186" max="9186" width="10.81640625" style="144" customWidth="1"/>
    <col min="9187" max="9187" width="11.7265625" style="144" customWidth="1"/>
    <col min="9188" max="9188" width="12.7265625" style="144" customWidth="1"/>
    <col min="9189" max="9189" width="15.54296875" style="144" customWidth="1"/>
    <col min="9190" max="9190" width="14.26953125" style="144" customWidth="1"/>
    <col min="9191" max="9191" width="13.81640625" style="144" customWidth="1"/>
    <col min="9192" max="9193" width="11.81640625" style="144" customWidth="1"/>
    <col min="9194" max="9194" width="13.81640625" style="144" customWidth="1"/>
    <col min="9195" max="9197" width="9.1796875" style="144"/>
    <col min="9198" max="9198" width="3.1796875" style="144" customWidth="1"/>
    <col min="9199" max="9199" width="12" style="144" customWidth="1"/>
    <col min="9200" max="9200" width="2" style="144" customWidth="1"/>
    <col min="9201" max="9202" width="9.1796875" style="144"/>
    <col min="9203" max="9203" width="11.7265625" style="144" customWidth="1"/>
    <col min="9204" max="9413" width="9.1796875" style="144"/>
    <col min="9414" max="9414" width="26.453125" style="144" customWidth="1"/>
    <col min="9415" max="9415" width="32.1796875" style="144" customWidth="1"/>
    <col min="9416" max="9416" width="30.1796875" style="144" customWidth="1"/>
    <col min="9417" max="9417" width="36.54296875" style="144" customWidth="1"/>
    <col min="9418" max="9418" width="9.1796875" style="144"/>
    <col min="9419" max="9419" width="7.7265625" style="144" customWidth="1"/>
    <col min="9420" max="9420" width="6.7265625" style="144" customWidth="1"/>
    <col min="9421" max="9421" width="8" style="144" customWidth="1"/>
    <col min="9422" max="9423" width="7.7265625" style="144" customWidth="1"/>
    <col min="9424" max="9424" width="7.54296875" style="144" customWidth="1"/>
    <col min="9425" max="9425" width="11" style="144" customWidth="1"/>
    <col min="9426" max="9426" width="10.1796875" style="144" customWidth="1"/>
    <col min="9427" max="9427" width="9.1796875" style="144"/>
    <col min="9428" max="9428" width="13" style="144" customWidth="1"/>
    <col min="9429" max="9429" width="8.54296875" style="144" customWidth="1"/>
    <col min="9430" max="9430" width="14.54296875" style="144" customWidth="1"/>
    <col min="9431" max="9431" width="9.1796875" style="144"/>
    <col min="9432" max="9433" width="12" style="144" customWidth="1"/>
    <col min="9434" max="9435" width="9.81640625" style="144" customWidth="1"/>
    <col min="9436" max="9436" width="11.7265625" style="144" customWidth="1"/>
    <col min="9437" max="9437" width="12.54296875" style="144" customWidth="1"/>
    <col min="9438" max="9438" width="10.81640625" style="144" customWidth="1"/>
    <col min="9439" max="9439" width="9.1796875" style="144"/>
    <col min="9440" max="9440" width="10.81640625" style="144" customWidth="1"/>
    <col min="9441" max="9441" width="11.7265625" style="144" customWidth="1"/>
    <col min="9442" max="9442" width="10.81640625" style="144" customWidth="1"/>
    <col min="9443" max="9443" width="11.7265625" style="144" customWidth="1"/>
    <col min="9444" max="9444" width="12.7265625" style="144" customWidth="1"/>
    <col min="9445" max="9445" width="15.54296875" style="144" customWidth="1"/>
    <col min="9446" max="9446" width="14.26953125" style="144" customWidth="1"/>
    <col min="9447" max="9447" width="13.81640625" style="144" customWidth="1"/>
    <col min="9448" max="9449" width="11.81640625" style="144" customWidth="1"/>
    <col min="9450" max="9450" width="13.81640625" style="144" customWidth="1"/>
    <col min="9451" max="9453" width="9.1796875" style="144"/>
    <col min="9454" max="9454" width="3.1796875" style="144" customWidth="1"/>
    <col min="9455" max="9455" width="12" style="144" customWidth="1"/>
    <col min="9456" max="9456" width="2" style="144" customWidth="1"/>
    <col min="9457" max="9458" width="9.1796875" style="144"/>
    <col min="9459" max="9459" width="11.7265625" style="144" customWidth="1"/>
    <col min="9460" max="9669" width="9.1796875" style="144"/>
    <col min="9670" max="9670" width="26.453125" style="144" customWidth="1"/>
    <col min="9671" max="9671" width="32.1796875" style="144" customWidth="1"/>
    <col min="9672" max="9672" width="30.1796875" style="144" customWidth="1"/>
    <col min="9673" max="9673" width="36.54296875" style="144" customWidth="1"/>
    <col min="9674" max="9674" width="9.1796875" style="144"/>
    <col min="9675" max="9675" width="7.7265625" style="144" customWidth="1"/>
    <col min="9676" max="9676" width="6.7265625" style="144" customWidth="1"/>
    <col min="9677" max="9677" width="8" style="144" customWidth="1"/>
    <col min="9678" max="9679" width="7.7265625" style="144" customWidth="1"/>
    <col min="9680" max="9680" width="7.54296875" style="144" customWidth="1"/>
    <col min="9681" max="9681" width="11" style="144" customWidth="1"/>
    <col min="9682" max="9682" width="10.1796875" style="144" customWidth="1"/>
    <col min="9683" max="9683" width="9.1796875" style="144"/>
    <col min="9684" max="9684" width="13" style="144" customWidth="1"/>
    <col min="9685" max="9685" width="8.54296875" style="144" customWidth="1"/>
    <col min="9686" max="9686" width="14.54296875" style="144" customWidth="1"/>
    <col min="9687" max="9687" width="9.1796875" style="144"/>
    <col min="9688" max="9689" width="12" style="144" customWidth="1"/>
    <col min="9690" max="9691" width="9.81640625" style="144" customWidth="1"/>
    <col min="9692" max="9692" width="11.7265625" style="144" customWidth="1"/>
    <col min="9693" max="9693" width="12.54296875" style="144" customWidth="1"/>
    <col min="9694" max="9694" width="10.81640625" style="144" customWidth="1"/>
    <col min="9695" max="9695" width="9.1796875" style="144"/>
    <col min="9696" max="9696" width="10.81640625" style="144" customWidth="1"/>
    <col min="9697" max="9697" width="11.7265625" style="144" customWidth="1"/>
    <col min="9698" max="9698" width="10.81640625" style="144" customWidth="1"/>
    <col min="9699" max="9699" width="11.7265625" style="144" customWidth="1"/>
    <col min="9700" max="9700" width="12.7265625" style="144" customWidth="1"/>
    <col min="9701" max="9701" width="15.54296875" style="144" customWidth="1"/>
    <col min="9702" max="9702" width="14.26953125" style="144" customWidth="1"/>
    <col min="9703" max="9703" width="13.81640625" style="144" customWidth="1"/>
    <col min="9704" max="9705" width="11.81640625" style="144" customWidth="1"/>
    <col min="9706" max="9706" width="13.81640625" style="144" customWidth="1"/>
    <col min="9707" max="9709" width="9.1796875" style="144"/>
    <col min="9710" max="9710" width="3.1796875" style="144" customWidth="1"/>
    <col min="9711" max="9711" width="12" style="144" customWidth="1"/>
    <col min="9712" max="9712" width="2" style="144" customWidth="1"/>
    <col min="9713" max="9714" width="9.1796875" style="144"/>
    <col min="9715" max="9715" width="11.7265625" style="144" customWidth="1"/>
    <col min="9716" max="9925" width="9.1796875" style="144"/>
    <col min="9926" max="9926" width="26.453125" style="144" customWidth="1"/>
    <col min="9927" max="9927" width="32.1796875" style="144" customWidth="1"/>
    <col min="9928" max="9928" width="30.1796875" style="144" customWidth="1"/>
    <col min="9929" max="9929" width="36.54296875" style="144" customWidth="1"/>
    <col min="9930" max="9930" width="9.1796875" style="144"/>
    <col min="9931" max="9931" width="7.7265625" style="144" customWidth="1"/>
    <col min="9932" max="9932" width="6.7265625" style="144" customWidth="1"/>
    <col min="9933" max="9933" width="8" style="144" customWidth="1"/>
    <col min="9934" max="9935" width="7.7265625" style="144" customWidth="1"/>
    <col min="9936" max="9936" width="7.54296875" style="144" customWidth="1"/>
    <col min="9937" max="9937" width="11" style="144" customWidth="1"/>
    <col min="9938" max="9938" width="10.1796875" style="144" customWidth="1"/>
    <col min="9939" max="9939" width="9.1796875" style="144"/>
    <col min="9940" max="9940" width="13" style="144" customWidth="1"/>
    <col min="9941" max="9941" width="8.54296875" style="144" customWidth="1"/>
    <col min="9942" max="9942" width="14.54296875" style="144" customWidth="1"/>
    <col min="9943" max="9943" width="9.1796875" style="144"/>
    <col min="9944" max="9945" width="12" style="144" customWidth="1"/>
    <col min="9946" max="9947" width="9.81640625" style="144" customWidth="1"/>
    <col min="9948" max="9948" width="11.7265625" style="144" customWidth="1"/>
    <col min="9949" max="9949" width="12.54296875" style="144" customWidth="1"/>
    <col min="9950" max="9950" width="10.81640625" style="144" customWidth="1"/>
    <col min="9951" max="9951" width="9.1796875" style="144"/>
    <col min="9952" max="9952" width="10.81640625" style="144" customWidth="1"/>
    <col min="9953" max="9953" width="11.7265625" style="144" customWidth="1"/>
    <col min="9954" max="9954" width="10.81640625" style="144" customWidth="1"/>
    <col min="9955" max="9955" width="11.7265625" style="144" customWidth="1"/>
    <col min="9956" max="9956" width="12.7265625" style="144" customWidth="1"/>
    <col min="9957" max="9957" width="15.54296875" style="144" customWidth="1"/>
    <col min="9958" max="9958" width="14.26953125" style="144" customWidth="1"/>
    <col min="9959" max="9959" width="13.81640625" style="144" customWidth="1"/>
    <col min="9960" max="9961" width="11.81640625" style="144" customWidth="1"/>
    <col min="9962" max="9962" width="13.81640625" style="144" customWidth="1"/>
    <col min="9963" max="9965" width="9.1796875" style="144"/>
    <col min="9966" max="9966" width="3.1796875" style="144" customWidth="1"/>
    <col min="9967" max="9967" width="12" style="144" customWidth="1"/>
    <col min="9968" max="9968" width="2" style="144" customWidth="1"/>
    <col min="9969" max="9970" width="9.1796875" style="144"/>
    <col min="9971" max="9971" width="11.7265625" style="144" customWidth="1"/>
    <col min="9972" max="10181" width="9.1796875" style="144"/>
    <col min="10182" max="10182" width="26.453125" style="144" customWidth="1"/>
    <col min="10183" max="10183" width="32.1796875" style="144" customWidth="1"/>
    <col min="10184" max="10184" width="30.1796875" style="144" customWidth="1"/>
    <col min="10185" max="10185" width="36.54296875" style="144" customWidth="1"/>
    <col min="10186" max="10186" width="9.1796875" style="144"/>
    <col min="10187" max="10187" width="7.7265625" style="144" customWidth="1"/>
    <col min="10188" max="10188" width="6.7265625" style="144" customWidth="1"/>
    <col min="10189" max="10189" width="8" style="144" customWidth="1"/>
    <col min="10190" max="10191" width="7.7265625" style="144" customWidth="1"/>
    <col min="10192" max="10192" width="7.54296875" style="144" customWidth="1"/>
    <col min="10193" max="10193" width="11" style="144" customWidth="1"/>
    <col min="10194" max="10194" width="10.1796875" style="144" customWidth="1"/>
    <col min="10195" max="10195" width="9.1796875" style="144"/>
    <col min="10196" max="10196" width="13" style="144" customWidth="1"/>
    <col min="10197" max="10197" width="8.54296875" style="144" customWidth="1"/>
    <col min="10198" max="10198" width="14.54296875" style="144" customWidth="1"/>
    <col min="10199" max="10199" width="9.1796875" style="144"/>
    <col min="10200" max="10201" width="12" style="144" customWidth="1"/>
    <col min="10202" max="10203" width="9.81640625" style="144" customWidth="1"/>
    <col min="10204" max="10204" width="11.7265625" style="144" customWidth="1"/>
    <col min="10205" max="10205" width="12.54296875" style="144" customWidth="1"/>
    <col min="10206" max="10206" width="10.81640625" style="144" customWidth="1"/>
    <col min="10207" max="10207" width="9.1796875" style="144"/>
    <col min="10208" max="10208" width="10.81640625" style="144" customWidth="1"/>
    <col min="10209" max="10209" width="11.7265625" style="144" customWidth="1"/>
    <col min="10210" max="10210" width="10.81640625" style="144" customWidth="1"/>
    <col min="10211" max="10211" width="11.7265625" style="144" customWidth="1"/>
    <col min="10212" max="10212" width="12.7265625" style="144" customWidth="1"/>
    <col min="10213" max="10213" width="15.54296875" style="144" customWidth="1"/>
    <col min="10214" max="10214" width="14.26953125" style="144" customWidth="1"/>
    <col min="10215" max="10215" width="13.81640625" style="144" customWidth="1"/>
    <col min="10216" max="10217" width="11.81640625" style="144" customWidth="1"/>
    <col min="10218" max="10218" width="13.81640625" style="144" customWidth="1"/>
    <col min="10219" max="10221" width="9.1796875" style="144"/>
    <col min="10222" max="10222" width="3.1796875" style="144" customWidth="1"/>
    <col min="10223" max="10223" width="12" style="144" customWidth="1"/>
    <col min="10224" max="10224" width="2" style="144" customWidth="1"/>
    <col min="10225" max="10226" width="9.1796875" style="144"/>
    <col min="10227" max="10227" width="11.7265625" style="144" customWidth="1"/>
    <col min="10228" max="10437" width="9.1796875" style="144"/>
    <col min="10438" max="10438" width="26.453125" style="144" customWidth="1"/>
    <col min="10439" max="10439" width="32.1796875" style="144" customWidth="1"/>
    <col min="10440" max="10440" width="30.1796875" style="144" customWidth="1"/>
    <col min="10441" max="10441" width="36.54296875" style="144" customWidth="1"/>
    <col min="10442" max="10442" width="9.1796875" style="144"/>
    <col min="10443" max="10443" width="7.7265625" style="144" customWidth="1"/>
    <col min="10444" max="10444" width="6.7265625" style="144" customWidth="1"/>
    <col min="10445" max="10445" width="8" style="144" customWidth="1"/>
    <col min="10446" max="10447" width="7.7265625" style="144" customWidth="1"/>
    <col min="10448" max="10448" width="7.54296875" style="144" customWidth="1"/>
    <col min="10449" max="10449" width="11" style="144" customWidth="1"/>
    <col min="10450" max="10450" width="10.1796875" style="144" customWidth="1"/>
    <col min="10451" max="10451" width="9.1796875" style="144"/>
    <col min="10452" max="10452" width="13" style="144" customWidth="1"/>
    <col min="10453" max="10453" width="8.54296875" style="144" customWidth="1"/>
    <col min="10454" max="10454" width="14.54296875" style="144" customWidth="1"/>
    <col min="10455" max="10455" width="9.1796875" style="144"/>
    <col min="10456" max="10457" width="12" style="144" customWidth="1"/>
    <col min="10458" max="10459" width="9.81640625" style="144" customWidth="1"/>
    <col min="10460" max="10460" width="11.7265625" style="144" customWidth="1"/>
    <col min="10461" max="10461" width="12.54296875" style="144" customWidth="1"/>
    <col min="10462" max="10462" width="10.81640625" style="144" customWidth="1"/>
    <col min="10463" max="10463" width="9.1796875" style="144"/>
    <col min="10464" max="10464" width="10.81640625" style="144" customWidth="1"/>
    <col min="10465" max="10465" width="11.7265625" style="144" customWidth="1"/>
    <col min="10466" max="10466" width="10.81640625" style="144" customWidth="1"/>
    <col min="10467" max="10467" width="11.7265625" style="144" customWidth="1"/>
    <col min="10468" max="10468" width="12.7265625" style="144" customWidth="1"/>
    <col min="10469" max="10469" width="15.54296875" style="144" customWidth="1"/>
    <col min="10470" max="10470" width="14.26953125" style="144" customWidth="1"/>
    <col min="10471" max="10471" width="13.81640625" style="144" customWidth="1"/>
    <col min="10472" max="10473" width="11.81640625" style="144" customWidth="1"/>
    <col min="10474" max="10474" width="13.81640625" style="144" customWidth="1"/>
    <col min="10475" max="10477" width="9.1796875" style="144"/>
    <col min="10478" max="10478" width="3.1796875" style="144" customWidth="1"/>
    <col min="10479" max="10479" width="12" style="144" customWidth="1"/>
    <col min="10480" max="10480" width="2" style="144" customWidth="1"/>
    <col min="10481" max="10482" width="9.1796875" style="144"/>
    <col min="10483" max="10483" width="11.7265625" style="144" customWidth="1"/>
    <col min="10484" max="10693" width="9.1796875" style="144"/>
    <col min="10694" max="10694" width="26.453125" style="144" customWidth="1"/>
    <col min="10695" max="10695" width="32.1796875" style="144" customWidth="1"/>
    <col min="10696" max="10696" width="30.1796875" style="144" customWidth="1"/>
    <col min="10697" max="10697" width="36.54296875" style="144" customWidth="1"/>
    <col min="10698" max="10698" width="9.1796875" style="144"/>
    <col min="10699" max="10699" width="7.7265625" style="144" customWidth="1"/>
    <col min="10700" max="10700" width="6.7265625" style="144" customWidth="1"/>
    <col min="10701" max="10701" width="8" style="144" customWidth="1"/>
    <col min="10702" max="10703" width="7.7265625" style="144" customWidth="1"/>
    <col min="10704" max="10704" width="7.54296875" style="144" customWidth="1"/>
    <col min="10705" max="10705" width="11" style="144" customWidth="1"/>
    <col min="10706" max="10706" width="10.1796875" style="144" customWidth="1"/>
    <col min="10707" max="10707" width="9.1796875" style="144"/>
    <col min="10708" max="10708" width="13" style="144" customWidth="1"/>
    <col min="10709" max="10709" width="8.54296875" style="144" customWidth="1"/>
    <col min="10710" max="10710" width="14.54296875" style="144" customWidth="1"/>
    <col min="10711" max="10711" width="9.1796875" style="144"/>
    <col min="10712" max="10713" width="12" style="144" customWidth="1"/>
    <col min="10714" max="10715" width="9.81640625" style="144" customWidth="1"/>
    <col min="10716" max="10716" width="11.7265625" style="144" customWidth="1"/>
    <col min="10717" max="10717" width="12.54296875" style="144" customWidth="1"/>
    <col min="10718" max="10718" width="10.81640625" style="144" customWidth="1"/>
    <col min="10719" max="10719" width="9.1796875" style="144"/>
    <col min="10720" max="10720" width="10.81640625" style="144" customWidth="1"/>
    <col min="10721" max="10721" width="11.7265625" style="144" customWidth="1"/>
    <col min="10722" max="10722" width="10.81640625" style="144" customWidth="1"/>
    <col min="10723" max="10723" width="11.7265625" style="144" customWidth="1"/>
    <col min="10724" max="10724" width="12.7265625" style="144" customWidth="1"/>
    <col min="10725" max="10725" width="15.54296875" style="144" customWidth="1"/>
    <col min="10726" max="10726" width="14.26953125" style="144" customWidth="1"/>
    <col min="10727" max="10727" width="13.81640625" style="144" customWidth="1"/>
    <col min="10728" max="10729" width="11.81640625" style="144" customWidth="1"/>
    <col min="10730" max="10730" width="13.81640625" style="144" customWidth="1"/>
    <col min="10731" max="10733" width="9.1796875" style="144"/>
    <col min="10734" max="10734" width="3.1796875" style="144" customWidth="1"/>
    <col min="10735" max="10735" width="12" style="144" customWidth="1"/>
    <col min="10736" max="10736" width="2" style="144" customWidth="1"/>
    <col min="10737" max="10738" width="9.1796875" style="144"/>
    <col min="10739" max="10739" width="11.7265625" style="144" customWidth="1"/>
    <col min="10740" max="10949" width="9.1796875" style="144"/>
    <col min="10950" max="10950" width="26.453125" style="144" customWidth="1"/>
    <col min="10951" max="10951" width="32.1796875" style="144" customWidth="1"/>
    <col min="10952" max="10952" width="30.1796875" style="144" customWidth="1"/>
    <col min="10953" max="10953" width="36.54296875" style="144" customWidth="1"/>
    <col min="10954" max="10954" width="9.1796875" style="144"/>
    <col min="10955" max="10955" width="7.7265625" style="144" customWidth="1"/>
    <col min="10956" max="10956" width="6.7265625" style="144" customWidth="1"/>
    <col min="10957" max="10957" width="8" style="144" customWidth="1"/>
    <col min="10958" max="10959" width="7.7265625" style="144" customWidth="1"/>
    <col min="10960" max="10960" width="7.54296875" style="144" customWidth="1"/>
    <col min="10961" max="10961" width="11" style="144" customWidth="1"/>
    <col min="10962" max="10962" width="10.1796875" style="144" customWidth="1"/>
    <col min="10963" max="10963" width="9.1796875" style="144"/>
    <col min="10964" max="10964" width="13" style="144" customWidth="1"/>
    <col min="10965" max="10965" width="8.54296875" style="144" customWidth="1"/>
    <col min="10966" max="10966" width="14.54296875" style="144" customWidth="1"/>
    <col min="10967" max="10967" width="9.1796875" style="144"/>
    <col min="10968" max="10969" width="12" style="144" customWidth="1"/>
    <col min="10970" max="10971" width="9.81640625" style="144" customWidth="1"/>
    <col min="10972" max="10972" width="11.7265625" style="144" customWidth="1"/>
    <col min="10973" max="10973" width="12.54296875" style="144" customWidth="1"/>
    <col min="10974" max="10974" width="10.81640625" style="144" customWidth="1"/>
    <col min="10975" max="10975" width="9.1796875" style="144"/>
    <col min="10976" max="10976" width="10.81640625" style="144" customWidth="1"/>
    <col min="10977" max="10977" width="11.7265625" style="144" customWidth="1"/>
    <col min="10978" max="10978" width="10.81640625" style="144" customWidth="1"/>
    <col min="10979" max="10979" width="11.7265625" style="144" customWidth="1"/>
    <col min="10980" max="10980" width="12.7265625" style="144" customWidth="1"/>
    <col min="10981" max="10981" width="15.54296875" style="144" customWidth="1"/>
    <col min="10982" max="10982" width="14.26953125" style="144" customWidth="1"/>
    <col min="10983" max="10983" width="13.81640625" style="144" customWidth="1"/>
    <col min="10984" max="10985" width="11.81640625" style="144" customWidth="1"/>
    <col min="10986" max="10986" width="13.81640625" style="144" customWidth="1"/>
    <col min="10987" max="10989" width="9.1796875" style="144"/>
    <col min="10990" max="10990" width="3.1796875" style="144" customWidth="1"/>
    <col min="10991" max="10991" width="12" style="144" customWidth="1"/>
    <col min="10992" max="10992" width="2" style="144" customWidth="1"/>
    <col min="10993" max="10994" width="9.1796875" style="144"/>
    <col min="10995" max="10995" width="11.7265625" style="144" customWidth="1"/>
    <col min="10996" max="11205" width="9.1796875" style="144"/>
    <col min="11206" max="11206" width="26.453125" style="144" customWidth="1"/>
    <col min="11207" max="11207" width="32.1796875" style="144" customWidth="1"/>
    <col min="11208" max="11208" width="30.1796875" style="144" customWidth="1"/>
    <col min="11209" max="11209" width="36.54296875" style="144" customWidth="1"/>
    <col min="11210" max="11210" width="9.1796875" style="144"/>
    <col min="11211" max="11211" width="7.7265625" style="144" customWidth="1"/>
    <col min="11212" max="11212" width="6.7265625" style="144" customWidth="1"/>
    <col min="11213" max="11213" width="8" style="144" customWidth="1"/>
    <col min="11214" max="11215" width="7.7265625" style="144" customWidth="1"/>
    <col min="11216" max="11216" width="7.54296875" style="144" customWidth="1"/>
    <col min="11217" max="11217" width="11" style="144" customWidth="1"/>
    <col min="11218" max="11218" width="10.1796875" style="144" customWidth="1"/>
    <col min="11219" max="11219" width="9.1796875" style="144"/>
    <col min="11220" max="11220" width="13" style="144" customWidth="1"/>
    <col min="11221" max="11221" width="8.54296875" style="144" customWidth="1"/>
    <col min="11222" max="11222" width="14.54296875" style="144" customWidth="1"/>
    <col min="11223" max="11223" width="9.1796875" style="144"/>
    <col min="11224" max="11225" width="12" style="144" customWidth="1"/>
    <col min="11226" max="11227" width="9.81640625" style="144" customWidth="1"/>
    <col min="11228" max="11228" width="11.7265625" style="144" customWidth="1"/>
    <col min="11229" max="11229" width="12.54296875" style="144" customWidth="1"/>
    <col min="11230" max="11230" width="10.81640625" style="144" customWidth="1"/>
    <col min="11231" max="11231" width="9.1796875" style="144"/>
    <col min="11232" max="11232" width="10.81640625" style="144" customWidth="1"/>
    <col min="11233" max="11233" width="11.7265625" style="144" customWidth="1"/>
    <col min="11234" max="11234" width="10.81640625" style="144" customWidth="1"/>
    <col min="11235" max="11235" width="11.7265625" style="144" customWidth="1"/>
    <col min="11236" max="11236" width="12.7265625" style="144" customWidth="1"/>
    <col min="11237" max="11237" width="15.54296875" style="144" customWidth="1"/>
    <col min="11238" max="11238" width="14.26953125" style="144" customWidth="1"/>
    <col min="11239" max="11239" width="13.81640625" style="144" customWidth="1"/>
    <col min="11240" max="11241" width="11.81640625" style="144" customWidth="1"/>
    <col min="11242" max="11242" width="13.81640625" style="144" customWidth="1"/>
    <col min="11243" max="11245" width="9.1796875" style="144"/>
    <col min="11246" max="11246" width="3.1796875" style="144" customWidth="1"/>
    <col min="11247" max="11247" width="12" style="144" customWidth="1"/>
    <col min="11248" max="11248" width="2" style="144" customWidth="1"/>
    <col min="11249" max="11250" width="9.1796875" style="144"/>
    <col min="11251" max="11251" width="11.7265625" style="144" customWidth="1"/>
    <col min="11252" max="11461" width="9.1796875" style="144"/>
    <col min="11462" max="11462" width="26.453125" style="144" customWidth="1"/>
    <col min="11463" max="11463" width="32.1796875" style="144" customWidth="1"/>
    <col min="11464" max="11464" width="30.1796875" style="144" customWidth="1"/>
    <col min="11465" max="11465" width="36.54296875" style="144" customWidth="1"/>
    <col min="11466" max="11466" width="9.1796875" style="144"/>
    <col min="11467" max="11467" width="7.7265625" style="144" customWidth="1"/>
    <col min="11468" max="11468" width="6.7265625" style="144" customWidth="1"/>
    <col min="11469" max="11469" width="8" style="144" customWidth="1"/>
    <col min="11470" max="11471" width="7.7265625" style="144" customWidth="1"/>
    <col min="11472" max="11472" width="7.54296875" style="144" customWidth="1"/>
    <col min="11473" max="11473" width="11" style="144" customWidth="1"/>
    <col min="11474" max="11474" width="10.1796875" style="144" customWidth="1"/>
    <col min="11475" max="11475" width="9.1796875" style="144"/>
    <col min="11476" max="11476" width="13" style="144" customWidth="1"/>
    <col min="11477" max="11477" width="8.54296875" style="144" customWidth="1"/>
    <col min="11478" max="11478" width="14.54296875" style="144" customWidth="1"/>
    <col min="11479" max="11479" width="9.1796875" style="144"/>
    <col min="11480" max="11481" width="12" style="144" customWidth="1"/>
    <col min="11482" max="11483" width="9.81640625" style="144" customWidth="1"/>
    <col min="11484" max="11484" width="11.7265625" style="144" customWidth="1"/>
    <col min="11485" max="11485" width="12.54296875" style="144" customWidth="1"/>
    <col min="11486" max="11486" width="10.81640625" style="144" customWidth="1"/>
    <col min="11487" max="11487" width="9.1796875" style="144"/>
    <col min="11488" max="11488" width="10.81640625" style="144" customWidth="1"/>
    <col min="11489" max="11489" width="11.7265625" style="144" customWidth="1"/>
    <col min="11490" max="11490" width="10.81640625" style="144" customWidth="1"/>
    <col min="11491" max="11491" width="11.7265625" style="144" customWidth="1"/>
    <col min="11492" max="11492" width="12.7265625" style="144" customWidth="1"/>
    <col min="11493" max="11493" width="15.54296875" style="144" customWidth="1"/>
    <col min="11494" max="11494" width="14.26953125" style="144" customWidth="1"/>
    <col min="11495" max="11495" width="13.81640625" style="144" customWidth="1"/>
    <col min="11496" max="11497" width="11.81640625" style="144" customWidth="1"/>
    <col min="11498" max="11498" width="13.81640625" style="144" customWidth="1"/>
    <col min="11499" max="11501" width="9.1796875" style="144"/>
    <col min="11502" max="11502" width="3.1796875" style="144" customWidth="1"/>
    <col min="11503" max="11503" width="12" style="144" customWidth="1"/>
    <col min="11504" max="11504" width="2" style="144" customWidth="1"/>
    <col min="11505" max="11506" width="9.1796875" style="144"/>
    <col min="11507" max="11507" width="11.7265625" style="144" customWidth="1"/>
    <col min="11508" max="11717" width="9.1796875" style="144"/>
    <col min="11718" max="11718" width="26.453125" style="144" customWidth="1"/>
    <col min="11719" max="11719" width="32.1796875" style="144" customWidth="1"/>
    <col min="11720" max="11720" width="30.1796875" style="144" customWidth="1"/>
    <col min="11721" max="11721" width="36.54296875" style="144" customWidth="1"/>
    <col min="11722" max="11722" width="9.1796875" style="144"/>
    <col min="11723" max="11723" width="7.7265625" style="144" customWidth="1"/>
    <col min="11724" max="11724" width="6.7265625" style="144" customWidth="1"/>
    <col min="11725" max="11725" width="8" style="144" customWidth="1"/>
    <col min="11726" max="11727" width="7.7265625" style="144" customWidth="1"/>
    <col min="11728" max="11728" width="7.54296875" style="144" customWidth="1"/>
    <col min="11729" max="11729" width="11" style="144" customWidth="1"/>
    <col min="11730" max="11730" width="10.1796875" style="144" customWidth="1"/>
    <col min="11731" max="11731" width="9.1796875" style="144"/>
    <col min="11732" max="11732" width="13" style="144" customWidth="1"/>
    <col min="11733" max="11733" width="8.54296875" style="144" customWidth="1"/>
    <col min="11734" max="11734" width="14.54296875" style="144" customWidth="1"/>
    <col min="11735" max="11735" width="9.1796875" style="144"/>
    <col min="11736" max="11737" width="12" style="144" customWidth="1"/>
    <col min="11738" max="11739" width="9.81640625" style="144" customWidth="1"/>
    <col min="11740" max="11740" width="11.7265625" style="144" customWidth="1"/>
    <col min="11741" max="11741" width="12.54296875" style="144" customWidth="1"/>
    <col min="11742" max="11742" width="10.81640625" style="144" customWidth="1"/>
    <col min="11743" max="11743" width="9.1796875" style="144"/>
    <col min="11744" max="11744" width="10.81640625" style="144" customWidth="1"/>
    <col min="11745" max="11745" width="11.7265625" style="144" customWidth="1"/>
    <col min="11746" max="11746" width="10.81640625" style="144" customWidth="1"/>
    <col min="11747" max="11747" width="11.7265625" style="144" customWidth="1"/>
    <col min="11748" max="11748" width="12.7265625" style="144" customWidth="1"/>
    <col min="11749" max="11749" width="15.54296875" style="144" customWidth="1"/>
    <col min="11750" max="11750" width="14.26953125" style="144" customWidth="1"/>
    <col min="11751" max="11751" width="13.81640625" style="144" customWidth="1"/>
    <col min="11752" max="11753" width="11.81640625" style="144" customWidth="1"/>
    <col min="11754" max="11754" width="13.81640625" style="144" customWidth="1"/>
    <col min="11755" max="11757" width="9.1796875" style="144"/>
    <col min="11758" max="11758" width="3.1796875" style="144" customWidth="1"/>
    <col min="11759" max="11759" width="12" style="144" customWidth="1"/>
    <col min="11760" max="11760" width="2" style="144" customWidth="1"/>
    <col min="11761" max="11762" width="9.1796875" style="144"/>
    <col min="11763" max="11763" width="11.7265625" style="144" customWidth="1"/>
    <col min="11764" max="11973" width="9.1796875" style="144"/>
    <col min="11974" max="11974" width="26.453125" style="144" customWidth="1"/>
    <col min="11975" max="11975" width="32.1796875" style="144" customWidth="1"/>
    <col min="11976" max="11976" width="30.1796875" style="144" customWidth="1"/>
    <col min="11977" max="11977" width="36.54296875" style="144" customWidth="1"/>
    <col min="11978" max="11978" width="9.1796875" style="144"/>
    <col min="11979" max="11979" width="7.7265625" style="144" customWidth="1"/>
    <col min="11980" max="11980" width="6.7265625" style="144" customWidth="1"/>
    <col min="11981" max="11981" width="8" style="144" customWidth="1"/>
    <col min="11982" max="11983" width="7.7265625" style="144" customWidth="1"/>
    <col min="11984" max="11984" width="7.54296875" style="144" customWidth="1"/>
    <col min="11985" max="11985" width="11" style="144" customWidth="1"/>
    <col min="11986" max="11986" width="10.1796875" style="144" customWidth="1"/>
    <col min="11987" max="11987" width="9.1796875" style="144"/>
    <col min="11988" max="11988" width="13" style="144" customWidth="1"/>
    <col min="11989" max="11989" width="8.54296875" style="144" customWidth="1"/>
    <col min="11990" max="11990" width="14.54296875" style="144" customWidth="1"/>
    <col min="11991" max="11991" width="9.1796875" style="144"/>
    <col min="11992" max="11993" width="12" style="144" customWidth="1"/>
    <col min="11994" max="11995" width="9.81640625" style="144" customWidth="1"/>
    <col min="11996" max="11996" width="11.7265625" style="144" customWidth="1"/>
    <col min="11997" max="11997" width="12.54296875" style="144" customWidth="1"/>
    <col min="11998" max="11998" width="10.81640625" style="144" customWidth="1"/>
    <col min="11999" max="11999" width="9.1796875" style="144"/>
    <col min="12000" max="12000" width="10.81640625" style="144" customWidth="1"/>
    <col min="12001" max="12001" width="11.7265625" style="144" customWidth="1"/>
    <col min="12002" max="12002" width="10.81640625" style="144" customWidth="1"/>
    <col min="12003" max="12003" width="11.7265625" style="144" customWidth="1"/>
    <col min="12004" max="12004" width="12.7265625" style="144" customWidth="1"/>
    <col min="12005" max="12005" width="15.54296875" style="144" customWidth="1"/>
    <col min="12006" max="12006" width="14.26953125" style="144" customWidth="1"/>
    <col min="12007" max="12007" width="13.81640625" style="144" customWidth="1"/>
    <col min="12008" max="12009" width="11.81640625" style="144" customWidth="1"/>
    <col min="12010" max="12010" width="13.81640625" style="144" customWidth="1"/>
    <col min="12011" max="12013" width="9.1796875" style="144"/>
    <col min="12014" max="12014" width="3.1796875" style="144" customWidth="1"/>
    <col min="12015" max="12015" width="12" style="144" customWidth="1"/>
    <col min="12016" max="12016" width="2" style="144" customWidth="1"/>
    <col min="12017" max="12018" width="9.1796875" style="144"/>
    <col min="12019" max="12019" width="11.7265625" style="144" customWidth="1"/>
    <col min="12020" max="12229" width="9.1796875" style="144"/>
    <col min="12230" max="12230" width="26.453125" style="144" customWidth="1"/>
    <col min="12231" max="12231" width="32.1796875" style="144" customWidth="1"/>
    <col min="12232" max="12232" width="30.1796875" style="144" customWidth="1"/>
    <col min="12233" max="12233" width="36.54296875" style="144" customWidth="1"/>
    <col min="12234" max="12234" width="9.1796875" style="144"/>
    <col min="12235" max="12235" width="7.7265625" style="144" customWidth="1"/>
    <col min="12236" max="12236" width="6.7265625" style="144" customWidth="1"/>
    <col min="12237" max="12237" width="8" style="144" customWidth="1"/>
    <col min="12238" max="12239" width="7.7265625" style="144" customWidth="1"/>
    <col min="12240" max="12240" width="7.54296875" style="144" customWidth="1"/>
    <col min="12241" max="12241" width="11" style="144" customWidth="1"/>
    <col min="12242" max="12242" width="10.1796875" style="144" customWidth="1"/>
    <col min="12243" max="12243" width="9.1796875" style="144"/>
    <col min="12244" max="12244" width="13" style="144" customWidth="1"/>
    <col min="12245" max="12245" width="8.54296875" style="144" customWidth="1"/>
    <col min="12246" max="12246" width="14.54296875" style="144" customWidth="1"/>
    <col min="12247" max="12247" width="9.1796875" style="144"/>
    <col min="12248" max="12249" width="12" style="144" customWidth="1"/>
    <col min="12250" max="12251" width="9.81640625" style="144" customWidth="1"/>
    <col min="12252" max="12252" width="11.7265625" style="144" customWidth="1"/>
    <col min="12253" max="12253" width="12.54296875" style="144" customWidth="1"/>
    <col min="12254" max="12254" width="10.81640625" style="144" customWidth="1"/>
    <col min="12255" max="12255" width="9.1796875" style="144"/>
    <col min="12256" max="12256" width="10.81640625" style="144" customWidth="1"/>
    <col min="12257" max="12257" width="11.7265625" style="144" customWidth="1"/>
    <col min="12258" max="12258" width="10.81640625" style="144" customWidth="1"/>
    <col min="12259" max="12259" width="11.7265625" style="144" customWidth="1"/>
    <col min="12260" max="12260" width="12.7265625" style="144" customWidth="1"/>
    <col min="12261" max="12261" width="15.54296875" style="144" customWidth="1"/>
    <col min="12262" max="12262" width="14.26953125" style="144" customWidth="1"/>
    <col min="12263" max="12263" width="13.81640625" style="144" customWidth="1"/>
    <col min="12264" max="12265" width="11.81640625" style="144" customWidth="1"/>
    <col min="12266" max="12266" width="13.81640625" style="144" customWidth="1"/>
    <col min="12267" max="12269" width="9.1796875" style="144"/>
    <col min="12270" max="12270" width="3.1796875" style="144" customWidth="1"/>
    <col min="12271" max="12271" width="12" style="144" customWidth="1"/>
    <col min="12272" max="12272" width="2" style="144" customWidth="1"/>
    <col min="12273" max="12274" width="9.1796875" style="144"/>
    <col min="12275" max="12275" width="11.7265625" style="144" customWidth="1"/>
    <col min="12276" max="12485" width="9.1796875" style="144"/>
    <col min="12486" max="12486" width="26.453125" style="144" customWidth="1"/>
    <col min="12487" max="12487" width="32.1796875" style="144" customWidth="1"/>
    <col min="12488" max="12488" width="30.1796875" style="144" customWidth="1"/>
    <col min="12489" max="12489" width="36.54296875" style="144" customWidth="1"/>
    <col min="12490" max="12490" width="9.1796875" style="144"/>
    <col min="12491" max="12491" width="7.7265625" style="144" customWidth="1"/>
    <col min="12492" max="12492" width="6.7265625" style="144" customWidth="1"/>
    <col min="12493" max="12493" width="8" style="144" customWidth="1"/>
    <col min="12494" max="12495" width="7.7265625" style="144" customWidth="1"/>
    <col min="12496" max="12496" width="7.54296875" style="144" customWidth="1"/>
    <col min="12497" max="12497" width="11" style="144" customWidth="1"/>
    <col min="12498" max="12498" width="10.1796875" style="144" customWidth="1"/>
    <col min="12499" max="12499" width="9.1796875" style="144"/>
    <col min="12500" max="12500" width="13" style="144" customWidth="1"/>
    <col min="12501" max="12501" width="8.54296875" style="144" customWidth="1"/>
    <col min="12502" max="12502" width="14.54296875" style="144" customWidth="1"/>
    <col min="12503" max="12503" width="9.1796875" style="144"/>
    <col min="12504" max="12505" width="12" style="144" customWidth="1"/>
    <col min="12506" max="12507" width="9.81640625" style="144" customWidth="1"/>
    <col min="12508" max="12508" width="11.7265625" style="144" customWidth="1"/>
    <col min="12509" max="12509" width="12.54296875" style="144" customWidth="1"/>
    <col min="12510" max="12510" width="10.81640625" style="144" customWidth="1"/>
    <col min="12511" max="12511" width="9.1796875" style="144"/>
    <col min="12512" max="12512" width="10.81640625" style="144" customWidth="1"/>
    <col min="12513" max="12513" width="11.7265625" style="144" customWidth="1"/>
    <col min="12514" max="12514" width="10.81640625" style="144" customWidth="1"/>
    <col min="12515" max="12515" width="11.7265625" style="144" customWidth="1"/>
    <col min="12516" max="12516" width="12.7265625" style="144" customWidth="1"/>
    <col min="12517" max="12517" width="15.54296875" style="144" customWidth="1"/>
    <col min="12518" max="12518" width="14.26953125" style="144" customWidth="1"/>
    <col min="12519" max="12519" width="13.81640625" style="144" customWidth="1"/>
    <col min="12520" max="12521" width="11.81640625" style="144" customWidth="1"/>
    <col min="12522" max="12522" width="13.81640625" style="144" customWidth="1"/>
    <col min="12523" max="12525" width="9.1796875" style="144"/>
    <col min="12526" max="12526" width="3.1796875" style="144" customWidth="1"/>
    <col min="12527" max="12527" width="12" style="144" customWidth="1"/>
    <col min="12528" max="12528" width="2" style="144" customWidth="1"/>
    <col min="12529" max="12530" width="9.1796875" style="144"/>
    <col min="12531" max="12531" width="11.7265625" style="144" customWidth="1"/>
    <col min="12532" max="12741" width="9.1796875" style="144"/>
    <col min="12742" max="12742" width="26.453125" style="144" customWidth="1"/>
    <col min="12743" max="12743" width="32.1796875" style="144" customWidth="1"/>
    <col min="12744" max="12744" width="30.1796875" style="144" customWidth="1"/>
    <col min="12745" max="12745" width="36.54296875" style="144" customWidth="1"/>
    <col min="12746" max="12746" width="9.1796875" style="144"/>
    <col min="12747" max="12747" width="7.7265625" style="144" customWidth="1"/>
    <col min="12748" max="12748" width="6.7265625" style="144" customWidth="1"/>
    <col min="12749" max="12749" width="8" style="144" customWidth="1"/>
    <col min="12750" max="12751" width="7.7265625" style="144" customWidth="1"/>
    <col min="12752" max="12752" width="7.54296875" style="144" customWidth="1"/>
    <col min="12753" max="12753" width="11" style="144" customWidth="1"/>
    <col min="12754" max="12754" width="10.1796875" style="144" customWidth="1"/>
    <col min="12755" max="12755" width="9.1796875" style="144"/>
    <col min="12756" max="12756" width="13" style="144" customWidth="1"/>
    <col min="12757" max="12757" width="8.54296875" style="144" customWidth="1"/>
    <col min="12758" max="12758" width="14.54296875" style="144" customWidth="1"/>
    <col min="12759" max="12759" width="9.1796875" style="144"/>
    <col min="12760" max="12761" width="12" style="144" customWidth="1"/>
    <col min="12762" max="12763" width="9.81640625" style="144" customWidth="1"/>
    <col min="12764" max="12764" width="11.7265625" style="144" customWidth="1"/>
    <col min="12765" max="12765" width="12.54296875" style="144" customWidth="1"/>
    <col min="12766" max="12766" width="10.81640625" style="144" customWidth="1"/>
    <col min="12767" max="12767" width="9.1796875" style="144"/>
    <col min="12768" max="12768" width="10.81640625" style="144" customWidth="1"/>
    <col min="12769" max="12769" width="11.7265625" style="144" customWidth="1"/>
    <col min="12770" max="12770" width="10.81640625" style="144" customWidth="1"/>
    <col min="12771" max="12771" width="11.7265625" style="144" customWidth="1"/>
    <col min="12772" max="12772" width="12.7265625" style="144" customWidth="1"/>
    <col min="12773" max="12773" width="15.54296875" style="144" customWidth="1"/>
    <col min="12774" max="12774" width="14.26953125" style="144" customWidth="1"/>
    <col min="12775" max="12775" width="13.81640625" style="144" customWidth="1"/>
    <col min="12776" max="12777" width="11.81640625" style="144" customWidth="1"/>
    <col min="12778" max="12778" width="13.81640625" style="144" customWidth="1"/>
    <col min="12779" max="12781" width="9.1796875" style="144"/>
    <col min="12782" max="12782" width="3.1796875" style="144" customWidth="1"/>
    <col min="12783" max="12783" width="12" style="144" customWidth="1"/>
    <col min="12784" max="12784" width="2" style="144" customWidth="1"/>
    <col min="12785" max="12786" width="9.1796875" style="144"/>
    <col min="12787" max="12787" width="11.7265625" style="144" customWidth="1"/>
    <col min="12788" max="12997" width="9.1796875" style="144"/>
    <col min="12998" max="12998" width="26.453125" style="144" customWidth="1"/>
    <col min="12999" max="12999" width="32.1796875" style="144" customWidth="1"/>
    <col min="13000" max="13000" width="30.1796875" style="144" customWidth="1"/>
    <col min="13001" max="13001" width="36.54296875" style="144" customWidth="1"/>
    <col min="13002" max="13002" width="9.1796875" style="144"/>
    <col min="13003" max="13003" width="7.7265625" style="144" customWidth="1"/>
    <col min="13004" max="13004" width="6.7265625" style="144" customWidth="1"/>
    <col min="13005" max="13005" width="8" style="144" customWidth="1"/>
    <col min="13006" max="13007" width="7.7265625" style="144" customWidth="1"/>
    <col min="13008" max="13008" width="7.54296875" style="144" customWidth="1"/>
    <col min="13009" max="13009" width="11" style="144" customWidth="1"/>
    <col min="13010" max="13010" width="10.1796875" style="144" customWidth="1"/>
    <col min="13011" max="13011" width="9.1796875" style="144"/>
    <col min="13012" max="13012" width="13" style="144" customWidth="1"/>
    <col min="13013" max="13013" width="8.54296875" style="144" customWidth="1"/>
    <col min="13014" max="13014" width="14.54296875" style="144" customWidth="1"/>
    <col min="13015" max="13015" width="9.1796875" style="144"/>
    <col min="13016" max="13017" width="12" style="144" customWidth="1"/>
    <col min="13018" max="13019" width="9.81640625" style="144" customWidth="1"/>
    <col min="13020" max="13020" width="11.7265625" style="144" customWidth="1"/>
    <col min="13021" max="13021" width="12.54296875" style="144" customWidth="1"/>
    <col min="13022" max="13022" width="10.81640625" style="144" customWidth="1"/>
    <col min="13023" max="13023" width="9.1796875" style="144"/>
    <col min="13024" max="13024" width="10.81640625" style="144" customWidth="1"/>
    <col min="13025" max="13025" width="11.7265625" style="144" customWidth="1"/>
    <col min="13026" max="13026" width="10.81640625" style="144" customWidth="1"/>
    <col min="13027" max="13027" width="11.7265625" style="144" customWidth="1"/>
    <col min="13028" max="13028" width="12.7265625" style="144" customWidth="1"/>
    <col min="13029" max="13029" width="15.54296875" style="144" customWidth="1"/>
    <col min="13030" max="13030" width="14.26953125" style="144" customWidth="1"/>
    <col min="13031" max="13031" width="13.81640625" style="144" customWidth="1"/>
    <col min="13032" max="13033" width="11.81640625" style="144" customWidth="1"/>
    <col min="13034" max="13034" width="13.81640625" style="144" customWidth="1"/>
    <col min="13035" max="13037" width="9.1796875" style="144"/>
    <col min="13038" max="13038" width="3.1796875" style="144" customWidth="1"/>
    <col min="13039" max="13039" width="12" style="144" customWidth="1"/>
    <col min="13040" max="13040" width="2" style="144" customWidth="1"/>
    <col min="13041" max="13042" width="9.1796875" style="144"/>
    <col min="13043" max="13043" width="11.7265625" style="144" customWidth="1"/>
    <col min="13044" max="13253" width="9.1796875" style="144"/>
    <col min="13254" max="13254" width="26.453125" style="144" customWidth="1"/>
    <col min="13255" max="13255" width="32.1796875" style="144" customWidth="1"/>
    <col min="13256" max="13256" width="30.1796875" style="144" customWidth="1"/>
    <col min="13257" max="13257" width="36.54296875" style="144" customWidth="1"/>
    <col min="13258" max="13258" width="9.1796875" style="144"/>
    <col min="13259" max="13259" width="7.7265625" style="144" customWidth="1"/>
    <col min="13260" max="13260" width="6.7265625" style="144" customWidth="1"/>
    <col min="13261" max="13261" width="8" style="144" customWidth="1"/>
    <col min="13262" max="13263" width="7.7265625" style="144" customWidth="1"/>
    <col min="13264" max="13264" width="7.54296875" style="144" customWidth="1"/>
    <col min="13265" max="13265" width="11" style="144" customWidth="1"/>
    <col min="13266" max="13266" width="10.1796875" style="144" customWidth="1"/>
    <col min="13267" max="13267" width="9.1796875" style="144"/>
    <col min="13268" max="13268" width="13" style="144" customWidth="1"/>
    <col min="13269" max="13269" width="8.54296875" style="144" customWidth="1"/>
    <col min="13270" max="13270" width="14.54296875" style="144" customWidth="1"/>
    <col min="13271" max="13271" width="9.1796875" style="144"/>
    <col min="13272" max="13273" width="12" style="144" customWidth="1"/>
    <col min="13274" max="13275" width="9.81640625" style="144" customWidth="1"/>
    <col min="13276" max="13276" width="11.7265625" style="144" customWidth="1"/>
    <col min="13277" max="13277" width="12.54296875" style="144" customWidth="1"/>
    <col min="13278" max="13278" width="10.81640625" style="144" customWidth="1"/>
    <col min="13279" max="13279" width="9.1796875" style="144"/>
    <col min="13280" max="13280" width="10.81640625" style="144" customWidth="1"/>
    <col min="13281" max="13281" width="11.7265625" style="144" customWidth="1"/>
    <col min="13282" max="13282" width="10.81640625" style="144" customWidth="1"/>
    <col min="13283" max="13283" width="11.7265625" style="144" customWidth="1"/>
    <col min="13284" max="13284" width="12.7265625" style="144" customWidth="1"/>
    <col min="13285" max="13285" width="15.54296875" style="144" customWidth="1"/>
    <col min="13286" max="13286" width="14.26953125" style="144" customWidth="1"/>
    <col min="13287" max="13287" width="13.81640625" style="144" customWidth="1"/>
    <col min="13288" max="13289" width="11.81640625" style="144" customWidth="1"/>
    <col min="13290" max="13290" width="13.81640625" style="144" customWidth="1"/>
    <col min="13291" max="13293" width="9.1796875" style="144"/>
    <col min="13294" max="13294" width="3.1796875" style="144" customWidth="1"/>
    <col min="13295" max="13295" width="12" style="144" customWidth="1"/>
    <col min="13296" max="13296" width="2" style="144" customWidth="1"/>
    <col min="13297" max="13298" width="9.1796875" style="144"/>
    <col min="13299" max="13299" width="11.7265625" style="144" customWidth="1"/>
    <col min="13300" max="13509" width="9.1796875" style="144"/>
    <col min="13510" max="13510" width="26.453125" style="144" customWidth="1"/>
    <col min="13511" max="13511" width="32.1796875" style="144" customWidth="1"/>
    <col min="13512" max="13512" width="30.1796875" style="144" customWidth="1"/>
    <col min="13513" max="13513" width="36.54296875" style="144" customWidth="1"/>
    <col min="13514" max="13514" width="9.1796875" style="144"/>
    <col min="13515" max="13515" width="7.7265625" style="144" customWidth="1"/>
    <col min="13516" max="13516" width="6.7265625" style="144" customWidth="1"/>
    <col min="13517" max="13517" width="8" style="144" customWidth="1"/>
    <col min="13518" max="13519" width="7.7265625" style="144" customWidth="1"/>
    <col min="13520" max="13520" width="7.54296875" style="144" customWidth="1"/>
    <col min="13521" max="13521" width="11" style="144" customWidth="1"/>
    <col min="13522" max="13522" width="10.1796875" style="144" customWidth="1"/>
    <col min="13523" max="13523" width="9.1796875" style="144"/>
    <col min="13524" max="13524" width="13" style="144" customWidth="1"/>
    <col min="13525" max="13525" width="8.54296875" style="144" customWidth="1"/>
    <col min="13526" max="13526" width="14.54296875" style="144" customWidth="1"/>
    <col min="13527" max="13527" width="9.1796875" style="144"/>
    <col min="13528" max="13529" width="12" style="144" customWidth="1"/>
    <col min="13530" max="13531" width="9.81640625" style="144" customWidth="1"/>
    <col min="13532" max="13532" width="11.7265625" style="144" customWidth="1"/>
    <col min="13533" max="13533" width="12.54296875" style="144" customWidth="1"/>
    <col min="13534" max="13534" width="10.81640625" style="144" customWidth="1"/>
    <col min="13535" max="13535" width="9.1796875" style="144"/>
    <col min="13536" max="13536" width="10.81640625" style="144" customWidth="1"/>
    <col min="13537" max="13537" width="11.7265625" style="144" customWidth="1"/>
    <col min="13538" max="13538" width="10.81640625" style="144" customWidth="1"/>
    <col min="13539" max="13539" width="11.7265625" style="144" customWidth="1"/>
    <col min="13540" max="13540" width="12.7265625" style="144" customWidth="1"/>
    <col min="13541" max="13541" width="15.54296875" style="144" customWidth="1"/>
    <col min="13542" max="13542" width="14.26953125" style="144" customWidth="1"/>
    <col min="13543" max="13543" width="13.81640625" style="144" customWidth="1"/>
    <col min="13544" max="13545" width="11.81640625" style="144" customWidth="1"/>
    <col min="13546" max="13546" width="13.81640625" style="144" customWidth="1"/>
    <col min="13547" max="13549" width="9.1796875" style="144"/>
    <col min="13550" max="13550" width="3.1796875" style="144" customWidth="1"/>
    <col min="13551" max="13551" width="12" style="144" customWidth="1"/>
    <col min="13552" max="13552" width="2" style="144" customWidth="1"/>
    <col min="13553" max="13554" width="9.1796875" style="144"/>
    <col min="13555" max="13555" width="11.7265625" style="144" customWidth="1"/>
    <col min="13556" max="13765" width="9.1796875" style="144"/>
    <col min="13766" max="13766" width="26.453125" style="144" customWidth="1"/>
    <col min="13767" max="13767" width="32.1796875" style="144" customWidth="1"/>
    <col min="13768" max="13768" width="30.1796875" style="144" customWidth="1"/>
    <col min="13769" max="13769" width="36.54296875" style="144" customWidth="1"/>
    <col min="13770" max="13770" width="9.1796875" style="144"/>
    <col min="13771" max="13771" width="7.7265625" style="144" customWidth="1"/>
    <col min="13772" max="13772" width="6.7265625" style="144" customWidth="1"/>
    <col min="13773" max="13773" width="8" style="144" customWidth="1"/>
    <col min="13774" max="13775" width="7.7265625" style="144" customWidth="1"/>
    <col min="13776" max="13776" width="7.54296875" style="144" customWidth="1"/>
    <col min="13777" max="13777" width="11" style="144" customWidth="1"/>
    <col min="13778" max="13778" width="10.1796875" style="144" customWidth="1"/>
    <col min="13779" max="13779" width="9.1796875" style="144"/>
    <col min="13780" max="13780" width="13" style="144" customWidth="1"/>
    <col min="13781" max="13781" width="8.54296875" style="144" customWidth="1"/>
    <col min="13782" max="13782" width="14.54296875" style="144" customWidth="1"/>
    <col min="13783" max="13783" width="9.1796875" style="144"/>
    <col min="13784" max="13785" width="12" style="144" customWidth="1"/>
    <col min="13786" max="13787" width="9.81640625" style="144" customWidth="1"/>
    <col min="13788" max="13788" width="11.7265625" style="144" customWidth="1"/>
    <col min="13789" max="13789" width="12.54296875" style="144" customWidth="1"/>
    <col min="13790" max="13790" width="10.81640625" style="144" customWidth="1"/>
    <col min="13791" max="13791" width="9.1796875" style="144"/>
    <col min="13792" max="13792" width="10.81640625" style="144" customWidth="1"/>
    <col min="13793" max="13793" width="11.7265625" style="144" customWidth="1"/>
    <col min="13794" max="13794" width="10.81640625" style="144" customWidth="1"/>
    <col min="13795" max="13795" width="11.7265625" style="144" customWidth="1"/>
    <col min="13796" max="13796" width="12.7265625" style="144" customWidth="1"/>
    <col min="13797" max="13797" width="15.54296875" style="144" customWidth="1"/>
    <col min="13798" max="13798" width="14.26953125" style="144" customWidth="1"/>
    <col min="13799" max="13799" width="13.81640625" style="144" customWidth="1"/>
    <col min="13800" max="13801" width="11.81640625" style="144" customWidth="1"/>
    <col min="13802" max="13802" width="13.81640625" style="144" customWidth="1"/>
    <col min="13803" max="13805" width="9.1796875" style="144"/>
    <col min="13806" max="13806" width="3.1796875" style="144" customWidth="1"/>
    <col min="13807" max="13807" width="12" style="144" customWidth="1"/>
    <col min="13808" max="13808" width="2" style="144" customWidth="1"/>
    <col min="13809" max="13810" width="9.1796875" style="144"/>
    <col min="13811" max="13811" width="11.7265625" style="144" customWidth="1"/>
    <col min="13812" max="14021" width="9.1796875" style="144"/>
    <col min="14022" max="14022" width="26.453125" style="144" customWidth="1"/>
    <col min="14023" max="14023" width="32.1796875" style="144" customWidth="1"/>
    <col min="14024" max="14024" width="30.1796875" style="144" customWidth="1"/>
    <col min="14025" max="14025" width="36.54296875" style="144" customWidth="1"/>
    <col min="14026" max="14026" width="9.1796875" style="144"/>
    <col min="14027" max="14027" width="7.7265625" style="144" customWidth="1"/>
    <col min="14028" max="14028" width="6.7265625" style="144" customWidth="1"/>
    <col min="14029" max="14029" width="8" style="144" customWidth="1"/>
    <col min="14030" max="14031" width="7.7265625" style="144" customWidth="1"/>
    <col min="14032" max="14032" width="7.54296875" style="144" customWidth="1"/>
    <col min="14033" max="14033" width="11" style="144" customWidth="1"/>
    <col min="14034" max="14034" width="10.1796875" style="144" customWidth="1"/>
    <col min="14035" max="14035" width="9.1796875" style="144"/>
    <col min="14036" max="14036" width="13" style="144" customWidth="1"/>
    <col min="14037" max="14037" width="8.54296875" style="144" customWidth="1"/>
    <col min="14038" max="14038" width="14.54296875" style="144" customWidth="1"/>
    <col min="14039" max="14039" width="9.1796875" style="144"/>
    <col min="14040" max="14041" width="12" style="144" customWidth="1"/>
    <col min="14042" max="14043" width="9.81640625" style="144" customWidth="1"/>
    <col min="14044" max="14044" width="11.7265625" style="144" customWidth="1"/>
    <col min="14045" max="14045" width="12.54296875" style="144" customWidth="1"/>
    <col min="14046" max="14046" width="10.81640625" style="144" customWidth="1"/>
    <col min="14047" max="14047" width="9.1796875" style="144"/>
    <col min="14048" max="14048" width="10.81640625" style="144" customWidth="1"/>
    <col min="14049" max="14049" width="11.7265625" style="144" customWidth="1"/>
    <col min="14050" max="14050" width="10.81640625" style="144" customWidth="1"/>
    <col min="14051" max="14051" width="11.7265625" style="144" customWidth="1"/>
    <col min="14052" max="14052" width="12.7265625" style="144" customWidth="1"/>
    <col min="14053" max="14053" width="15.54296875" style="144" customWidth="1"/>
    <col min="14054" max="14054" width="14.26953125" style="144" customWidth="1"/>
    <col min="14055" max="14055" width="13.81640625" style="144" customWidth="1"/>
    <col min="14056" max="14057" width="11.81640625" style="144" customWidth="1"/>
    <col min="14058" max="14058" width="13.81640625" style="144" customWidth="1"/>
    <col min="14059" max="14061" width="9.1796875" style="144"/>
    <col min="14062" max="14062" width="3.1796875" style="144" customWidth="1"/>
    <col min="14063" max="14063" width="12" style="144" customWidth="1"/>
    <col min="14064" max="14064" width="2" style="144" customWidth="1"/>
    <col min="14065" max="14066" width="9.1796875" style="144"/>
    <col min="14067" max="14067" width="11.7265625" style="144" customWidth="1"/>
    <col min="14068" max="14277" width="9.1796875" style="144"/>
    <col min="14278" max="14278" width="26.453125" style="144" customWidth="1"/>
    <col min="14279" max="14279" width="32.1796875" style="144" customWidth="1"/>
    <col min="14280" max="14280" width="30.1796875" style="144" customWidth="1"/>
    <col min="14281" max="14281" width="36.54296875" style="144" customWidth="1"/>
    <col min="14282" max="14282" width="9.1796875" style="144"/>
    <col min="14283" max="14283" width="7.7265625" style="144" customWidth="1"/>
    <col min="14284" max="14284" width="6.7265625" style="144" customWidth="1"/>
    <col min="14285" max="14285" width="8" style="144" customWidth="1"/>
    <col min="14286" max="14287" width="7.7265625" style="144" customWidth="1"/>
    <col min="14288" max="14288" width="7.54296875" style="144" customWidth="1"/>
    <col min="14289" max="14289" width="11" style="144" customWidth="1"/>
    <col min="14290" max="14290" width="10.1796875" style="144" customWidth="1"/>
    <col min="14291" max="14291" width="9.1796875" style="144"/>
    <col min="14292" max="14292" width="13" style="144" customWidth="1"/>
    <col min="14293" max="14293" width="8.54296875" style="144" customWidth="1"/>
    <col min="14294" max="14294" width="14.54296875" style="144" customWidth="1"/>
    <col min="14295" max="14295" width="9.1796875" style="144"/>
    <col min="14296" max="14297" width="12" style="144" customWidth="1"/>
    <col min="14298" max="14299" width="9.81640625" style="144" customWidth="1"/>
    <col min="14300" max="14300" width="11.7265625" style="144" customWidth="1"/>
    <col min="14301" max="14301" width="12.54296875" style="144" customWidth="1"/>
    <col min="14302" max="14302" width="10.81640625" style="144" customWidth="1"/>
    <col min="14303" max="14303" width="9.1796875" style="144"/>
    <col min="14304" max="14304" width="10.81640625" style="144" customWidth="1"/>
    <col min="14305" max="14305" width="11.7265625" style="144" customWidth="1"/>
    <col min="14306" max="14306" width="10.81640625" style="144" customWidth="1"/>
    <col min="14307" max="14307" width="11.7265625" style="144" customWidth="1"/>
    <col min="14308" max="14308" width="12.7265625" style="144" customWidth="1"/>
    <col min="14309" max="14309" width="15.54296875" style="144" customWidth="1"/>
    <col min="14310" max="14310" width="14.26953125" style="144" customWidth="1"/>
    <col min="14311" max="14311" width="13.81640625" style="144" customWidth="1"/>
    <col min="14312" max="14313" width="11.81640625" style="144" customWidth="1"/>
    <col min="14314" max="14314" width="13.81640625" style="144" customWidth="1"/>
    <col min="14315" max="14317" width="9.1796875" style="144"/>
    <col min="14318" max="14318" width="3.1796875" style="144" customWidth="1"/>
    <col min="14319" max="14319" width="12" style="144" customWidth="1"/>
    <col min="14320" max="14320" width="2" style="144" customWidth="1"/>
    <col min="14321" max="14322" width="9.1796875" style="144"/>
    <col min="14323" max="14323" width="11.7265625" style="144" customWidth="1"/>
    <col min="14324" max="14533" width="9.1796875" style="144"/>
    <col min="14534" max="14534" width="26.453125" style="144" customWidth="1"/>
    <col min="14535" max="14535" width="32.1796875" style="144" customWidth="1"/>
    <col min="14536" max="14536" width="30.1796875" style="144" customWidth="1"/>
    <col min="14537" max="14537" width="36.54296875" style="144" customWidth="1"/>
    <col min="14538" max="14538" width="9.1796875" style="144"/>
    <col min="14539" max="14539" width="7.7265625" style="144" customWidth="1"/>
    <col min="14540" max="14540" width="6.7265625" style="144" customWidth="1"/>
    <col min="14541" max="14541" width="8" style="144" customWidth="1"/>
    <col min="14542" max="14543" width="7.7265625" style="144" customWidth="1"/>
    <col min="14544" max="14544" width="7.54296875" style="144" customWidth="1"/>
    <col min="14545" max="14545" width="11" style="144" customWidth="1"/>
    <col min="14546" max="14546" width="10.1796875" style="144" customWidth="1"/>
    <col min="14547" max="14547" width="9.1796875" style="144"/>
    <col min="14548" max="14548" width="13" style="144" customWidth="1"/>
    <col min="14549" max="14549" width="8.54296875" style="144" customWidth="1"/>
    <col min="14550" max="14550" width="14.54296875" style="144" customWidth="1"/>
    <col min="14551" max="14551" width="9.1796875" style="144"/>
    <col min="14552" max="14553" width="12" style="144" customWidth="1"/>
    <col min="14554" max="14555" width="9.81640625" style="144" customWidth="1"/>
    <col min="14556" max="14556" width="11.7265625" style="144" customWidth="1"/>
    <col min="14557" max="14557" width="12.54296875" style="144" customWidth="1"/>
    <col min="14558" max="14558" width="10.81640625" style="144" customWidth="1"/>
    <col min="14559" max="14559" width="9.1796875" style="144"/>
    <col min="14560" max="14560" width="10.81640625" style="144" customWidth="1"/>
    <col min="14561" max="14561" width="11.7265625" style="144" customWidth="1"/>
    <col min="14562" max="14562" width="10.81640625" style="144" customWidth="1"/>
    <col min="14563" max="14563" width="11.7265625" style="144" customWidth="1"/>
    <col min="14564" max="14564" width="12.7265625" style="144" customWidth="1"/>
    <col min="14565" max="14565" width="15.54296875" style="144" customWidth="1"/>
    <col min="14566" max="14566" width="14.26953125" style="144" customWidth="1"/>
    <col min="14567" max="14567" width="13.81640625" style="144" customWidth="1"/>
    <col min="14568" max="14569" width="11.81640625" style="144" customWidth="1"/>
    <col min="14570" max="14570" width="13.81640625" style="144" customWidth="1"/>
    <col min="14571" max="14573" width="9.1796875" style="144"/>
    <col min="14574" max="14574" width="3.1796875" style="144" customWidth="1"/>
    <col min="14575" max="14575" width="12" style="144" customWidth="1"/>
    <col min="14576" max="14576" width="2" style="144" customWidth="1"/>
    <col min="14577" max="14578" width="9.1796875" style="144"/>
    <col min="14579" max="14579" width="11.7265625" style="144" customWidth="1"/>
    <col min="14580" max="14789" width="9.1796875" style="144"/>
    <col min="14790" max="14790" width="26.453125" style="144" customWidth="1"/>
    <col min="14791" max="14791" width="32.1796875" style="144" customWidth="1"/>
    <col min="14792" max="14792" width="30.1796875" style="144" customWidth="1"/>
    <col min="14793" max="14793" width="36.54296875" style="144" customWidth="1"/>
    <col min="14794" max="14794" width="9.1796875" style="144"/>
    <col min="14795" max="14795" width="7.7265625" style="144" customWidth="1"/>
    <col min="14796" max="14796" width="6.7265625" style="144" customWidth="1"/>
    <col min="14797" max="14797" width="8" style="144" customWidth="1"/>
    <col min="14798" max="14799" width="7.7265625" style="144" customWidth="1"/>
    <col min="14800" max="14800" width="7.54296875" style="144" customWidth="1"/>
    <col min="14801" max="14801" width="11" style="144" customWidth="1"/>
    <col min="14802" max="14802" width="10.1796875" style="144" customWidth="1"/>
    <col min="14803" max="14803" width="9.1796875" style="144"/>
    <col min="14804" max="14804" width="13" style="144" customWidth="1"/>
    <col min="14805" max="14805" width="8.54296875" style="144" customWidth="1"/>
    <col min="14806" max="14806" width="14.54296875" style="144" customWidth="1"/>
    <col min="14807" max="14807" width="9.1796875" style="144"/>
    <col min="14808" max="14809" width="12" style="144" customWidth="1"/>
    <col min="14810" max="14811" width="9.81640625" style="144" customWidth="1"/>
    <col min="14812" max="14812" width="11.7265625" style="144" customWidth="1"/>
    <col min="14813" max="14813" width="12.54296875" style="144" customWidth="1"/>
    <col min="14814" max="14814" width="10.81640625" style="144" customWidth="1"/>
    <col min="14815" max="14815" width="9.1796875" style="144"/>
    <col min="14816" max="14816" width="10.81640625" style="144" customWidth="1"/>
    <col min="14817" max="14817" width="11.7265625" style="144" customWidth="1"/>
    <col min="14818" max="14818" width="10.81640625" style="144" customWidth="1"/>
    <col min="14819" max="14819" width="11.7265625" style="144" customWidth="1"/>
    <col min="14820" max="14820" width="12.7265625" style="144" customWidth="1"/>
    <col min="14821" max="14821" width="15.54296875" style="144" customWidth="1"/>
    <col min="14822" max="14822" width="14.26953125" style="144" customWidth="1"/>
    <col min="14823" max="14823" width="13.81640625" style="144" customWidth="1"/>
    <col min="14824" max="14825" width="11.81640625" style="144" customWidth="1"/>
    <col min="14826" max="14826" width="13.81640625" style="144" customWidth="1"/>
    <col min="14827" max="14829" width="9.1796875" style="144"/>
    <col min="14830" max="14830" width="3.1796875" style="144" customWidth="1"/>
    <col min="14831" max="14831" width="12" style="144" customWidth="1"/>
    <col min="14832" max="14832" width="2" style="144" customWidth="1"/>
    <col min="14833" max="14834" width="9.1796875" style="144"/>
    <col min="14835" max="14835" width="11.7265625" style="144" customWidth="1"/>
    <col min="14836" max="15045" width="9.1796875" style="144"/>
    <col min="15046" max="15046" width="26.453125" style="144" customWidth="1"/>
    <col min="15047" max="15047" width="32.1796875" style="144" customWidth="1"/>
    <col min="15048" max="15048" width="30.1796875" style="144" customWidth="1"/>
    <col min="15049" max="15049" width="36.54296875" style="144" customWidth="1"/>
    <col min="15050" max="15050" width="9.1796875" style="144"/>
    <col min="15051" max="15051" width="7.7265625" style="144" customWidth="1"/>
    <col min="15052" max="15052" width="6.7265625" style="144" customWidth="1"/>
    <col min="15053" max="15053" width="8" style="144" customWidth="1"/>
    <col min="15054" max="15055" width="7.7265625" style="144" customWidth="1"/>
    <col min="15056" max="15056" width="7.54296875" style="144" customWidth="1"/>
    <col min="15057" max="15057" width="11" style="144" customWidth="1"/>
    <col min="15058" max="15058" width="10.1796875" style="144" customWidth="1"/>
    <col min="15059" max="15059" width="9.1796875" style="144"/>
    <col min="15060" max="15060" width="13" style="144" customWidth="1"/>
    <col min="15061" max="15061" width="8.54296875" style="144" customWidth="1"/>
    <col min="15062" max="15062" width="14.54296875" style="144" customWidth="1"/>
    <col min="15063" max="15063" width="9.1796875" style="144"/>
    <col min="15064" max="15065" width="12" style="144" customWidth="1"/>
    <col min="15066" max="15067" width="9.81640625" style="144" customWidth="1"/>
    <col min="15068" max="15068" width="11.7265625" style="144" customWidth="1"/>
    <col min="15069" max="15069" width="12.54296875" style="144" customWidth="1"/>
    <col min="15070" max="15070" width="10.81640625" style="144" customWidth="1"/>
    <col min="15071" max="15071" width="9.1796875" style="144"/>
    <col min="15072" max="15072" width="10.81640625" style="144" customWidth="1"/>
    <col min="15073" max="15073" width="11.7265625" style="144" customWidth="1"/>
    <col min="15074" max="15074" width="10.81640625" style="144" customWidth="1"/>
    <col min="15075" max="15075" width="11.7265625" style="144" customWidth="1"/>
    <col min="15076" max="15076" width="12.7265625" style="144" customWidth="1"/>
    <col min="15077" max="15077" width="15.54296875" style="144" customWidth="1"/>
    <col min="15078" max="15078" width="14.26953125" style="144" customWidth="1"/>
    <col min="15079" max="15079" width="13.81640625" style="144" customWidth="1"/>
    <col min="15080" max="15081" width="11.81640625" style="144" customWidth="1"/>
    <col min="15082" max="15082" width="13.81640625" style="144" customWidth="1"/>
    <col min="15083" max="15085" width="9.1796875" style="144"/>
    <col min="15086" max="15086" width="3.1796875" style="144" customWidth="1"/>
    <col min="15087" max="15087" width="12" style="144" customWidth="1"/>
    <col min="15088" max="15088" width="2" style="144" customWidth="1"/>
    <col min="15089" max="15090" width="9.1796875" style="144"/>
    <col min="15091" max="15091" width="11.7265625" style="144" customWidth="1"/>
    <col min="15092" max="15301" width="9.1796875" style="144"/>
    <col min="15302" max="15302" width="26.453125" style="144" customWidth="1"/>
    <col min="15303" max="15303" width="32.1796875" style="144" customWidth="1"/>
    <col min="15304" max="15304" width="30.1796875" style="144" customWidth="1"/>
    <col min="15305" max="15305" width="36.54296875" style="144" customWidth="1"/>
    <col min="15306" max="15306" width="9.1796875" style="144"/>
    <col min="15307" max="15307" width="7.7265625" style="144" customWidth="1"/>
    <col min="15308" max="15308" width="6.7265625" style="144" customWidth="1"/>
    <col min="15309" max="15309" width="8" style="144" customWidth="1"/>
    <col min="15310" max="15311" width="7.7265625" style="144" customWidth="1"/>
    <col min="15312" max="15312" width="7.54296875" style="144" customWidth="1"/>
    <col min="15313" max="15313" width="11" style="144" customWidth="1"/>
    <col min="15314" max="15314" width="10.1796875" style="144" customWidth="1"/>
    <col min="15315" max="15315" width="9.1796875" style="144"/>
    <col min="15316" max="15316" width="13" style="144" customWidth="1"/>
    <col min="15317" max="15317" width="8.54296875" style="144" customWidth="1"/>
    <col min="15318" max="15318" width="14.54296875" style="144" customWidth="1"/>
    <col min="15319" max="15319" width="9.1796875" style="144"/>
    <col min="15320" max="15321" width="12" style="144" customWidth="1"/>
    <col min="15322" max="15323" width="9.81640625" style="144" customWidth="1"/>
    <col min="15324" max="15324" width="11.7265625" style="144" customWidth="1"/>
    <col min="15325" max="15325" width="12.54296875" style="144" customWidth="1"/>
    <col min="15326" max="15326" width="10.81640625" style="144" customWidth="1"/>
    <col min="15327" max="15327" width="9.1796875" style="144"/>
    <col min="15328" max="15328" width="10.81640625" style="144" customWidth="1"/>
    <col min="15329" max="15329" width="11.7265625" style="144" customWidth="1"/>
    <col min="15330" max="15330" width="10.81640625" style="144" customWidth="1"/>
    <col min="15331" max="15331" width="11.7265625" style="144" customWidth="1"/>
    <col min="15332" max="15332" width="12.7265625" style="144" customWidth="1"/>
    <col min="15333" max="15333" width="15.54296875" style="144" customWidth="1"/>
    <col min="15334" max="15334" width="14.26953125" style="144" customWidth="1"/>
    <col min="15335" max="15335" width="13.81640625" style="144" customWidth="1"/>
    <col min="15336" max="15337" width="11.81640625" style="144" customWidth="1"/>
    <col min="15338" max="15338" width="13.81640625" style="144" customWidth="1"/>
    <col min="15339" max="15341" width="9.1796875" style="144"/>
    <col min="15342" max="15342" width="3.1796875" style="144" customWidth="1"/>
    <col min="15343" max="15343" width="12" style="144" customWidth="1"/>
    <col min="15344" max="15344" width="2" style="144" customWidth="1"/>
    <col min="15345" max="15346" width="9.1796875" style="144"/>
    <col min="15347" max="15347" width="11.7265625" style="144" customWidth="1"/>
    <col min="15348" max="15557" width="9.1796875" style="144"/>
    <col min="15558" max="15558" width="26.453125" style="144" customWidth="1"/>
    <col min="15559" max="15559" width="32.1796875" style="144" customWidth="1"/>
    <col min="15560" max="15560" width="30.1796875" style="144" customWidth="1"/>
    <col min="15561" max="15561" width="36.54296875" style="144" customWidth="1"/>
    <col min="15562" max="15562" width="9.1796875" style="144"/>
    <col min="15563" max="15563" width="7.7265625" style="144" customWidth="1"/>
    <col min="15564" max="15564" width="6.7265625" style="144" customWidth="1"/>
    <col min="15565" max="15565" width="8" style="144" customWidth="1"/>
    <col min="15566" max="15567" width="7.7265625" style="144" customWidth="1"/>
    <col min="15568" max="15568" width="7.54296875" style="144" customWidth="1"/>
    <col min="15569" max="15569" width="11" style="144" customWidth="1"/>
    <col min="15570" max="15570" width="10.1796875" style="144" customWidth="1"/>
    <col min="15571" max="15571" width="9.1796875" style="144"/>
    <col min="15572" max="15572" width="13" style="144" customWidth="1"/>
    <col min="15573" max="15573" width="8.54296875" style="144" customWidth="1"/>
    <col min="15574" max="15574" width="14.54296875" style="144" customWidth="1"/>
    <col min="15575" max="15575" width="9.1796875" style="144"/>
    <col min="15576" max="15577" width="12" style="144" customWidth="1"/>
    <col min="15578" max="15579" width="9.81640625" style="144" customWidth="1"/>
    <col min="15580" max="15580" width="11.7265625" style="144" customWidth="1"/>
    <col min="15581" max="15581" width="12.54296875" style="144" customWidth="1"/>
    <col min="15582" max="15582" width="10.81640625" style="144" customWidth="1"/>
    <col min="15583" max="15583" width="9.1796875" style="144"/>
    <col min="15584" max="15584" width="10.81640625" style="144" customWidth="1"/>
    <col min="15585" max="15585" width="11.7265625" style="144" customWidth="1"/>
    <col min="15586" max="15586" width="10.81640625" style="144" customWidth="1"/>
    <col min="15587" max="15587" width="11.7265625" style="144" customWidth="1"/>
    <col min="15588" max="15588" width="12.7265625" style="144" customWidth="1"/>
    <col min="15589" max="15589" width="15.54296875" style="144" customWidth="1"/>
    <col min="15590" max="15590" width="14.26953125" style="144" customWidth="1"/>
    <col min="15591" max="15591" width="13.81640625" style="144" customWidth="1"/>
    <col min="15592" max="15593" width="11.81640625" style="144" customWidth="1"/>
    <col min="15594" max="15594" width="13.81640625" style="144" customWidth="1"/>
    <col min="15595" max="15597" width="9.1796875" style="144"/>
    <col min="15598" max="15598" width="3.1796875" style="144" customWidth="1"/>
    <col min="15599" max="15599" width="12" style="144" customWidth="1"/>
    <col min="15600" max="15600" width="2" style="144" customWidth="1"/>
    <col min="15601" max="15602" width="9.1796875" style="144"/>
    <col min="15603" max="15603" width="11.7265625" style="144" customWidth="1"/>
    <col min="15604" max="15813" width="9.1796875" style="144"/>
    <col min="15814" max="15814" width="26.453125" style="144" customWidth="1"/>
    <col min="15815" max="15815" width="32.1796875" style="144" customWidth="1"/>
    <col min="15816" max="15816" width="30.1796875" style="144" customWidth="1"/>
    <col min="15817" max="15817" width="36.54296875" style="144" customWidth="1"/>
    <col min="15818" max="15818" width="9.1796875" style="144"/>
    <col min="15819" max="15819" width="7.7265625" style="144" customWidth="1"/>
    <col min="15820" max="15820" width="6.7265625" style="144" customWidth="1"/>
    <col min="15821" max="15821" width="8" style="144" customWidth="1"/>
    <col min="15822" max="15823" width="7.7265625" style="144" customWidth="1"/>
    <col min="15824" max="15824" width="7.54296875" style="144" customWidth="1"/>
    <col min="15825" max="15825" width="11" style="144" customWidth="1"/>
    <col min="15826" max="15826" width="10.1796875" style="144" customWidth="1"/>
    <col min="15827" max="15827" width="9.1796875" style="144"/>
    <col min="15828" max="15828" width="13" style="144" customWidth="1"/>
    <col min="15829" max="15829" width="8.54296875" style="144" customWidth="1"/>
    <col min="15830" max="15830" width="14.54296875" style="144" customWidth="1"/>
    <col min="15831" max="15831" width="9.1796875" style="144"/>
    <col min="15832" max="15833" width="12" style="144" customWidth="1"/>
    <col min="15834" max="15835" width="9.81640625" style="144" customWidth="1"/>
    <col min="15836" max="15836" width="11.7265625" style="144" customWidth="1"/>
    <col min="15837" max="15837" width="12.54296875" style="144" customWidth="1"/>
    <col min="15838" max="15838" width="10.81640625" style="144" customWidth="1"/>
    <col min="15839" max="15839" width="9.1796875" style="144"/>
    <col min="15840" max="15840" width="10.81640625" style="144" customWidth="1"/>
    <col min="15841" max="15841" width="11.7265625" style="144" customWidth="1"/>
    <col min="15842" max="15842" width="10.81640625" style="144" customWidth="1"/>
    <col min="15843" max="15843" width="11.7265625" style="144" customWidth="1"/>
    <col min="15844" max="15844" width="12.7265625" style="144" customWidth="1"/>
    <col min="15845" max="15845" width="15.54296875" style="144" customWidth="1"/>
    <col min="15846" max="15846" width="14.26953125" style="144" customWidth="1"/>
    <col min="15847" max="15847" width="13.81640625" style="144" customWidth="1"/>
    <col min="15848" max="15849" width="11.81640625" style="144" customWidth="1"/>
    <col min="15850" max="15850" width="13.81640625" style="144" customWidth="1"/>
    <col min="15851" max="15853" width="9.1796875" style="144"/>
    <col min="15854" max="15854" width="3.1796875" style="144" customWidth="1"/>
    <col min="15855" max="15855" width="12" style="144" customWidth="1"/>
    <col min="15856" max="15856" width="2" style="144" customWidth="1"/>
    <col min="15857" max="15858" width="9.1796875" style="144"/>
    <col min="15859" max="15859" width="11.7265625" style="144" customWidth="1"/>
    <col min="15860" max="16069" width="9.1796875" style="144"/>
    <col min="16070" max="16070" width="26.453125" style="144" customWidth="1"/>
    <col min="16071" max="16071" width="32.1796875" style="144" customWidth="1"/>
    <col min="16072" max="16072" width="30.1796875" style="144" customWidth="1"/>
    <col min="16073" max="16073" width="36.54296875" style="144" customWidth="1"/>
    <col min="16074" max="16074" width="9.1796875" style="144"/>
    <col min="16075" max="16075" width="7.7265625" style="144" customWidth="1"/>
    <col min="16076" max="16076" width="6.7265625" style="144" customWidth="1"/>
    <col min="16077" max="16077" width="8" style="144" customWidth="1"/>
    <col min="16078" max="16079" width="7.7265625" style="144" customWidth="1"/>
    <col min="16080" max="16080" width="7.54296875" style="144" customWidth="1"/>
    <col min="16081" max="16081" width="11" style="144" customWidth="1"/>
    <col min="16082" max="16082" width="10.1796875" style="144" customWidth="1"/>
    <col min="16083" max="16083" width="9.1796875" style="144"/>
    <col min="16084" max="16084" width="13" style="144" customWidth="1"/>
    <col min="16085" max="16085" width="8.54296875" style="144" customWidth="1"/>
    <col min="16086" max="16086" width="14.54296875" style="144" customWidth="1"/>
    <col min="16087" max="16087" width="9.1796875" style="144"/>
    <col min="16088" max="16089" width="12" style="144" customWidth="1"/>
    <col min="16090" max="16091" width="9.81640625" style="144" customWidth="1"/>
    <col min="16092" max="16092" width="11.7265625" style="144" customWidth="1"/>
    <col min="16093" max="16093" width="12.54296875" style="144" customWidth="1"/>
    <col min="16094" max="16094" width="10.81640625" style="144" customWidth="1"/>
    <col min="16095" max="16095" width="9.1796875" style="144"/>
    <col min="16096" max="16096" width="10.81640625" style="144" customWidth="1"/>
    <col min="16097" max="16097" width="11.7265625" style="144" customWidth="1"/>
    <col min="16098" max="16098" width="10.81640625" style="144" customWidth="1"/>
    <col min="16099" max="16099" width="11.7265625" style="144" customWidth="1"/>
    <col min="16100" max="16100" width="12.7265625" style="144" customWidth="1"/>
    <col min="16101" max="16101" width="15.54296875" style="144" customWidth="1"/>
    <col min="16102" max="16102" width="14.26953125" style="144" customWidth="1"/>
    <col min="16103" max="16103" width="13.81640625" style="144" customWidth="1"/>
    <col min="16104" max="16105" width="11.81640625" style="144" customWidth="1"/>
    <col min="16106" max="16106" width="13.81640625" style="144" customWidth="1"/>
    <col min="16107" max="16109" width="9.1796875" style="144"/>
    <col min="16110" max="16110" width="3.1796875" style="144" customWidth="1"/>
    <col min="16111" max="16111" width="12" style="144" customWidth="1"/>
    <col min="16112" max="16112" width="2" style="144" customWidth="1"/>
    <col min="16113" max="16114" width="9.1796875" style="144"/>
    <col min="16115" max="16115" width="11.7265625" style="144" customWidth="1"/>
    <col min="16116" max="16384" width="9.1796875" style="144"/>
  </cols>
  <sheetData>
    <row r="1" spans="1:224" s="227" customFormat="1" ht="31.5" customHeight="1" thickBot="1" x14ac:dyDescent="0.45">
      <c r="A1" s="4" t="s">
        <v>893</v>
      </c>
      <c r="B1" s="4"/>
      <c r="C1" s="4"/>
      <c r="D1" s="4"/>
      <c r="E1" s="4"/>
      <c r="F1" s="4"/>
      <c r="G1" s="4"/>
      <c r="H1" s="4"/>
      <c r="I1" s="4"/>
      <c r="J1" s="4"/>
      <c r="K1" s="4"/>
      <c r="L1" s="4"/>
      <c r="M1" s="255"/>
      <c r="W1" s="233"/>
      <c r="AK1" s="229"/>
      <c r="FY1" s="228"/>
      <c r="HP1" s="254"/>
    </row>
    <row r="2" spans="1:224" s="227" customFormat="1" ht="22.5" customHeight="1" x14ac:dyDescent="0.3">
      <c r="A2" s="253" t="s">
        <v>18</v>
      </c>
      <c r="B2" s="252" t="s">
        <v>892</v>
      </c>
      <c r="C2" s="251" t="s">
        <v>19</v>
      </c>
      <c r="D2" s="252" t="s">
        <v>511</v>
      </c>
      <c r="E2" s="382" t="s">
        <v>23</v>
      </c>
      <c r="F2" s="383"/>
      <c r="G2" s="383"/>
      <c r="H2" s="384"/>
      <c r="I2" s="385" t="s">
        <v>36</v>
      </c>
      <c r="J2" s="385"/>
      <c r="K2" s="386" t="s">
        <v>24</v>
      </c>
      <c r="L2" s="386"/>
      <c r="M2" s="387" t="s">
        <v>513</v>
      </c>
      <c r="N2" s="388"/>
      <c r="P2" s="245"/>
      <c r="Q2" s="234"/>
      <c r="W2" s="233"/>
      <c r="AA2" s="229"/>
      <c r="AB2" s="229"/>
      <c r="AC2" s="244"/>
      <c r="AF2" s="231"/>
      <c r="AK2" s="229"/>
      <c r="DI2" s="250" t="s">
        <v>891</v>
      </c>
      <c r="DJ2" s="250" t="s">
        <v>890</v>
      </c>
      <c r="DK2" s="250" t="s">
        <v>889</v>
      </c>
      <c r="DL2" s="250" t="s">
        <v>888</v>
      </c>
      <c r="DM2" s="250" t="s">
        <v>887</v>
      </c>
      <c r="DN2" s="250" t="s">
        <v>886</v>
      </c>
      <c r="DO2" s="250" t="s">
        <v>885</v>
      </c>
      <c r="DP2" s="250" t="s">
        <v>884</v>
      </c>
      <c r="DQ2" s="250" t="s">
        <v>883</v>
      </c>
      <c r="DR2" s="250" t="s">
        <v>882</v>
      </c>
      <c r="DS2" s="250" t="s">
        <v>881</v>
      </c>
      <c r="DT2" s="250" t="s">
        <v>511</v>
      </c>
      <c r="DU2" s="250" t="s">
        <v>880</v>
      </c>
      <c r="DV2" s="250" t="s">
        <v>879</v>
      </c>
      <c r="DW2" s="250" t="s">
        <v>878</v>
      </c>
      <c r="DX2" s="228" t="s">
        <v>877</v>
      </c>
      <c r="DY2" s="228" t="s">
        <v>876</v>
      </c>
      <c r="DZ2" s="228" t="s">
        <v>875</v>
      </c>
      <c r="EA2" s="228" t="s">
        <v>874</v>
      </c>
      <c r="EB2" s="228" t="s">
        <v>873</v>
      </c>
      <c r="EC2" s="228" t="s">
        <v>872</v>
      </c>
      <c r="ED2" s="228" t="s">
        <v>871</v>
      </c>
      <c r="EE2" s="228" t="s">
        <v>870</v>
      </c>
      <c r="EF2" s="228" t="s">
        <v>869</v>
      </c>
      <c r="EG2" s="228" t="s">
        <v>868</v>
      </c>
      <c r="EH2" s="228" t="s">
        <v>867</v>
      </c>
      <c r="EI2" s="228" t="s">
        <v>95</v>
      </c>
      <c r="EJ2" s="228" t="s">
        <v>866</v>
      </c>
      <c r="EK2" s="228" t="s">
        <v>865</v>
      </c>
      <c r="EL2" s="228" t="s">
        <v>864</v>
      </c>
      <c r="EM2" s="228" t="s">
        <v>863</v>
      </c>
      <c r="EN2" s="228" t="s">
        <v>862</v>
      </c>
      <c r="EO2" s="228" t="s">
        <v>861</v>
      </c>
      <c r="EP2" s="228" t="s">
        <v>860</v>
      </c>
      <c r="EQ2" s="228" t="s">
        <v>96</v>
      </c>
      <c r="ER2" s="228" t="s">
        <v>859</v>
      </c>
      <c r="ES2" s="228" t="s">
        <v>858</v>
      </c>
      <c r="ET2" s="228" t="s">
        <v>857</v>
      </c>
      <c r="EU2" s="228" t="s">
        <v>856</v>
      </c>
      <c r="EV2" s="228" t="s">
        <v>855</v>
      </c>
      <c r="EW2" s="228" t="s">
        <v>854</v>
      </c>
      <c r="EX2" s="228" t="s">
        <v>853</v>
      </c>
      <c r="EY2" s="228" t="s">
        <v>852</v>
      </c>
      <c r="EZ2" s="228" t="s">
        <v>851</v>
      </c>
      <c r="FA2" s="228" t="s">
        <v>850</v>
      </c>
      <c r="FB2" s="228" t="s">
        <v>97</v>
      </c>
      <c r="FC2" s="228" t="s">
        <v>849</v>
      </c>
      <c r="FD2" s="228" t="s">
        <v>848</v>
      </c>
      <c r="FE2" s="228" t="s">
        <v>847</v>
      </c>
      <c r="FF2" s="228" t="s">
        <v>846</v>
      </c>
      <c r="FG2" s="228" t="s">
        <v>808</v>
      </c>
      <c r="FH2" s="228" t="s">
        <v>845</v>
      </c>
      <c r="FI2" s="228" t="s">
        <v>844</v>
      </c>
      <c r="FJ2" s="228" t="s">
        <v>843</v>
      </c>
      <c r="FK2" s="228" t="s">
        <v>842</v>
      </c>
      <c r="FL2" s="228" t="s">
        <v>841</v>
      </c>
      <c r="FM2" s="228" t="s">
        <v>840</v>
      </c>
      <c r="FN2" s="228" t="s">
        <v>795</v>
      </c>
      <c r="FO2" s="228" t="s">
        <v>839</v>
      </c>
      <c r="FP2" s="228" t="s">
        <v>838</v>
      </c>
      <c r="FQ2" s="228" t="s">
        <v>837</v>
      </c>
      <c r="FR2" s="228" t="s">
        <v>836</v>
      </c>
      <c r="FS2" s="228" t="s">
        <v>835</v>
      </c>
      <c r="FT2" s="228" t="s">
        <v>834</v>
      </c>
      <c r="FU2" s="228" t="s">
        <v>582</v>
      </c>
      <c r="FV2" s="228" t="s">
        <v>833</v>
      </c>
      <c r="FW2" s="228" t="s">
        <v>832</v>
      </c>
      <c r="FX2" s="228" t="s">
        <v>831</v>
      </c>
    </row>
    <row r="3" spans="1:224" s="227" customFormat="1" ht="22.5" customHeight="1" x14ac:dyDescent="0.3">
      <c r="A3" s="247" t="s">
        <v>3</v>
      </c>
      <c r="B3" s="11" t="s">
        <v>296</v>
      </c>
      <c r="C3" s="42" t="s">
        <v>22</v>
      </c>
      <c r="D3" s="249" t="str">
        <f>B2&amp;" "&amp;B3&amp;" Microfiber "&amp;"Sheet Set"</f>
        <v>ROSS Serta Microfiber Sheet Set</v>
      </c>
      <c r="E3" s="370" t="s">
        <v>34</v>
      </c>
      <c r="F3" s="371"/>
      <c r="G3" s="371"/>
      <c r="H3" s="372"/>
      <c r="I3" s="373" t="s">
        <v>49</v>
      </c>
      <c r="J3" s="373"/>
      <c r="K3" s="374" t="s">
        <v>35</v>
      </c>
      <c r="L3" s="374"/>
      <c r="M3" s="375" t="s">
        <v>514</v>
      </c>
      <c r="N3" s="376"/>
      <c r="P3" s="245" t="s">
        <v>781</v>
      </c>
      <c r="W3" s="233"/>
      <c r="AA3" s="229"/>
      <c r="AB3" s="229"/>
      <c r="AC3" s="244"/>
      <c r="AF3" s="231"/>
      <c r="AK3" s="229"/>
      <c r="DI3" s="227" t="s">
        <v>830</v>
      </c>
      <c r="DJ3" s="227" t="s">
        <v>829</v>
      </c>
      <c r="DK3" s="227" t="s">
        <v>828</v>
      </c>
      <c r="DL3" s="227" t="s">
        <v>828</v>
      </c>
      <c r="DM3" s="227" t="s">
        <v>829</v>
      </c>
      <c r="DN3" s="227" t="s">
        <v>828</v>
      </c>
      <c r="DO3" s="227" t="s">
        <v>830</v>
      </c>
      <c r="DP3" s="227" t="s">
        <v>829</v>
      </c>
      <c r="DQ3" s="227" t="s">
        <v>829</v>
      </c>
      <c r="DR3" s="227" t="s">
        <v>828</v>
      </c>
      <c r="DS3" s="227" t="s">
        <v>829</v>
      </c>
      <c r="DT3" s="227" t="s">
        <v>828</v>
      </c>
      <c r="DU3" s="227" t="s">
        <v>829</v>
      </c>
      <c r="DV3" s="227" t="s">
        <v>829</v>
      </c>
      <c r="DW3" s="227" t="s">
        <v>828</v>
      </c>
      <c r="DX3" s="228" t="s">
        <v>827</v>
      </c>
      <c r="DY3" s="228" t="s">
        <v>826</v>
      </c>
      <c r="DZ3" s="228" t="s">
        <v>825</v>
      </c>
      <c r="EA3" s="228" t="s">
        <v>824</v>
      </c>
      <c r="EB3" s="228" t="s">
        <v>566</v>
      </c>
      <c r="EC3" s="228" t="s">
        <v>567</v>
      </c>
      <c r="ED3" s="228" t="s">
        <v>823</v>
      </c>
      <c r="EE3" s="228" t="s">
        <v>568</v>
      </c>
      <c r="EF3" s="228" t="s">
        <v>822</v>
      </c>
      <c r="EG3" s="228" t="s">
        <v>821</v>
      </c>
      <c r="EH3" s="228" t="s">
        <v>820</v>
      </c>
      <c r="EI3" s="228" t="s">
        <v>819</v>
      </c>
      <c r="EJ3" s="228" t="s">
        <v>818</v>
      </c>
      <c r="EK3" s="228" t="s">
        <v>817</v>
      </c>
      <c r="EL3" s="228" t="s">
        <v>816</v>
      </c>
      <c r="EM3" s="228" t="s">
        <v>815</v>
      </c>
      <c r="EN3" s="228" t="s">
        <v>413</v>
      </c>
      <c r="EO3" s="228" t="s">
        <v>814</v>
      </c>
      <c r="EP3" s="228" t="s">
        <v>813</v>
      </c>
      <c r="EQ3" s="228" t="s">
        <v>812</v>
      </c>
      <c r="ER3" s="228" t="s">
        <v>811</v>
      </c>
      <c r="ES3" s="228" t="s">
        <v>415</v>
      </c>
      <c r="ET3" s="228" t="s">
        <v>810</v>
      </c>
      <c r="EU3" s="228" t="s">
        <v>809</v>
      </c>
      <c r="EV3" s="228" t="s">
        <v>808</v>
      </c>
      <c r="EW3" s="228" t="s">
        <v>807</v>
      </c>
      <c r="EX3" s="228" t="s">
        <v>806</v>
      </c>
      <c r="EY3" s="228" t="s">
        <v>805</v>
      </c>
      <c r="EZ3" s="228" t="s">
        <v>804</v>
      </c>
      <c r="FA3" s="228" t="s">
        <v>803</v>
      </c>
      <c r="FB3" s="228" t="s">
        <v>802</v>
      </c>
      <c r="FC3" s="228" t="s">
        <v>801</v>
      </c>
      <c r="FD3" s="228" t="s">
        <v>800</v>
      </c>
      <c r="FE3" s="228" t="s">
        <v>799</v>
      </c>
      <c r="FF3" s="228" t="s">
        <v>798</v>
      </c>
      <c r="FG3" s="228" t="s">
        <v>797</v>
      </c>
      <c r="FH3" s="227" t="s">
        <v>796</v>
      </c>
      <c r="FI3" s="228" t="s">
        <v>795</v>
      </c>
      <c r="FJ3" s="228" t="s">
        <v>794</v>
      </c>
      <c r="FK3" s="228" t="s">
        <v>793</v>
      </c>
      <c r="FL3" s="228" t="s">
        <v>569</v>
      </c>
      <c r="FM3" s="228" t="s">
        <v>792</v>
      </c>
      <c r="FN3" s="228" t="s">
        <v>791</v>
      </c>
      <c r="FO3" s="228" t="s">
        <v>790</v>
      </c>
      <c r="FP3" s="228" t="s">
        <v>789</v>
      </c>
      <c r="FQ3" s="228" t="s">
        <v>788</v>
      </c>
      <c r="FR3" s="228" t="s">
        <v>787</v>
      </c>
      <c r="FS3" s="228" t="s">
        <v>786</v>
      </c>
      <c r="FT3" s="228" t="s">
        <v>785</v>
      </c>
      <c r="FU3" s="228" t="s">
        <v>571</v>
      </c>
      <c r="FV3" s="228" t="s">
        <v>784</v>
      </c>
    </row>
    <row r="4" spans="1:224" s="227" customFormat="1" ht="22.5" customHeight="1" x14ac:dyDescent="0.3">
      <c r="A4" s="247" t="s">
        <v>20</v>
      </c>
      <c r="B4" s="11" t="s">
        <v>296</v>
      </c>
      <c r="C4" s="42" t="s">
        <v>64</v>
      </c>
      <c r="D4" s="11" t="s">
        <v>750</v>
      </c>
      <c r="E4" s="370" t="s">
        <v>43</v>
      </c>
      <c r="F4" s="371"/>
      <c r="G4" s="371"/>
      <c r="H4" s="372"/>
      <c r="I4" s="373" t="s">
        <v>56</v>
      </c>
      <c r="J4" s="373"/>
      <c r="K4" s="374" t="s">
        <v>44</v>
      </c>
      <c r="L4" s="374"/>
      <c r="M4" s="373" t="s">
        <v>99</v>
      </c>
      <c r="N4" s="389"/>
      <c r="P4" s="245" t="s">
        <v>750</v>
      </c>
      <c r="Q4" s="248"/>
      <c r="W4" s="233"/>
      <c r="AA4" s="232"/>
      <c r="AB4" s="232"/>
      <c r="AC4" s="231"/>
      <c r="AD4" s="231"/>
      <c r="AE4" s="231"/>
      <c r="AF4" s="230"/>
      <c r="AK4" s="229"/>
      <c r="DI4" s="227" t="s">
        <v>783</v>
      </c>
      <c r="DJ4" s="227" t="s">
        <v>782</v>
      </c>
      <c r="DK4" s="227" t="s">
        <v>781</v>
      </c>
      <c r="DL4" s="227" t="s">
        <v>781</v>
      </c>
      <c r="DM4" s="227" t="s">
        <v>782</v>
      </c>
      <c r="DN4" s="227" t="s">
        <v>781</v>
      </c>
      <c r="DO4" s="227" t="s">
        <v>783</v>
      </c>
      <c r="DP4" s="227" t="s">
        <v>782</v>
      </c>
      <c r="DQ4" s="227" t="s">
        <v>782</v>
      </c>
      <c r="DR4" s="227" t="s">
        <v>781</v>
      </c>
      <c r="DS4" s="227" t="s">
        <v>782</v>
      </c>
      <c r="DT4" s="227" t="s">
        <v>781</v>
      </c>
      <c r="DU4" s="227" t="s">
        <v>782</v>
      </c>
      <c r="DV4" s="227" t="s">
        <v>782</v>
      </c>
      <c r="DW4" s="227" t="s">
        <v>781</v>
      </c>
      <c r="DX4" s="228" t="s">
        <v>36</v>
      </c>
      <c r="DY4" s="228" t="s">
        <v>37</v>
      </c>
      <c r="EA4" s="227" t="s">
        <v>343</v>
      </c>
      <c r="EB4" s="227" t="s">
        <v>159</v>
      </c>
      <c r="EC4" s="227" t="s">
        <v>780</v>
      </c>
      <c r="ED4" s="227" t="s">
        <v>171</v>
      </c>
      <c r="EE4" s="228" t="s">
        <v>779</v>
      </c>
      <c r="EF4" s="227" t="s">
        <v>778</v>
      </c>
      <c r="EG4" s="227" t="s">
        <v>170</v>
      </c>
      <c r="EH4" s="227" t="s">
        <v>198</v>
      </c>
      <c r="EI4" s="227" t="s">
        <v>777</v>
      </c>
      <c r="EJ4" s="227" t="s">
        <v>776</v>
      </c>
      <c r="EK4" s="227" t="s">
        <v>775</v>
      </c>
      <c r="EL4" s="227" t="s">
        <v>774</v>
      </c>
      <c r="EM4" s="227" t="s">
        <v>773</v>
      </c>
      <c r="EN4" s="227" t="s">
        <v>772</v>
      </c>
      <c r="EO4" s="227" t="s">
        <v>771</v>
      </c>
      <c r="EP4" s="227" t="s">
        <v>770</v>
      </c>
      <c r="EQ4" s="227" t="s">
        <v>769</v>
      </c>
      <c r="ER4" s="227" t="s">
        <v>768</v>
      </c>
      <c r="ES4" s="227" t="s">
        <v>767</v>
      </c>
      <c r="ET4" s="227" t="s">
        <v>227</v>
      </c>
      <c r="EU4" s="227" t="s">
        <v>510</v>
      </c>
      <c r="EV4" s="227" t="s">
        <v>766</v>
      </c>
      <c r="EW4" s="227" t="s">
        <v>765</v>
      </c>
      <c r="EX4" s="227" t="s">
        <v>764</v>
      </c>
      <c r="EY4" s="227" t="s">
        <v>263</v>
      </c>
      <c r="EZ4" s="227" t="s">
        <v>114</v>
      </c>
      <c r="FA4" s="227" t="s">
        <v>763</v>
      </c>
      <c r="FB4" s="227" t="s">
        <v>271</v>
      </c>
      <c r="FC4" s="227" t="s">
        <v>762</v>
      </c>
      <c r="FD4" s="227" t="s">
        <v>761</v>
      </c>
      <c r="FE4" s="227" t="s">
        <v>760</v>
      </c>
      <c r="FF4" s="227" t="s">
        <v>759</v>
      </c>
      <c r="FG4" s="227" t="s">
        <v>758</v>
      </c>
      <c r="FH4" s="227" t="s">
        <v>757</v>
      </c>
      <c r="FI4" s="227" t="s">
        <v>756</v>
      </c>
      <c r="FJ4" s="227" t="s">
        <v>296</v>
      </c>
      <c r="FK4" s="227" t="s">
        <v>755</v>
      </c>
      <c r="FL4" s="227" t="s">
        <v>754</v>
      </c>
      <c r="FM4" s="227" t="s">
        <v>753</v>
      </c>
      <c r="FN4" s="227" t="s">
        <v>311</v>
      </c>
      <c r="FO4" s="227" t="s">
        <v>340</v>
      </c>
    </row>
    <row r="5" spans="1:224" s="227" customFormat="1" ht="22.5" customHeight="1" x14ac:dyDescent="0.3">
      <c r="A5" s="247" t="s">
        <v>62</v>
      </c>
      <c r="B5" s="11"/>
      <c r="C5" s="42" t="s">
        <v>63</v>
      </c>
      <c r="D5" s="246">
        <f>AH44</f>
        <v>195264</v>
      </c>
      <c r="E5" s="370" t="s">
        <v>46</v>
      </c>
      <c r="F5" s="371"/>
      <c r="G5" s="371"/>
      <c r="H5" s="372"/>
      <c r="I5" s="373" t="s">
        <v>95</v>
      </c>
      <c r="J5" s="373"/>
      <c r="K5" s="374" t="s">
        <v>47</v>
      </c>
      <c r="L5" s="374"/>
      <c r="M5" s="375" t="s">
        <v>1</v>
      </c>
      <c r="N5" s="376"/>
      <c r="P5" s="245" t="s">
        <v>746</v>
      </c>
      <c r="Q5" s="47"/>
      <c r="W5" s="233"/>
      <c r="AA5" s="229"/>
      <c r="AB5" s="229"/>
      <c r="AC5" s="244"/>
      <c r="AF5" s="243"/>
      <c r="AK5" s="229"/>
      <c r="DI5" s="227" t="s">
        <v>752</v>
      </c>
      <c r="DJ5" s="227" t="s">
        <v>751</v>
      </c>
      <c r="DK5" s="227" t="s">
        <v>750</v>
      </c>
      <c r="DL5" s="227" t="s">
        <v>750</v>
      </c>
      <c r="DM5" s="227" t="s">
        <v>751</v>
      </c>
      <c r="DN5" s="227" t="s">
        <v>750</v>
      </c>
      <c r="DO5" s="227" t="s">
        <v>752</v>
      </c>
      <c r="DP5" s="227" t="s">
        <v>751</v>
      </c>
      <c r="DQ5" s="227" t="s">
        <v>751</v>
      </c>
      <c r="DR5" s="227" t="s">
        <v>750</v>
      </c>
      <c r="DS5" s="227" t="s">
        <v>751</v>
      </c>
      <c r="DT5" s="227" t="s">
        <v>750</v>
      </c>
      <c r="DU5" s="227" t="s">
        <v>751</v>
      </c>
      <c r="DV5" s="227" t="s">
        <v>751</v>
      </c>
      <c r="DW5" s="227" t="s">
        <v>750</v>
      </c>
      <c r="DX5" s="241" t="s">
        <v>48</v>
      </c>
      <c r="DY5" s="241" t="s">
        <v>49</v>
      </c>
      <c r="DZ5" s="242" t="s">
        <v>2</v>
      </c>
      <c r="EA5" s="241" t="s">
        <v>749</v>
      </c>
      <c r="EB5" s="240"/>
      <c r="EC5" s="228" t="s">
        <v>0</v>
      </c>
      <c r="ED5" s="228" t="s">
        <v>1</v>
      </c>
      <c r="EE5" s="227" t="s">
        <v>99</v>
      </c>
      <c r="EF5" s="227" t="s">
        <v>100</v>
      </c>
      <c r="EG5" s="227" t="s">
        <v>76</v>
      </c>
      <c r="EH5" s="227" t="s">
        <v>77</v>
      </c>
    </row>
    <row r="6" spans="1:224" s="227" customFormat="1" ht="22.5" customHeight="1" thickBot="1" x14ac:dyDescent="0.35">
      <c r="A6" s="239" t="s">
        <v>66</v>
      </c>
      <c r="B6" s="237" t="s">
        <v>1</v>
      </c>
      <c r="C6" s="236" t="s">
        <v>65</v>
      </c>
      <c r="D6" s="238">
        <v>45954</v>
      </c>
      <c r="E6" s="377" t="s">
        <v>52</v>
      </c>
      <c r="F6" s="378"/>
      <c r="G6" s="378"/>
      <c r="H6" s="379"/>
      <c r="I6" s="380"/>
      <c r="J6" s="380"/>
      <c r="K6" s="381" t="s">
        <v>53</v>
      </c>
      <c r="L6" s="381"/>
      <c r="M6" s="390"/>
      <c r="N6" s="391"/>
      <c r="P6" s="235"/>
      <c r="Q6" s="234"/>
      <c r="W6" s="233"/>
      <c r="AA6" s="232"/>
      <c r="AB6" s="232"/>
      <c r="AC6" s="231"/>
      <c r="AD6" s="231"/>
      <c r="AE6" s="231"/>
      <c r="AF6" s="230"/>
      <c r="AK6" s="229"/>
      <c r="DI6" s="227" t="s">
        <v>748</v>
      </c>
      <c r="DJ6" s="227" t="s">
        <v>747</v>
      </c>
      <c r="DK6" s="227" t="s">
        <v>746</v>
      </c>
      <c r="DL6" s="227" t="s">
        <v>746</v>
      </c>
      <c r="DM6" s="227" t="s">
        <v>747</v>
      </c>
      <c r="DN6" s="227" t="s">
        <v>746</v>
      </c>
      <c r="DO6" s="227" t="s">
        <v>748</v>
      </c>
      <c r="DP6" s="227" t="s">
        <v>747</v>
      </c>
      <c r="DQ6" s="227" t="s">
        <v>747</v>
      </c>
      <c r="DR6" s="227" t="s">
        <v>746</v>
      </c>
      <c r="DS6" s="227" t="s">
        <v>747</v>
      </c>
      <c r="DT6" s="227" t="s">
        <v>746</v>
      </c>
      <c r="DU6" s="227" t="s">
        <v>747</v>
      </c>
      <c r="DV6" s="227" t="s">
        <v>747</v>
      </c>
      <c r="DW6" s="227" t="s">
        <v>746</v>
      </c>
      <c r="DX6" s="228" t="s">
        <v>54</v>
      </c>
      <c r="DY6" s="228" t="s">
        <v>55</v>
      </c>
      <c r="DZ6" s="228" t="s">
        <v>56</v>
      </c>
      <c r="EA6" s="228" t="s">
        <v>409</v>
      </c>
      <c r="EB6" s="228" t="s">
        <v>410</v>
      </c>
      <c r="EC6" s="227" t="s">
        <v>59</v>
      </c>
      <c r="ED6" s="228" t="s">
        <v>411</v>
      </c>
      <c r="EE6" s="228" t="s">
        <v>412</v>
      </c>
    </row>
    <row r="7" spans="1:224" s="224" customFormat="1" ht="20.25" customHeight="1" x14ac:dyDescent="0.35">
      <c r="A7" s="361" t="s">
        <v>745</v>
      </c>
      <c r="B7" s="347" t="s">
        <v>621</v>
      </c>
      <c r="C7" s="347" t="s">
        <v>744</v>
      </c>
      <c r="D7" s="347" t="s">
        <v>743</v>
      </c>
      <c r="E7" s="347" t="s">
        <v>625</v>
      </c>
      <c r="F7" s="367" t="s">
        <v>742</v>
      </c>
      <c r="G7" s="367" t="s">
        <v>627</v>
      </c>
      <c r="H7" s="338" t="s">
        <v>35</v>
      </c>
      <c r="I7" s="338" t="s">
        <v>741</v>
      </c>
      <c r="J7" s="351" t="s">
        <v>740</v>
      </c>
      <c r="K7" s="351"/>
      <c r="L7" s="351"/>
      <c r="M7" s="351"/>
      <c r="N7" s="351"/>
      <c r="O7" s="351"/>
      <c r="P7" s="351"/>
      <c r="Q7" s="351"/>
      <c r="R7" s="351"/>
      <c r="S7" s="351" t="s">
        <v>613</v>
      </c>
      <c r="T7" s="351"/>
      <c r="U7" s="351"/>
      <c r="V7" s="355" t="s">
        <v>643</v>
      </c>
      <c r="W7" s="352" t="s">
        <v>739</v>
      </c>
      <c r="X7" s="353"/>
      <c r="Y7" s="353"/>
      <c r="Z7" s="353"/>
      <c r="AA7" s="353"/>
      <c r="AB7" s="354"/>
      <c r="AC7" s="355" t="s">
        <v>652</v>
      </c>
      <c r="AD7" s="338" t="s">
        <v>738</v>
      </c>
      <c r="AE7" s="356" t="s">
        <v>737</v>
      </c>
      <c r="AF7" s="357" t="s">
        <v>736</v>
      </c>
      <c r="AG7" s="338" t="s">
        <v>735</v>
      </c>
      <c r="AH7" s="338" t="s">
        <v>656</v>
      </c>
      <c r="AI7" s="338" t="s">
        <v>713</v>
      </c>
    </row>
    <row r="8" spans="1:224" s="224" customFormat="1" ht="41.25" customHeight="1" x14ac:dyDescent="0.35">
      <c r="A8" s="361"/>
      <c r="B8" s="347"/>
      <c r="C8" s="347"/>
      <c r="D8" s="347"/>
      <c r="E8" s="347"/>
      <c r="F8" s="368"/>
      <c r="G8" s="368"/>
      <c r="H8" s="339"/>
      <c r="I8" s="339"/>
      <c r="J8" s="351" t="s">
        <v>734</v>
      </c>
      <c r="K8" s="351"/>
      <c r="L8" s="351"/>
      <c r="M8" s="347" t="s">
        <v>733</v>
      </c>
      <c r="N8" s="347" t="s">
        <v>732</v>
      </c>
      <c r="O8" s="355" t="s">
        <v>731</v>
      </c>
      <c r="P8" s="355" t="s">
        <v>730</v>
      </c>
      <c r="Q8" s="221" t="s">
        <v>729</v>
      </c>
      <c r="R8" s="355" t="s">
        <v>728</v>
      </c>
      <c r="S8" s="347" t="s">
        <v>727</v>
      </c>
      <c r="T8" s="347" t="s">
        <v>641</v>
      </c>
      <c r="U8" s="355" t="s">
        <v>726</v>
      </c>
      <c r="V8" s="355"/>
      <c r="W8" s="225" t="s">
        <v>725</v>
      </c>
      <c r="X8" s="225" t="s">
        <v>724</v>
      </c>
      <c r="Y8" s="226" t="s">
        <v>723</v>
      </c>
      <c r="Z8" s="226" t="s">
        <v>722</v>
      </c>
      <c r="AA8" s="225" t="s">
        <v>721</v>
      </c>
      <c r="AB8" s="225" t="s">
        <v>720</v>
      </c>
      <c r="AC8" s="355"/>
      <c r="AD8" s="339"/>
      <c r="AE8" s="356"/>
      <c r="AF8" s="357"/>
      <c r="AG8" s="339"/>
      <c r="AH8" s="339"/>
      <c r="AI8" s="339"/>
    </row>
    <row r="9" spans="1:224" s="217" customFormat="1" ht="30" customHeight="1" x14ac:dyDescent="0.35">
      <c r="A9" s="361"/>
      <c r="B9" s="347"/>
      <c r="C9" s="347"/>
      <c r="D9" s="347"/>
      <c r="E9" s="347"/>
      <c r="F9" s="369"/>
      <c r="G9" s="369"/>
      <c r="H9" s="340"/>
      <c r="I9" s="340"/>
      <c r="J9" s="223" t="s">
        <v>719</v>
      </c>
      <c r="K9" s="223" t="s">
        <v>718</v>
      </c>
      <c r="L9" s="223" t="s">
        <v>717</v>
      </c>
      <c r="M9" s="347"/>
      <c r="N9" s="347"/>
      <c r="O9" s="355"/>
      <c r="P9" s="355"/>
      <c r="Q9" s="222">
        <v>3500</v>
      </c>
      <c r="R9" s="355"/>
      <c r="S9" s="347"/>
      <c r="T9" s="347"/>
      <c r="U9" s="355"/>
      <c r="V9" s="355"/>
      <c r="W9" s="218">
        <v>0.03</v>
      </c>
      <c r="X9" s="218"/>
      <c r="Y9" s="218"/>
      <c r="Z9" s="220">
        <v>5.5E-2</v>
      </c>
      <c r="AA9" s="219"/>
      <c r="AB9" s="218">
        <v>0.08</v>
      </c>
      <c r="AC9" s="355"/>
      <c r="AD9" s="340"/>
      <c r="AE9" s="356"/>
      <c r="AF9" s="357"/>
      <c r="AG9" s="340"/>
      <c r="AH9" s="340"/>
      <c r="AI9" s="340"/>
    </row>
    <row r="10" spans="1:224" s="176" customFormat="1" ht="21" customHeight="1" x14ac:dyDescent="0.3">
      <c r="A10" s="216" t="s">
        <v>716</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2"/>
    </row>
    <row r="11" spans="1:224" s="176" customFormat="1" ht="21" customHeight="1" x14ac:dyDescent="0.3">
      <c r="A11" s="315" t="s">
        <v>1026</v>
      </c>
      <c r="B11" s="316"/>
      <c r="C11" s="317"/>
      <c r="D11" s="213"/>
      <c r="E11" s="215"/>
      <c r="F11" s="215"/>
      <c r="G11" s="215"/>
      <c r="H11" s="214"/>
      <c r="I11" s="214"/>
      <c r="J11" s="213"/>
      <c r="K11" s="213"/>
      <c r="L11" s="213"/>
      <c r="M11" s="213"/>
      <c r="N11" s="213"/>
      <c r="O11" s="212"/>
      <c r="P11" s="211"/>
      <c r="Q11" s="210"/>
      <c r="R11" s="209"/>
      <c r="S11" s="208"/>
      <c r="T11" s="207"/>
      <c r="U11" s="206"/>
      <c r="V11" s="206"/>
      <c r="W11" s="205"/>
      <c r="X11" s="205"/>
      <c r="Y11" s="206"/>
      <c r="Z11" s="206"/>
      <c r="AA11" s="206"/>
      <c r="AB11" s="205"/>
      <c r="AC11" s="204"/>
      <c r="AD11" s="201"/>
      <c r="AE11" s="203"/>
      <c r="AF11" s="202"/>
      <c r="AG11" s="201"/>
      <c r="AH11" s="201"/>
      <c r="AI11" s="201"/>
    </row>
    <row r="12" spans="1:224" s="176" customFormat="1" ht="21" customHeight="1" x14ac:dyDescent="0.3">
      <c r="A12" s="315" t="s">
        <v>994</v>
      </c>
      <c r="B12" s="316"/>
      <c r="C12" s="317"/>
      <c r="D12" s="213"/>
      <c r="E12" s="215"/>
      <c r="F12" s="215"/>
      <c r="G12" s="215"/>
      <c r="H12" s="214"/>
      <c r="I12" s="214"/>
      <c r="J12" s="213"/>
      <c r="K12" s="213"/>
      <c r="L12" s="213"/>
      <c r="M12" s="213"/>
      <c r="N12" s="213"/>
      <c r="O12" s="212"/>
      <c r="P12" s="211"/>
      <c r="Q12" s="210"/>
      <c r="R12" s="209"/>
      <c r="S12" s="208"/>
      <c r="T12" s="207"/>
      <c r="U12" s="206"/>
      <c r="V12" s="206"/>
      <c r="W12" s="205"/>
      <c r="X12" s="205"/>
      <c r="Y12" s="206"/>
      <c r="Z12" s="206"/>
      <c r="AA12" s="206"/>
      <c r="AB12" s="205"/>
      <c r="AC12" s="204"/>
      <c r="AD12" s="201"/>
      <c r="AE12" s="203"/>
      <c r="AF12" s="202"/>
      <c r="AG12" s="201"/>
      <c r="AH12" s="201"/>
      <c r="AI12" s="201"/>
    </row>
    <row r="13" spans="1:224" s="156" customFormat="1" ht="27" customHeight="1" x14ac:dyDescent="0.35">
      <c r="A13" s="348" t="str">
        <f>A12</f>
        <v>6 piece set -- Serta Brand 85gsm Microfiber Sheets --  Simply Comfty Cool</v>
      </c>
      <c r="B13" s="348" t="s">
        <v>1029</v>
      </c>
      <c r="C13" s="362" t="s">
        <v>693</v>
      </c>
      <c r="D13" s="172" t="s">
        <v>694</v>
      </c>
      <c r="E13" s="200" t="s">
        <v>701</v>
      </c>
      <c r="F13" s="312" t="s">
        <v>974</v>
      </c>
      <c r="G13" s="313" t="s">
        <v>975</v>
      </c>
      <c r="H13" s="175">
        <f>I13*0.97</f>
        <v>3.61</v>
      </c>
      <c r="I13" s="175">
        <f>'Costs Reduction 03-05-2025'!H47</f>
        <v>3.72</v>
      </c>
      <c r="J13" s="172">
        <v>29</v>
      </c>
      <c r="K13" s="174">
        <v>29</v>
      </c>
      <c r="L13" s="173">
        <v>28</v>
      </c>
      <c r="M13" s="172">
        <v>4</v>
      </c>
      <c r="N13" s="172">
        <v>4.3600000000000003</v>
      </c>
      <c r="O13" s="171">
        <f t="shared" ref="O13:O19" si="0">J13*K13*L13/1000000</f>
        <v>2.35E-2</v>
      </c>
      <c r="P13" s="170">
        <f t="shared" ref="P13:P19" si="1">56/O13*M13</f>
        <v>9532</v>
      </c>
      <c r="Q13" s="169">
        <f t="shared" ref="Q13:Q19" si="2">$Q$9</f>
        <v>3500</v>
      </c>
      <c r="R13" s="168">
        <f t="shared" ref="R13:R19" si="3">Q13/P13</f>
        <v>0.37</v>
      </c>
      <c r="S13" s="167" t="s">
        <v>707</v>
      </c>
      <c r="T13" s="166">
        <v>0.41399999999999998</v>
      </c>
      <c r="U13" s="165">
        <f t="shared" ref="U13:U19" si="4">I13*T13</f>
        <v>1.54</v>
      </c>
      <c r="V13" s="165">
        <f t="shared" ref="V13:V19" si="5">U13+R13+I13</f>
        <v>5.63</v>
      </c>
      <c r="W13" s="162"/>
      <c r="X13" s="162"/>
      <c r="Y13" s="164"/>
      <c r="Z13" s="164">
        <f t="shared" ref="Z13:Z19" si="6">AF13*$Z$9</f>
        <v>0.44</v>
      </c>
      <c r="AA13" s="163"/>
      <c r="AB13" s="162"/>
      <c r="AC13" s="161">
        <f t="shared" ref="AC13:AC19" si="7">SUM(W13:AB13)</f>
        <v>0.44</v>
      </c>
      <c r="AD13" s="157">
        <f t="shared" ref="AD13:AD19" si="8">AC13+V13</f>
        <v>6.07</v>
      </c>
      <c r="AE13" s="160">
        <f t="shared" ref="AE13:AE19" si="9">(AF13-AD13)/AF13</f>
        <v>0.23649999999999999</v>
      </c>
      <c r="AF13" s="199">
        <v>7.95</v>
      </c>
      <c r="AG13" s="158">
        <v>1572</v>
      </c>
      <c r="AH13" s="157">
        <f t="shared" ref="AH13:AH19" si="10">AG13*AF13</f>
        <v>12497.4</v>
      </c>
      <c r="AI13" s="157">
        <f t="shared" ref="AI13:AI19" si="11">AG13*AD13</f>
        <v>9542.0400000000009</v>
      </c>
    </row>
    <row r="14" spans="1:224" s="156" customFormat="1" ht="27" customHeight="1" x14ac:dyDescent="0.35">
      <c r="A14" s="349"/>
      <c r="B14" s="349"/>
      <c r="C14" s="363"/>
      <c r="D14" s="172" t="s">
        <v>695</v>
      </c>
      <c r="E14" s="200" t="s">
        <v>701</v>
      </c>
      <c r="F14" s="312" t="s">
        <v>976</v>
      </c>
      <c r="G14" s="313" t="s">
        <v>977</v>
      </c>
      <c r="H14" s="175">
        <f t="shared" ref="H14:H19" si="12">I14*0.97</f>
        <v>4.4400000000000004</v>
      </c>
      <c r="I14" s="175">
        <f>'Costs Reduction 03-05-2025'!H48</f>
        <v>4.58</v>
      </c>
      <c r="J14" s="172">
        <v>29</v>
      </c>
      <c r="K14" s="174">
        <v>29</v>
      </c>
      <c r="L14" s="173">
        <v>33</v>
      </c>
      <c r="M14" s="172">
        <v>4</v>
      </c>
      <c r="N14" s="172">
        <v>6.17</v>
      </c>
      <c r="O14" s="171">
        <f t="shared" si="0"/>
        <v>2.7799999999999998E-2</v>
      </c>
      <c r="P14" s="170">
        <f t="shared" si="1"/>
        <v>8058</v>
      </c>
      <c r="Q14" s="169">
        <f t="shared" si="2"/>
        <v>3500</v>
      </c>
      <c r="R14" s="168">
        <f t="shared" si="3"/>
        <v>0.43</v>
      </c>
      <c r="S14" s="167" t="s">
        <v>707</v>
      </c>
      <c r="T14" s="166">
        <v>0.41399999999999998</v>
      </c>
      <c r="U14" s="165">
        <f t="shared" si="4"/>
        <v>1.9</v>
      </c>
      <c r="V14" s="165">
        <f t="shared" si="5"/>
        <v>6.91</v>
      </c>
      <c r="W14" s="162"/>
      <c r="X14" s="162"/>
      <c r="Y14" s="164"/>
      <c r="Z14" s="164">
        <f t="shared" si="6"/>
        <v>0.53</v>
      </c>
      <c r="AA14" s="163"/>
      <c r="AB14" s="162"/>
      <c r="AC14" s="161">
        <f t="shared" si="7"/>
        <v>0.53</v>
      </c>
      <c r="AD14" s="157">
        <f t="shared" si="8"/>
        <v>7.44</v>
      </c>
      <c r="AE14" s="160">
        <f t="shared" si="9"/>
        <v>0.23300000000000001</v>
      </c>
      <c r="AF14" s="199">
        <v>9.6999999999999993</v>
      </c>
      <c r="AG14" s="158">
        <v>1160</v>
      </c>
      <c r="AH14" s="157">
        <f t="shared" si="10"/>
        <v>11252</v>
      </c>
      <c r="AI14" s="157">
        <f t="shared" si="11"/>
        <v>8630.4</v>
      </c>
    </row>
    <row r="15" spans="1:224" s="156" customFormat="1" ht="27" customHeight="1" x14ac:dyDescent="0.35">
      <c r="A15" s="349"/>
      <c r="B15" s="349"/>
      <c r="C15" s="363"/>
      <c r="D15" s="172" t="s">
        <v>696</v>
      </c>
      <c r="E15" s="200" t="s">
        <v>661</v>
      </c>
      <c r="F15" s="320" t="s">
        <v>978</v>
      </c>
      <c r="G15" s="321" t="s">
        <v>979</v>
      </c>
      <c r="H15" s="175">
        <f t="shared" si="12"/>
        <v>4.9400000000000004</v>
      </c>
      <c r="I15" s="175">
        <f>'Costs Reduction 03-05-2025'!H49</f>
        <v>5.09</v>
      </c>
      <c r="J15" s="172">
        <v>29</v>
      </c>
      <c r="K15" s="174">
        <v>29</v>
      </c>
      <c r="L15" s="173">
        <v>39</v>
      </c>
      <c r="M15" s="172">
        <v>4</v>
      </c>
      <c r="N15" s="172">
        <v>7.04</v>
      </c>
      <c r="O15" s="171">
        <f t="shared" si="0"/>
        <v>3.2800000000000003E-2</v>
      </c>
      <c r="P15" s="170">
        <f t="shared" si="1"/>
        <v>6829</v>
      </c>
      <c r="Q15" s="169">
        <f t="shared" si="2"/>
        <v>3500</v>
      </c>
      <c r="R15" s="168">
        <f t="shared" si="3"/>
        <v>0.51</v>
      </c>
      <c r="S15" s="167" t="s">
        <v>707</v>
      </c>
      <c r="T15" s="166">
        <v>0.41399999999999998</v>
      </c>
      <c r="U15" s="165">
        <f t="shared" si="4"/>
        <v>2.11</v>
      </c>
      <c r="V15" s="165">
        <f t="shared" si="5"/>
        <v>7.71</v>
      </c>
      <c r="W15" s="162"/>
      <c r="X15" s="162"/>
      <c r="Y15" s="164"/>
      <c r="Z15" s="164">
        <f t="shared" si="6"/>
        <v>0.59</v>
      </c>
      <c r="AA15" s="163"/>
      <c r="AB15" s="162"/>
      <c r="AC15" s="161">
        <f t="shared" si="7"/>
        <v>0.59</v>
      </c>
      <c r="AD15" s="157">
        <f t="shared" si="8"/>
        <v>8.3000000000000007</v>
      </c>
      <c r="AE15" s="160">
        <f t="shared" si="9"/>
        <v>0.23150000000000001</v>
      </c>
      <c r="AF15" s="199">
        <v>10.8</v>
      </c>
      <c r="AG15" s="158">
        <v>1188</v>
      </c>
      <c r="AH15" s="157">
        <f t="shared" si="10"/>
        <v>12830.4</v>
      </c>
      <c r="AI15" s="157">
        <f t="shared" si="11"/>
        <v>9860.4</v>
      </c>
    </row>
    <row r="16" spans="1:224" s="156" customFormat="1" ht="27" customHeight="1" x14ac:dyDescent="0.35">
      <c r="A16" s="349"/>
      <c r="B16" s="349"/>
      <c r="C16" s="363"/>
      <c r="D16" s="172" t="s">
        <v>696</v>
      </c>
      <c r="E16" s="200" t="s">
        <v>702</v>
      </c>
      <c r="F16" s="325" t="s">
        <v>1014</v>
      </c>
      <c r="G16" s="326" t="s">
        <v>1015</v>
      </c>
      <c r="H16" s="175">
        <f t="shared" si="12"/>
        <v>4.9400000000000004</v>
      </c>
      <c r="I16" s="175">
        <f>I15</f>
        <v>5.09</v>
      </c>
      <c r="J16" s="172">
        <v>29</v>
      </c>
      <c r="K16" s="174">
        <v>29</v>
      </c>
      <c r="L16" s="173">
        <v>39</v>
      </c>
      <c r="M16" s="172">
        <v>4</v>
      </c>
      <c r="N16" s="172">
        <v>7.04</v>
      </c>
      <c r="O16" s="171">
        <f t="shared" si="0"/>
        <v>3.2800000000000003E-2</v>
      </c>
      <c r="P16" s="170">
        <f t="shared" si="1"/>
        <v>6829</v>
      </c>
      <c r="Q16" s="169">
        <f t="shared" si="2"/>
        <v>3500</v>
      </c>
      <c r="R16" s="168">
        <f t="shared" si="3"/>
        <v>0.51</v>
      </c>
      <c r="S16" s="167" t="s">
        <v>707</v>
      </c>
      <c r="T16" s="166">
        <v>0.41399999999999998</v>
      </c>
      <c r="U16" s="165">
        <f t="shared" si="4"/>
        <v>2.11</v>
      </c>
      <c r="V16" s="165">
        <f t="shared" si="5"/>
        <v>7.71</v>
      </c>
      <c r="W16" s="162"/>
      <c r="X16" s="162"/>
      <c r="Y16" s="164"/>
      <c r="Z16" s="164">
        <f t="shared" si="6"/>
        <v>0.59</v>
      </c>
      <c r="AA16" s="163"/>
      <c r="AB16" s="162"/>
      <c r="AC16" s="161">
        <f t="shared" si="7"/>
        <v>0.59</v>
      </c>
      <c r="AD16" s="157">
        <f t="shared" si="8"/>
        <v>8.3000000000000007</v>
      </c>
      <c r="AE16" s="160">
        <f t="shared" si="9"/>
        <v>0.23150000000000001</v>
      </c>
      <c r="AF16" s="199">
        <v>10.8</v>
      </c>
      <c r="AG16" s="158">
        <v>1188</v>
      </c>
      <c r="AH16" s="157">
        <f t="shared" si="10"/>
        <v>12830.4</v>
      </c>
      <c r="AI16" s="157">
        <f t="shared" si="11"/>
        <v>9860.4</v>
      </c>
    </row>
    <row r="17" spans="1:36" s="156" customFormat="1" ht="27" customHeight="1" x14ac:dyDescent="0.35">
      <c r="A17" s="349"/>
      <c r="B17" s="349"/>
      <c r="C17" s="363"/>
      <c r="D17" s="172" t="s">
        <v>696</v>
      </c>
      <c r="E17" s="200" t="s">
        <v>703</v>
      </c>
      <c r="F17" s="325" t="s">
        <v>1004</v>
      </c>
      <c r="G17" s="326" t="s">
        <v>1016</v>
      </c>
      <c r="H17" s="175">
        <f t="shared" si="12"/>
        <v>4.9400000000000004</v>
      </c>
      <c r="I17" s="175">
        <f>I16</f>
        <v>5.09</v>
      </c>
      <c r="J17" s="172">
        <v>29</v>
      </c>
      <c r="K17" s="174">
        <v>29</v>
      </c>
      <c r="L17" s="173">
        <v>39</v>
      </c>
      <c r="M17" s="172">
        <v>4</v>
      </c>
      <c r="N17" s="172">
        <v>7.04</v>
      </c>
      <c r="O17" s="171">
        <f t="shared" si="0"/>
        <v>3.2800000000000003E-2</v>
      </c>
      <c r="P17" s="170">
        <f t="shared" si="1"/>
        <v>6829</v>
      </c>
      <c r="Q17" s="169">
        <f t="shared" si="2"/>
        <v>3500</v>
      </c>
      <c r="R17" s="168">
        <f t="shared" si="3"/>
        <v>0.51</v>
      </c>
      <c r="S17" s="167" t="s">
        <v>707</v>
      </c>
      <c r="T17" s="166">
        <v>0.41399999999999998</v>
      </c>
      <c r="U17" s="165">
        <f t="shared" si="4"/>
        <v>2.11</v>
      </c>
      <c r="V17" s="165">
        <f t="shared" si="5"/>
        <v>7.71</v>
      </c>
      <c r="W17" s="162"/>
      <c r="X17" s="162"/>
      <c r="Y17" s="164"/>
      <c r="Z17" s="164">
        <f t="shared" si="6"/>
        <v>0.59</v>
      </c>
      <c r="AA17" s="163"/>
      <c r="AB17" s="162"/>
      <c r="AC17" s="161">
        <f t="shared" si="7"/>
        <v>0.59</v>
      </c>
      <c r="AD17" s="157">
        <f t="shared" si="8"/>
        <v>8.3000000000000007</v>
      </c>
      <c r="AE17" s="160">
        <f t="shared" si="9"/>
        <v>0.23150000000000001</v>
      </c>
      <c r="AF17" s="199">
        <v>10.8</v>
      </c>
      <c r="AG17" s="158">
        <v>1188</v>
      </c>
      <c r="AH17" s="157">
        <f t="shared" si="10"/>
        <v>12830.4</v>
      </c>
      <c r="AI17" s="157">
        <f t="shared" si="11"/>
        <v>9860.4</v>
      </c>
    </row>
    <row r="18" spans="1:36" s="156" customFormat="1" ht="27" customHeight="1" x14ac:dyDescent="0.35">
      <c r="A18" s="349"/>
      <c r="B18" s="349"/>
      <c r="C18" s="363"/>
      <c r="D18" s="172" t="s">
        <v>697</v>
      </c>
      <c r="E18" s="200" t="s">
        <v>701</v>
      </c>
      <c r="F18" s="322" t="s">
        <v>980</v>
      </c>
      <c r="G18" s="323" t="s">
        <v>981</v>
      </c>
      <c r="H18" s="175">
        <f t="shared" si="12"/>
        <v>5.71</v>
      </c>
      <c r="I18" s="175">
        <f>'Costs Reduction 03-05-2025'!H50</f>
        <v>5.89</v>
      </c>
      <c r="J18" s="172">
        <v>29</v>
      </c>
      <c r="K18" s="174">
        <v>29</v>
      </c>
      <c r="L18" s="173">
        <v>45</v>
      </c>
      <c r="M18" s="172">
        <v>4</v>
      </c>
      <c r="N18" s="172">
        <v>8.3699999999999992</v>
      </c>
      <c r="O18" s="171">
        <f t="shared" si="0"/>
        <v>3.78E-2</v>
      </c>
      <c r="P18" s="170">
        <f t="shared" si="1"/>
        <v>5926</v>
      </c>
      <c r="Q18" s="169">
        <f t="shared" si="2"/>
        <v>3500</v>
      </c>
      <c r="R18" s="168">
        <f t="shared" si="3"/>
        <v>0.59</v>
      </c>
      <c r="S18" s="167" t="s">
        <v>707</v>
      </c>
      <c r="T18" s="166">
        <v>0.41399999999999998</v>
      </c>
      <c r="U18" s="165">
        <f t="shared" si="4"/>
        <v>2.44</v>
      </c>
      <c r="V18" s="165">
        <f t="shared" si="5"/>
        <v>8.92</v>
      </c>
      <c r="W18" s="162"/>
      <c r="X18" s="162"/>
      <c r="Y18" s="164"/>
      <c r="Z18" s="164">
        <f t="shared" si="6"/>
        <v>0.69</v>
      </c>
      <c r="AA18" s="163"/>
      <c r="AB18" s="162"/>
      <c r="AC18" s="161">
        <f t="shared" si="7"/>
        <v>0.69</v>
      </c>
      <c r="AD18" s="157">
        <f t="shared" si="8"/>
        <v>9.61</v>
      </c>
      <c r="AE18" s="160">
        <f t="shared" si="9"/>
        <v>0.23730000000000001</v>
      </c>
      <c r="AF18" s="199">
        <v>12.6</v>
      </c>
      <c r="AG18" s="158">
        <v>1748</v>
      </c>
      <c r="AH18" s="157">
        <f t="shared" si="10"/>
        <v>22024.799999999999</v>
      </c>
      <c r="AI18" s="157">
        <f t="shared" si="11"/>
        <v>16798.28</v>
      </c>
    </row>
    <row r="19" spans="1:36" s="156" customFormat="1" ht="27" customHeight="1" x14ac:dyDescent="0.35">
      <c r="A19" s="350"/>
      <c r="B19" s="350"/>
      <c r="C19" s="363"/>
      <c r="D19" s="172" t="s">
        <v>698</v>
      </c>
      <c r="E19" s="200" t="s">
        <v>701</v>
      </c>
      <c r="F19" s="312" t="s">
        <v>982</v>
      </c>
      <c r="G19" s="313" t="s">
        <v>983</v>
      </c>
      <c r="H19" s="175">
        <f t="shared" si="12"/>
        <v>5.8</v>
      </c>
      <c r="I19" s="175">
        <f>'Costs Reduction 03-05-2025'!H51</f>
        <v>5.98</v>
      </c>
      <c r="J19" s="172">
        <v>29</v>
      </c>
      <c r="K19" s="174">
        <v>29</v>
      </c>
      <c r="L19" s="173">
        <v>45</v>
      </c>
      <c r="M19" s="172">
        <v>4</v>
      </c>
      <c r="N19" s="172">
        <v>8.3699999999999992</v>
      </c>
      <c r="O19" s="171">
        <f t="shared" si="0"/>
        <v>3.78E-2</v>
      </c>
      <c r="P19" s="170">
        <f t="shared" si="1"/>
        <v>5926</v>
      </c>
      <c r="Q19" s="169">
        <f t="shared" si="2"/>
        <v>3500</v>
      </c>
      <c r="R19" s="168">
        <f t="shared" si="3"/>
        <v>0.59</v>
      </c>
      <c r="S19" s="167" t="s">
        <v>707</v>
      </c>
      <c r="T19" s="166">
        <v>0.41399999999999998</v>
      </c>
      <c r="U19" s="165">
        <f t="shared" si="4"/>
        <v>2.48</v>
      </c>
      <c r="V19" s="165">
        <f t="shared" si="5"/>
        <v>9.0500000000000007</v>
      </c>
      <c r="W19" s="162"/>
      <c r="X19" s="162"/>
      <c r="Y19" s="164"/>
      <c r="Z19" s="164">
        <f t="shared" si="6"/>
        <v>0.69</v>
      </c>
      <c r="AA19" s="163"/>
      <c r="AB19" s="162"/>
      <c r="AC19" s="161">
        <f t="shared" si="7"/>
        <v>0.69</v>
      </c>
      <c r="AD19" s="157">
        <f t="shared" si="8"/>
        <v>9.74</v>
      </c>
      <c r="AE19" s="160">
        <f t="shared" si="9"/>
        <v>0.22700000000000001</v>
      </c>
      <c r="AF19" s="199">
        <v>12.6</v>
      </c>
      <c r="AG19" s="158">
        <v>248</v>
      </c>
      <c r="AH19" s="157">
        <f t="shared" si="10"/>
        <v>3124.8</v>
      </c>
      <c r="AI19" s="157">
        <f t="shared" si="11"/>
        <v>2415.52</v>
      </c>
    </row>
    <row r="20" spans="1:36" ht="21" customHeight="1" x14ac:dyDescent="0.3">
      <c r="A20" s="198"/>
      <c r="B20" s="196"/>
      <c r="C20" s="197"/>
      <c r="D20" s="196"/>
      <c r="AG20" s="154">
        <f>SUM(AG13:AG19)</f>
        <v>8292</v>
      </c>
      <c r="AH20" s="195">
        <f>SUM(AH13:AH19)</f>
        <v>87390.2</v>
      </c>
      <c r="AI20" s="153">
        <f>SUM(AI13:AI19)</f>
        <v>66967.44</v>
      </c>
      <c r="AJ20" s="152">
        <f>(AH20-AI20)/AH20</f>
        <v>0.23400000000000001</v>
      </c>
    </row>
    <row r="21" spans="1:36" s="176" customFormat="1" ht="21" customHeight="1" x14ac:dyDescent="0.3">
      <c r="A21" s="194" t="s">
        <v>715</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2"/>
    </row>
    <row r="22" spans="1:36" s="176" customFormat="1" ht="21" customHeight="1" x14ac:dyDescent="0.3">
      <c r="A22" s="315" t="s">
        <v>1027</v>
      </c>
      <c r="B22" s="316"/>
      <c r="C22" s="317"/>
      <c r="D22" s="213"/>
      <c r="E22" s="215"/>
      <c r="F22" s="215"/>
      <c r="G22" s="215"/>
      <c r="H22" s="214"/>
      <c r="I22" s="214"/>
      <c r="J22" s="213"/>
      <c r="K22" s="213"/>
      <c r="L22" s="213"/>
      <c r="M22" s="213"/>
      <c r="N22" s="213"/>
      <c r="O22" s="212"/>
      <c r="P22" s="211"/>
      <c r="Q22" s="210"/>
      <c r="R22" s="209"/>
      <c r="S22" s="208"/>
      <c r="T22" s="207"/>
      <c r="U22" s="206"/>
      <c r="V22" s="206"/>
      <c r="W22" s="205"/>
      <c r="X22" s="205"/>
      <c r="Y22" s="206"/>
      <c r="Z22" s="206"/>
      <c r="AA22" s="206"/>
      <c r="AB22" s="205"/>
      <c r="AC22" s="204"/>
      <c r="AD22" s="201"/>
      <c r="AE22" s="203"/>
      <c r="AF22" s="202"/>
      <c r="AG22" s="201"/>
      <c r="AH22" s="201"/>
      <c r="AI22" s="201"/>
    </row>
    <row r="23" spans="1:36" s="176" customFormat="1" ht="21" customHeight="1" x14ac:dyDescent="0.3">
      <c r="A23" s="364" t="s">
        <v>995</v>
      </c>
      <c r="B23" s="365"/>
      <c r="C23" s="366"/>
      <c r="D23" s="213"/>
      <c r="E23" s="215"/>
      <c r="F23" s="215"/>
      <c r="G23" s="215"/>
      <c r="H23" s="214"/>
      <c r="I23" s="214"/>
      <c r="J23" s="213"/>
      <c r="K23" s="213"/>
      <c r="L23" s="213"/>
      <c r="M23" s="213"/>
      <c r="N23" s="213"/>
      <c r="O23" s="212"/>
      <c r="P23" s="211"/>
      <c r="Q23" s="210"/>
      <c r="R23" s="209"/>
      <c r="S23" s="208"/>
      <c r="T23" s="207"/>
      <c r="U23" s="206"/>
      <c r="V23" s="206"/>
      <c r="W23" s="205"/>
      <c r="X23" s="205"/>
      <c r="Y23" s="206"/>
      <c r="Z23" s="206"/>
      <c r="AA23" s="206"/>
      <c r="AB23" s="205"/>
      <c r="AC23" s="204"/>
      <c r="AD23" s="201"/>
      <c r="AE23" s="203"/>
      <c r="AF23" s="202"/>
      <c r="AG23" s="201"/>
      <c r="AH23" s="201"/>
      <c r="AI23" s="201"/>
    </row>
    <row r="24" spans="1:36" s="156" customFormat="1" ht="27" customHeight="1" x14ac:dyDescent="0.35">
      <c r="A24" s="344" t="str">
        <f>A23</f>
        <v>6 piece set -- Serta Brand 85gsm Microfiber Sheets --  Simply Comfty Cool</v>
      </c>
      <c r="B24" s="344" t="s">
        <v>1030</v>
      </c>
      <c r="C24" s="341" t="s">
        <v>693</v>
      </c>
      <c r="D24" s="172" t="s">
        <v>694</v>
      </c>
      <c r="E24" s="200" t="s">
        <v>704</v>
      </c>
      <c r="F24" s="325" t="s">
        <v>1005</v>
      </c>
      <c r="G24" s="326" t="s">
        <v>1017</v>
      </c>
      <c r="H24" s="175">
        <f>I24*0.97</f>
        <v>3.61</v>
      </c>
      <c r="I24" s="175">
        <f>I13</f>
        <v>3.72</v>
      </c>
      <c r="J24" s="172">
        <v>29</v>
      </c>
      <c r="K24" s="174">
        <v>29</v>
      </c>
      <c r="L24" s="173">
        <v>28</v>
      </c>
      <c r="M24" s="172">
        <v>4</v>
      </c>
      <c r="N24" s="172">
        <v>4.3600000000000003</v>
      </c>
      <c r="O24" s="171">
        <f>J24*K24*L24/1000000</f>
        <v>2.35E-2</v>
      </c>
      <c r="P24" s="170">
        <f>56/O24*M24</f>
        <v>9532</v>
      </c>
      <c r="Q24" s="169">
        <f>$Q$9</f>
        <v>3500</v>
      </c>
      <c r="R24" s="168">
        <f>Q24/P24</f>
        <v>0.37</v>
      </c>
      <c r="S24" s="167" t="s">
        <v>707</v>
      </c>
      <c r="T24" s="166">
        <v>0.41399999999999998</v>
      </c>
      <c r="U24" s="165">
        <f>I24*T24</f>
        <v>1.54</v>
      </c>
      <c r="V24" s="165">
        <f>U24+R24+I24</f>
        <v>5.63</v>
      </c>
      <c r="W24" s="162"/>
      <c r="X24" s="162"/>
      <c r="Y24" s="164"/>
      <c r="Z24" s="164">
        <f>AF24*$Z$9</f>
        <v>0.44</v>
      </c>
      <c r="AA24" s="163"/>
      <c r="AB24" s="162"/>
      <c r="AC24" s="161">
        <f>SUM(W24:AB24)</f>
        <v>0.44</v>
      </c>
      <c r="AD24" s="157">
        <f>AC24+V24</f>
        <v>6.07</v>
      </c>
      <c r="AE24" s="160">
        <f>(AF24-AD24)/AF24</f>
        <v>0.23649999999999999</v>
      </c>
      <c r="AF24" s="199">
        <v>7.95</v>
      </c>
      <c r="AG24" s="158">
        <v>1020</v>
      </c>
      <c r="AH24" s="157">
        <f>AG24*AF24</f>
        <v>8109</v>
      </c>
      <c r="AI24" s="157">
        <f>AG24*AD24</f>
        <v>6191.4</v>
      </c>
    </row>
    <row r="25" spans="1:36" s="156" customFormat="1" ht="27" customHeight="1" x14ac:dyDescent="0.35">
      <c r="A25" s="345"/>
      <c r="B25" s="345"/>
      <c r="C25" s="342"/>
      <c r="D25" s="172" t="s">
        <v>695</v>
      </c>
      <c r="E25" s="200" t="s">
        <v>704</v>
      </c>
      <c r="F25" s="325" t="s">
        <v>1006</v>
      </c>
      <c r="G25" s="326" t="s">
        <v>1018</v>
      </c>
      <c r="H25" s="175">
        <f t="shared" ref="H25:H28" si="13">I25*0.97</f>
        <v>4.4400000000000004</v>
      </c>
      <c r="I25" s="175">
        <f t="shared" ref="I25:I27" si="14">I14</f>
        <v>4.58</v>
      </c>
      <c r="J25" s="172">
        <v>29</v>
      </c>
      <c r="K25" s="174">
        <v>29</v>
      </c>
      <c r="L25" s="173">
        <v>33</v>
      </c>
      <c r="M25" s="172">
        <v>4</v>
      </c>
      <c r="N25" s="172">
        <v>6.17</v>
      </c>
      <c r="O25" s="171">
        <f>J25*K25*L25/1000000</f>
        <v>2.7799999999999998E-2</v>
      </c>
      <c r="P25" s="170">
        <f>56/O25*M25</f>
        <v>8058</v>
      </c>
      <c r="Q25" s="169">
        <f>$Q$9</f>
        <v>3500</v>
      </c>
      <c r="R25" s="168">
        <f>Q25/P25</f>
        <v>0.43</v>
      </c>
      <c r="S25" s="167" t="s">
        <v>707</v>
      </c>
      <c r="T25" s="166">
        <v>0.41399999999999998</v>
      </c>
      <c r="U25" s="165">
        <f>I25*T25</f>
        <v>1.9</v>
      </c>
      <c r="V25" s="165">
        <f>U25+R25+I25</f>
        <v>6.91</v>
      </c>
      <c r="W25" s="162"/>
      <c r="X25" s="162"/>
      <c r="Y25" s="164"/>
      <c r="Z25" s="164">
        <f>AF25*$Z$9</f>
        <v>0.53</v>
      </c>
      <c r="AA25" s="163"/>
      <c r="AB25" s="162"/>
      <c r="AC25" s="161">
        <f>SUM(W25:AB25)</f>
        <v>0.53</v>
      </c>
      <c r="AD25" s="157">
        <f>AC25+V25</f>
        <v>7.44</v>
      </c>
      <c r="AE25" s="160">
        <f>(AF25-AD25)/AF25</f>
        <v>0.23300000000000001</v>
      </c>
      <c r="AF25" s="199">
        <v>9.6999999999999993</v>
      </c>
      <c r="AG25" s="158">
        <v>756</v>
      </c>
      <c r="AH25" s="157">
        <f>AG25*AF25</f>
        <v>7333.2</v>
      </c>
      <c r="AI25" s="157">
        <f>AG25*AD25</f>
        <v>5624.64</v>
      </c>
    </row>
    <row r="26" spans="1:36" s="156" customFormat="1" ht="27" customHeight="1" x14ac:dyDescent="0.35">
      <c r="A26" s="345"/>
      <c r="B26" s="345"/>
      <c r="C26" s="342"/>
      <c r="D26" s="172" t="s">
        <v>696</v>
      </c>
      <c r="E26" s="200" t="s">
        <v>705</v>
      </c>
      <c r="F26" s="325" t="s">
        <v>1007</v>
      </c>
      <c r="G26" s="326" t="s">
        <v>1019</v>
      </c>
      <c r="H26" s="175">
        <f t="shared" si="13"/>
        <v>4.9400000000000004</v>
      </c>
      <c r="I26" s="175">
        <f t="shared" si="14"/>
        <v>5.09</v>
      </c>
      <c r="J26" s="172">
        <v>29</v>
      </c>
      <c r="K26" s="174">
        <v>29</v>
      </c>
      <c r="L26" s="173">
        <v>39</v>
      </c>
      <c r="M26" s="172">
        <v>4</v>
      </c>
      <c r="N26" s="172">
        <v>7.04</v>
      </c>
      <c r="O26" s="171">
        <f>J26*K26*L26/1000000</f>
        <v>3.2800000000000003E-2</v>
      </c>
      <c r="P26" s="170">
        <f>56/O26*M26</f>
        <v>6829</v>
      </c>
      <c r="Q26" s="169">
        <f>$Q$9</f>
        <v>3500</v>
      </c>
      <c r="R26" s="168">
        <f>Q26/P26</f>
        <v>0.51</v>
      </c>
      <c r="S26" s="167" t="s">
        <v>707</v>
      </c>
      <c r="T26" s="166">
        <v>0.41399999999999998</v>
      </c>
      <c r="U26" s="165">
        <f>I26*T26</f>
        <v>2.11</v>
      </c>
      <c r="V26" s="165">
        <f>U26+R26+I26</f>
        <v>7.71</v>
      </c>
      <c r="W26" s="162"/>
      <c r="X26" s="162"/>
      <c r="Y26" s="164"/>
      <c r="Z26" s="164">
        <f>AF26*$Z$9</f>
        <v>0.59</v>
      </c>
      <c r="AA26" s="163"/>
      <c r="AB26" s="162"/>
      <c r="AC26" s="161">
        <f>SUM(W26:AB26)</f>
        <v>0.59</v>
      </c>
      <c r="AD26" s="157">
        <f>AC26+V26</f>
        <v>8.3000000000000007</v>
      </c>
      <c r="AE26" s="160">
        <f>(AF26-AD26)/AF26</f>
        <v>0.23150000000000001</v>
      </c>
      <c r="AF26" s="199">
        <v>10.8</v>
      </c>
      <c r="AG26" s="318">
        <v>1084</v>
      </c>
      <c r="AH26" s="157">
        <f>AG26*AF26</f>
        <v>11707.2</v>
      </c>
      <c r="AI26" s="157">
        <f>AG26*AD26</f>
        <v>8997.2000000000007</v>
      </c>
    </row>
    <row r="27" spans="1:36" s="156" customFormat="1" ht="27" customHeight="1" x14ac:dyDescent="0.35">
      <c r="A27" s="345"/>
      <c r="B27" s="345"/>
      <c r="C27" s="342"/>
      <c r="D27" s="172" t="s">
        <v>696</v>
      </c>
      <c r="E27" s="200" t="s">
        <v>706</v>
      </c>
      <c r="F27" s="325" t="s">
        <v>1008</v>
      </c>
      <c r="G27" s="326" t="s">
        <v>1020</v>
      </c>
      <c r="H27" s="175">
        <f t="shared" si="13"/>
        <v>4.9400000000000004</v>
      </c>
      <c r="I27" s="175">
        <f t="shared" si="14"/>
        <v>5.09</v>
      </c>
      <c r="J27" s="172">
        <v>29</v>
      </c>
      <c r="K27" s="174">
        <v>29</v>
      </c>
      <c r="L27" s="173">
        <v>39</v>
      </c>
      <c r="M27" s="172">
        <v>4</v>
      </c>
      <c r="N27" s="172">
        <v>7.04</v>
      </c>
      <c r="O27" s="171">
        <f>J27*K27*L27/1000000</f>
        <v>3.2800000000000003E-2</v>
      </c>
      <c r="P27" s="170">
        <f>56/O27*M27</f>
        <v>6829</v>
      </c>
      <c r="Q27" s="169">
        <f>$Q$9</f>
        <v>3500</v>
      </c>
      <c r="R27" s="168">
        <f>Q27/P27</f>
        <v>0.51</v>
      </c>
      <c r="S27" s="167" t="s">
        <v>707</v>
      </c>
      <c r="T27" s="166">
        <v>0.41399999999999998</v>
      </c>
      <c r="U27" s="165">
        <f>I27*T27</f>
        <v>2.11</v>
      </c>
      <c r="V27" s="165">
        <f>U27+R27+I27</f>
        <v>7.71</v>
      </c>
      <c r="W27" s="162"/>
      <c r="X27" s="162"/>
      <c r="Y27" s="164"/>
      <c r="Z27" s="164">
        <f>AF27*$Z$9</f>
        <v>0.59</v>
      </c>
      <c r="AA27" s="163"/>
      <c r="AB27" s="162"/>
      <c r="AC27" s="161">
        <f>SUM(W27:AB27)</f>
        <v>0.59</v>
      </c>
      <c r="AD27" s="157">
        <f>AC27+V27</f>
        <v>8.3000000000000007</v>
      </c>
      <c r="AE27" s="160">
        <f>(AF27-AD27)/AF27</f>
        <v>0.23150000000000001</v>
      </c>
      <c r="AF27" s="199">
        <v>10.8</v>
      </c>
      <c r="AG27" s="318">
        <v>1084</v>
      </c>
      <c r="AH27" s="157">
        <f>AG27*AF27</f>
        <v>11707.2</v>
      </c>
      <c r="AI27" s="157">
        <f>AG27*AD27</f>
        <v>8997.2000000000007</v>
      </c>
    </row>
    <row r="28" spans="1:36" s="156" customFormat="1" ht="27" customHeight="1" x14ac:dyDescent="0.35">
      <c r="A28" s="346"/>
      <c r="B28" s="346"/>
      <c r="C28" s="343"/>
      <c r="D28" s="172" t="s">
        <v>697</v>
      </c>
      <c r="E28" s="200" t="s">
        <v>704</v>
      </c>
      <c r="F28" s="325" t="s">
        <v>1009</v>
      </c>
      <c r="G28" s="326" t="s">
        <v>1021</v>
      </c>
      <c r="H28" s="175">
        <f t="shared" si="13"/>
        <v>5.71</v>
      </c>
      <c r="I28" s="175">
        <f>I18</f>
        <v>5.89</v>
      </c>
      <c r="J28" s="172">
        <v>29</v>
      </c>
      <c r="K28" s="174">
        <v>29</v>
      </c>
      <c r="L28" s="173">
        <v>45</v>
      </c>
      <c r="M28" s="172">
        <v>4</v>
      </c>
      <c r="N28" s="172">
        <v>8.3699999999999992</v>
      </c>
      <c r="O28" s="171">
        <f>J28*K28*L28/1000000</f>
        <v>3.78E-2</v>
      </c>
      <c r="P28" s="170">
        <f>56/O28*M28</f>
        <v>5926</v>
      </c>
      <c r="Q28" s="169">
        <f>$Q$9</f>
        <v>3500</v>
      </c>
      <c r="R28" s="168">
        <f>Q28/P28</f>
        <v>0.59</v>
      </c>
      <c r="S28" s="167" t="s">
        <v>707</v>
      </c>
      <c r="T28" s="166">
        <v>0.41399999999999998</v>
      </c>
      <c r="U28" s="165">
        <f>I28*T28</f>
        <v>2.44</v>
      </c>
      <c r="V28" s="165">
        <f>U28+R28+I28</f>
        <v>8.92</v>
      </c>
      <c r="W28" s="162"/>
      <c r="X28" s="162"/>
      <c r="Y28" s="164"/>
      <c r="Z28" s="164">
        <f>AF28*$Z$9</f>
        <v>0.69</v>
      </c>
      <c r="AA28" s="163"/>
      <c r="AB28" s="162"/>
      <c r="AC28" s="161">
        <f>SUM(W28:AB28)</f>
        <v>0.69</v>
      </c>
      <c r="AD28" s="157">
        <f>AC28+V28</f>
        <v>9.61</v>
      </c>
      <c r="AE28" s="160">
        <f>(AF28-AD28)/AF28</f>
        <v>0.23730000000000001</v>
      </c>
      <c r="AF28" s="199">
        <v>12.6</v>
      </c>
      <c r="AG28" s="158">
        <v>1136</v>
      </c>
      <c r="AH28" s="157">
        <f>AG28*AF28</f>
        <v>14313.6</v>
      </c>
      <c r="AI28" s="157">
        <f>AG28*AD28</f>
        <v>10916.96</v>
      </c>
    </row>
    <row r="29" spans="1:36" ht="21" customHeight="1" x14ac:dyDescent="0.3">
      <c r="A29" s="198"/>
      <c r="B29" s="196"/>
      <c r="C29" s="197"/>
      <c r="D29" s="196"/>
      <c r="AG29" s="154">
        <f>SUM(AG24:AG28)</f>
        <v>5080</v>
      </c>
      <c r="AH29" s="195">
        <f>SUM(AH24:AH28)</f>
        <v>53170.2</v>
      </c>
      <c r="AI29" s="153">
        <f>SUM(AI24:AI28)</f>
        <v>40727.4</v>
      </c>
      <c r="AJ29" s="152">
        <f>(AH29-AI29)/AH29</f>
        <v>0.23400000000000001</v>
      </c>
    </row>
    <row r="30" spans="1:36" s="176" customFormat="1" ht="21" customHeight="1" x14ac:dyDescent="0.3">
      <c r="A30" s="315" t="s">
        <v>1028</v>
      </c>
      <c r="B30" s="316"/>
      <c r="C30" s="317"/>
      <c r="D30" s="213"/>
      <c r="E30" s="215"/>
      <c r="F30" s="215"/>
      <c r="G30" s="215"/>
      <c r="H30" s="214"/>
      <c r="I30" s="214"/>
      <c r="J30" s="213"/>
      <c r="K30" s="213"/>
      <c r="L30" s="213"/>
      <c r="M30" s="213"/>
      <c r="N30" s="213"/>
      <c r="O30" s="212"/>
      <c r="P30" s="211"/>
      <c r="Q30" s="210"/>
      <c r="R30" s="209"/>
      <c r="S30" s="208"/>
      <c r="T30" s="207"/>
      <c r="U30" s="206"/>
      <c r="V30" s="206"/>
      <c r="W30" s="205"/>
      <c r="X30" s="205"/>
      <c r="Y30" s="206"/>
      <c r="Z30" s="206"/>
      <c r="AA30" s="206"/>
      <c r="AB30" s="205"/>
      <c r="AC30" s="204"/>
      <c r="AD30" s="201"/>
      <c r="AE30" s="203"/>
      <c r="AF30" s="202"/>
      <c r="AG30" s="201"/>
      <c r="AH30" s="201"/>
      <c r="AI30" s="201"/>
    </row>
    <row r="31" spans="1:36" s="176" customFormat="1" ht="21" customHeight="1" x14ac:dyDescent="0.3">
      <c r="A31" s="358" t="s">
        <v>996</v>
      </c>
      <c r="B31" s="359"/>
      <c r="C31" s="360"/>
      <c r="D31" s="189"/>
      <c r="E31" s="191"/>
      <c r="F31" s="191"/>
      <c r="G31" s="191"/>
      <c r="H31" s="190"/>
      <c r="I31" s="189"/>
      <c r="J31" s="189"/>
      <c r="K31" s="189"/>
      <c r="L31" s="189"/>
      <c r="M31" s="189"/>
      <c r="N31" s="189"/>
      <c r="O31" s="188"/>
      <c r="P31" s="187"/>
      <c r="Q31" s="186"/>
      <c r="R31" s="185"/>
      <c r="S31" s="184"/>
      <c r="T31" s="183"/>
      <c r="U31" s="182"/>
      <c r="V31" s="182"/>
      <c r="W31" s="181"/>
      <c r="X31" s="181"/>
      <c r="Y31" s="182"/>
      <c r="Z31" s="182"/>
      <c r="AA31" s="182"/>
      <c r="AB31" s="181"/>
      <c r="AC31" s="180"/>
      <c r="AD31" s="177"/>
      <c r="AE31" s="179"/>
      <c r="AF31" s="178"/>
      <c r="AG31" s="177"/>
      <c r="AH31" s="177"/>
      <c r="AI31" s="177"/>
    </row>
    <row r="32" spans="1:36" s="156" customFormat="1" ht="27" customHeight="1" x14ac:dyDescent="0.35">
      <c r="A32" s="344" t="str">
        <f>A31</f>
        <v>2pc -- Serta Brand 85gsm Microfiber Pillowcases --  Simply Comfty Cool</v>
      </c>
      <c r="B32" s="344" t="s">
        <v>1030</v>
      </c>
      <c r="C32" s="341" t="s">
        <v>693</v>
      </c>
      <c r="D32" s="172" t="s">
        <v>699</v>
      </c>
      <c r="E32" s="172" t="s">
        <v>701</v>
      </c>
      <c r="F32" s="312" t="s">
        <v>993</v>
      </c>
      <c r="G32" s="313" t="s">
        <v>986</v>
      </c>
      <c r="H32" s="175">
        <f>I32*0.97</f>
        <v>0.95</v>
      </c>
      <c r="I32" s="175">
        <f>'Costs Reduction 03-05-2025'!H52</f>
        <v>0.98</v>
      </c>
      <c r="J32" s="172">
        <v>25</v>
      </c>
      <c r="K32" s="174">
        <v>16.5</v>
      </c>
      <c r="L32" s="173">
        <v>24</v>
      </c>
      <c r="M32" s="172">
        <v>8</v>
      </c>
      <c r="N32" s="172">
        <v>1.99</v>
      </c>
      <c r="O32" s="171">
        <f t="shared" ref="O32:O39" si="15">J32*K32*L32/1000000</f>
        <v>9.9000000000000008E-3</v>
      </c>
      <c r="P32" s="170">
        <f t="shared" ref="P32:P39" si="16">56/O32*M32</f>
        <v>45253</v>
      </c>
      <c r="Q32" s="169">
        <f t="shared" ref="Q32:Q39" si="17">$Q$9</f>
        <v>3500</v>
      </c>
      <c r="R32" s="168">
        <f t="shared" ref="R32:R39" si="18">Q32/P32</f>
        <v>0.08</v>
      </c>
      <c r="S32" s="167" t="s">
        <v>708</v>
      </c>
      <c r="T32" s="166">
        <v>0.41399999999999998</v>
      </c>
      <c r="U32" s="165">
        <f t="shared" ref="U32:U39" si="19">I32*T32</f>
        <v>0.41</v>
      </c>
      <c r="V32" s="165">
        <f t="shared" ref="V32:V39" si="20">U32+R32+I32</f>
        <v>1.47</v>
      </c>
      <c r="W32" s="162"/>
      <c r="X32" s="162"/>
      <c r="Y32" s="164"/>
      <c r="Z32" s="164">
        <f t="shared" ref="Z32:Z39" si="21">AF32*$Z$9</f>
        <v>0.14000000000000001</v>
      </c>
      <c r="AA32" s="163"/>
      <c r="AB32" s="162"/>
      <c r="AC32" s="161">
        <f t="shared" ref="AC32:AC39" si="22">SUM(W32:AB32)</f>
        <v>0.14000000000000001</v>
      </c>
      <c r="AD32" s="157">
        <f t="shared" ref="AD32:AD39" si="23">AC32+V32</f>
        <v>1.61</v>
      </c>
      <c r="AE32" s="160">
        <f t="shared" ref="AE32:AE39" si="24">(AF32-AD32)/AF32</f>
        <v>0.37840000000000001</v>
      </c>
      <c r="AF32" s="159">
        <v>2.59</v>
      </c>
      <c r="AG32" s="158">
        <v>4000</v>
      </c>
      <c r="AH32" s="157">
        <f t="shared" ref="AH32:AH39" si="25">AG32*AF32</f>
        <v>10360</v>
      </c>
      <c r="AI32" s="157">
        <f t="shared" ref="AI32:AI39" si="26">AG32*AD32</f>
        <v>6440</v>
      </c>
    </row>
    <row r="33" spans="1:36" s="156" customFormat="1" ht="27" customHeight="1" x14ac:dyDescent="0.35">
      <c r="A33" s="345"/>
      <c r="B33" s="345"/>
      <c r="C33" s="342"/>
      <c r="D33" s="172" t="s">
        <v>699</v>
      </c>
      <c r="E33" s="172" t="s">
        <v>704</v>
      </c>
      <c r="F33" s="312" t="s">
        <v>987</v>
      </c>
      <c r="G33" s="324" t="s">
        <v>988</v>
      </c>
      <c r="H33" s="175">
        <f t="shared" ref="H33:H39" si="27">I33*0.97</f>
        <v>0.95</v>
      </c>
      <c r="I33" s="175">
        <f>I32</f>
        <v>0.98</v>
      </c>
      <c r="J33" s="172">
        <v>25</v>
      </c>
      <c r="K33" s="174">
        <v>16.5</v>
      </c>
      <c r="L33" s="173">
        <v>24</v>
      </c>
      <c r="M33" s="172">
        <v>8</v>
      </c>
      <c r="N33" s="172">
        <v>1.99</v>
      </c>
      <c r="O33" s="171">
        <f t="shared" si="15"/>
        <v>9.9000000000000008E-3</v>
      </c>
      <c r="P33" s="170">
        <f t="shared" si="16"/>
        <v>45253</v>
      </c>
      <c r="Q33" s="169">
        <f t="shared" si="17"/>
        <v>3500</v>
      </c>
      <c r="R33" s="168">
        <f t="shared" si="18"/>
        <v>0.08</v>
      </c>
      <c r="S33" s="167" t="s">
        <v>708</v>
      </c>
      <c r="T33" s="166">
        <v>0.41399999999999998</v>
      </c>
      <c r="U33" s="165">
        <f t="shared" si="19"/>
        <v>0.41</v>
      </c>
      <c r="V33" s="165">
        <f t="shared" si="20"/>
        <v>1.47</v>
      </c>
      <c r="W33" s="162"/>
      <c r="X33" s="162"/>
      <c r="Y33" s="164"/>
      <c r="Z33" s="164">
        <f t="shared" si="21"/>
        <v>0.14000000000000001</v>
      </c>
      <c r="AA33" s="163"/>
      <c r="AB33" s="162"/>
      <c r="AC33" s="161">
        <f t="shared" si="22"/>
        <v>0.14000000000000001</v>
      </c>
      <c r="AD33" s="157">
        <f t="shared" si="23"/>
        <v>1.61</v>
      </c>
      <c r="AE33" s="160">
        <f t="shared" si="24"/>
        <v>0.37840000000000001</v>
      </c>
      <c r="AF33" s="159">
        <v>2.59</v>
      </c>
      <c r="AG33" s="158">
        <v>2400</v>
      </c>
      <c r="AH33" s="157">
        <f t="shared" si="25"/>
        <v>6216</v>
      </c>
      <c r="AI33" s="157">
        <f t="shared" si="26"/>
        <v>3864</v>
      </c>
    </row>
    <row r="34" spans="1:36" s="156" customFormat="1" ht="27" customHeight="1" x14ac:dyDescent="0.35">
      <c r="A34" s="345"/>
      <c r="B34" s="345"/>
      <c r="C34" s="342"/>
      <c r="D34" s="172" t="s">
        <v>699</v>
      </c>
      <c r="E34" s="172" t="s">
        <v>706</v>
      </c>
      <c r="F34" s="325" t="s">
        <v>1010</v>
      </c>
      <c r="G34" s="326" t="s">
        <v>1022</v>
      </c>
      <c r="H34" s="175">
        <f t="shared" si="27"/>
        <v>0.95</v>
      </c>
      <c r="I34" s="175">
        <f>I33</f>
        <v>0.98</v>
      </c>
      <c r="J34" s="172">
        <v>25</v>
      </c>
      <c r="K34" s="174">
        <v>16.5</v>
      </c>
      <c r="L34" s="173">
        <v>24</v>
      </c>
      <c r="M34" s="172">
        <v>8</v>
      </c>
      <c r="N34" s="172">
        <v>1.99</v>
      </c>
      <c r="O34" s="171">
        <f t="shared" si="15"/>
        <v>9.9000000000000008E-3</v>
      </c>
      <c r="P34" s="170">
        <f t="shared" si="16"/>
        <v>45253</v>
      </c>
      <c r="Q34" s="169">
        <f t="shared" si="17"/>
        <v>3500</v>
      </c>
      <c r="R34" s="168">
        <f t="shared" si="18"/>
        <v>0.08</v>
      </c>
      <c r="S34" s="167" t="s">
        <v>708</v>
      </c>
      <c r="T34" s="166">
        <v>0.41399999999999998</v>
      </c>
      <c r="U34" s="165">
        <f t="shared" si="19"/>
        <v>0.41</v>
      </c>
      <c r="V34" s="165">
        <f t="shared" si="20"/>
        <v>1.47</v>
      </c>
      <c r="W34" s="162"/>
      <c r="X34" s="162"/>
      <c r="Y34" s="164"/>
      <c r="Z34" s="164">
        <f t="shared" si="21"/>
        <v>0.14000000000000001</v>
      </c>
      <c r="AA34" s="163"/>
      <c r="AB34" s="162"/>
      <c r="AC34" s="161">
        <f t="shared" si="22"/>
        <v>0.14000000000000001</v>
      </c>
      <c r="AD34" s="157">
        <f t="shared" si="23"/>
        <v>1.61</v>
      </c>
      <c r="AE34" s="160">
        <f t="shared" si="24"/>
        <v>0.37840000000000001</v>
      </c>
      <c r="AF34" s="159">
        <v>2.59</v>
      </c>
      <c r="AG34" s="158">
        <v>2400</v>
      </c>
      <c r="AH34" s="157">
        <f t="shared" si="25"/>
        <v>6216</v>
      </c>
      <c r="AI34" s="157">
        <f t="shared" si="26"/>
        <v>3864</v>
      </c>
    </row>
    <row r="35" spans="1:36" s="156" customFormat="1" ht="27" customHeight="1" x14ac:dyDescent="0.35">
      <c r="A35" s="345"/>
      <c r="B35" s="345"/>
      <c r="C35" s="342"/>
      <c r="D35" s="172" t="s">
        <v>699</v>
      </c>
      <c r="E35" s="172" t="s">
        <v>703</v>
      </c>
      <c r="F35" s="325" t="s">
        <v>1011</v>
      </c>
      <c r="G35" s="326" t="s">
        <v>1023</v>
      </c>
      <c r="H35" s="175">
        <f t="shared" si="27"/>
        <v>0.95</v>
      </c>
      <c r="I35" s="175">
        <f>I34</f>
        <v>0.98</v>
      </c>
      <c r="J35" s="172">
        <v>25</v>
      </c>
      <c r="K35" s="174">
        <v>16.5</v>
      </c>
      <c r="L35" s="173">
        <v>24</v>
      </c>
      <c r="M35" s="172">
        <v>8</v>
      </c>
      <c r="N35" s="172">
        <v>1.99</v>
      </c>
      <c r="O35" s="171">
        <f t="shared" si="15"/>
        <v>9.9000000000000008E-3</v>
      </c>
      <c r="P35" s="170">
        <f t="shared" si="16"/>
        <v>45253</v>
      </c>
      <c r="Q35" s="169">
        <f t="shared" si="17"/>
        <v>3500</v>
      </c>
      <c r="R35" s="168">
        <f t="shared" si="18"/>
        <v>0.08</v>
      </c>
      <c r="S35" s="167" t="s">
        <v>708</v>
      </c>
      <c r="T35" s="166">
        <v>0.41399999999999998</v>
      </c>
      <c r="U35" s="165">
        <f t="shared" si="19"/>
        <v>0.41</v>
      </c>
      <c r="V35" s="165">
        <f t="shared" si="20"/>
        <v>1.47</v>
      </c>
      <c r="W35" s="162"/>
      <c r="X35" s="162"/>
      <c r="Y35" s="164"/>
      <c r="Z35" s="164">
        <f t="shared" si="21"/>
        <v>0.14000000000000001</v>
      </c>
      <c r="AA35" s="163"/>
      <c r="AB35" s="162"/>
      <c r="AC35" s="161">
        <f t="shared" si="22"/>
        <v>0.14000000000000001</v>
      </c>
      <c r="AD35" s="157">
        <f t="shared" si="23"/>
        <v>1.61</v>
      </c>
      <c r="AE35" s="160">
        <f t="shared" si="24"/>
        <v>0.37840000000000001</v>
      </c>
      <c r="AF35" s="159">
        <v>2.59</v>
      </c>
      <c r="AG35" s="158">
        <v>2400</v>
      </c>
      <c r="AH35" s="157">
        <f t="shared" si="25"/>
        <v>6216</v>
      </c>
      <c r="AI35" s="157">
        <f t="shared" si="26"/>
        <v>3864</v>
      </c>
    </row>
    <row r="36" spans="1:36" s="156" customFormat="1" ht="27" customHeight="1" x14ac:dyDescent="0.35">
      <c r="A36" s="345"/>
      <c r="B36" s="345"/>
      <c r="C36" s="342"/>
      <c r="D36" s="172" t="s">
        <v>699</v>
      </c>
      <c r="E36" s="172" t="s">
        <v>705</v>
      </c>
      <c r="F36" s="325" t="s">
        <v>1012</v>
      </c>
      <c r="G36" s="326" t="s">
        <v>1024</v>
      </c>
      <c r="H36" s="175">
        <f t="shared" si="27"/>
        <v>0.95</v>
      </c>
      <c r="I36" s="175">
        <f>I35</f>
        <v>0.98</v>
      </c>
      <c r="J36" s="172">
        <v>25</v>
      </c>
      <c r="K36" s="174">
        <v>16.5</v>
      </c>
      <c r="L36" s="173">
        <v>24</v>
      </c>
      <c r="M36" s="172">
        <v>8</v>
      </c>
      <c r="N36" s="172">
        <v>1.99</v>
      </c>
      <c r="O36" s="171">
        <f t="shared" si="15"/>
        <v>9.9000000000000008E-3</v>
      </c>
      <c r="P36" s="170">
        <f t="shared" si="16"/>
        <v>45253</v>
      </c>
      <c r="Q36" s="169">
        <f t="shared" si="17"/>
        <v>3500</v>
      </c>
      <c r="R36" s="168">
        <f t="shared" si="18"/>
        <v>0.08</v>
      </c>
      <c r="S36" s="167" t="s">
        <v>708</v>
      </c>
      <c r="T36" s="166">
        <v>0.41399999999999998</v>
      </c>
      <c r="U36" s="165">
        <f t="shared" si="19"/>
        <v>0.41</v>
      </c>
      <c r="V36" s="165">
        <f t="shared" si="20"/>
        <v>1.47</v>
      </c>
      <c r="W36" s="162"/>
      <c r="X36" s="162"/>
      <c r="Y36" s="164"/>
      <c r="Z36" s="164">
        <f t="shared" si="21"/>
        <v>0.14000000000000001</v>
      </c>
      <c r="AA36" s="163"/>
      <c r="AB36" s="162"/>
      <c r="AC36" s="161">
        <f t="shared" si="22"/>
        <v>0.14000000000000001</v>
      </c>
      <c r="AD36" s="157">
        <f t="shared" si="23"/>
        <v>1.61</v>
      </c>
      <c r="AE36" s="160">
        <f t="shared" si="24"/>
        <v>0.37840000000000001</v>
      </c>
      <c r="AF36" s="159">
        <v>2.59</v>
      </c>
      <c r="AG36" s="158">
        <v>2200</v>
      </c>
      <c r="AH36" s="157">
        <f t="shared" si="25"/>
        <v>5698</v>
      </c>
      <c r="AI36" s="157">
        <f t="shared" si="26"/>
        <v>3542</v>
      </c>
    </row>
    <row r="37" spans="1:36" s="156" customFormat="1" ht="27" customHeight="1" x14ac:dyDescent="0.35">
      <c r="A37" s="345"/>
      <c r="B37" s="345"/>
      <c r="C37" s="342"/>
      <c r="D37" s="172" t="s">
        <v>700</v>
      </c>
      <c r="E37" s="172" t="s">
        <v>661</v>
      </c>
      <c r="F37" s="312" t="s">
        <v>989</v>
      </c>
      <c r="G37" s="324" t="s">
        <v>990</v>
      </c>
      <c r="H37" s="175">
        <f t="shared" si="27"/>
        <v>1.0900000000000001</v>
      </c>
      <c r="I37" s="175">
        <f>'Costs Reduction 03-05-2025'!H53</f>
        <v>1.1200000000000001</v>
      </c>
      <c r="J37" s="172">
        <v>25</v>
      </c>
      <c r="K37" s="174">
        <v>16.5</v>
      </c>
      <c r="L37" s="173">
        <v>26</v>
      </c>
      <c r="M37" s="172">
        <v>8</v>
      </c>
      <c r="N37" s="172">
        <v>1.99</v>
      </c>
      <c r="O37" s="171">
        <f t="shared" si="15"/>
        <v>1.0699999999999999E-2</v>
      </c>
      <c r="P37" s="170">
        <f t="shared" si="16"/>
        <v>41869</v>
      </c>
      <c r="Q37" s="169">
        <f t="shared" si="17"/>
        <v>3500</v>
      </c>
      <c r="R37" s="168">
        <f t="shared" si="18"/>
        <v>0.08</v>
      </c>
      <c r="S37" s="167" t="s">
        <v>708</v>
      </c>
      <c r="T37" s="166">
        <v>0.41399999999999998</v>
      </c>
      <c r="U37" s="165">
        <f t="shared" si="19"/>
        <v>0.46</v>
      </c>
      <c r="V37" s="165">
        <f t="shared" si="20"/>
        <v>1.66</v>
      </c>
      <c r="W37" s="162"/>
      <c r="X37" s="162"/>
      <c r="Y37" s="164"/>
      <c r="Z37" s="164">
        <f t="shared" si="21"/>
        <v>0.17</v>
      </c>
      <c r="AA37" s="163"/>
      <c r="AB37" s="162"/>
      <c r="AC37" s="161">
        <f t="shared" si="22"/>
        <v>0.17</v>
      </c>
      <c r="AD37" s="157">
        <f t="shared" si="23"/>
        <v>1.83</v>
      </c>
      <c r="AE37" s="160">
        <f t="shared" si="24"/>
        <v>0.39600000000000002</v>
      </c>
      <c r="AF37" s="159">
        <v>3.03</v>
      </c>
      <c r="AG37" s="158">
        <v>3000</v>
      </c>
      <c r="AH37" s="157">
        <f t="shared" si="25"/>
        <v>9090</v>
      </c>
      <c r="AI37" s="157">
        <f t="shared" si="26"/>
        <v>5490</v>
      </c>
    </row>
    <row r="38" spans="1:36" s="156" customFormat="1" ht="27" customHeight="1" x14ac:dyDescent="0.35">
      <c r="A38" s="345"/>
      <c r="B38" s="345"/>
      <c r="C38" s="342"/>
      <c r="D38" s="172" t="s">
        <v>700</v>
      </c>
      <c r="E38" s="172" t="s">
        <v>703</v>
      </c>
      <c r="F38" s="115" t="s">
        <v>1013</v>
      </c>
      <c r="G38" s="326" t="s">
        <v>1025</v>
      </c>
      <c r="H38" s="175">
        <f t="shared" si="27"/>
        <v>1.0900000000000001</v>
      </c>
      <c r="I38" s="175">
        <f>I37</f>
        <v>1.1200000000000001</v>
      </c>
      <c r="J38" s="172">
        <v>25</v>
      </c>
      <c r="K38" s="174">
        <v>16.5</v>
      </c>
      <c r="L38" s="173">
        <v>26</v>
      </c>
      <c r="M38" s="172">
        <v>8</v>
      </c>
      <c r="N38" s="172">
        <v>1.99</v>
      </c>
      <c r="O38" s="171">
        <f t="shared" si="15"/>
        <v>1.0699999999999999E-2</v>
      </c>
      <c r="P38" s="170">
        <f t="shared" si="16"/>
        <v>41869</v>
      </c>
      <c r="Q38" s="169">
        <f t="shared" si="17"/>
        <v>3500</v>
      </c>
      <c r="R38" s="168">
        <f t="shared" si="18"/>
        <v>0.08</v>
      </c>
      <c r="S38" s="167" t="s">
        <v>708</v>
      </c>
      <c r="T38" s="166">
        <v>0.41399999999999998</v>
      </c>
      <c r="U38" s="165">
        <f t="shared" si="19"/>
        <v>0.46</v>
      </c>
      <c r="V38" s="165">
        <f t="shared" si="20"/>
        <v>1.66</v>
      </c>
      <c r="W38" s="162"/>
      <c r="X38" s="162"/>
      <c r="Y38" s="164"/>
      <c r="Z38" s="164">
        <f t="shared" si="21"/>
        <v>0.17</v>
      </c>
      <c r="AA38" s="163"/>
      <c r="AB38" s="162"/>
      <c r="AC38" s="161">
        <f t="shared" si="22"/>
        <v>0.17</v>
      </c>
      <c r="AD38" s="157">
        <f t="shared" si="23"/>
        <v>1.83</v>
      </c>
      <c r="AE38" s="160">
        <f t="shared" si="24"/>
        <v>0.39600000000000002</v>
      </c>
      <c r="AF38" s="159">
        <v>3.03</v>
      </c>
      <c r="AG38" s="158">
        <v>2000</v>
      </c>
      <c r="AH38" s="157">
        <f t="shared" si="25"/>
        <v>6060</v>
      </c>
      <c r="AI38" s="157">
        <f t="shared" si="26"/>
        <v>3660</v>
      </c>
    </row>
    <row r="39" spans="1:36" s="156" customFormat="1" ht="27" customHeight="1" x14ac:dyDescent="0.35">
      <c r="A39" s="346"/>
      <c r="B39" s="346"/>
      <c r="C39" s="343"/>
      <c r="D39" s="172" t="s">
        <v>700</v>
      </c>
      <c r="E39" s="172" t="s">
        <v>704</v>
      </c>
      <c r="F39" s="312" t="s">
        <v>991</v>
      </c>
      <c r="G39" s="324" t="s">
        <v>992</v>
      </c>
      <c r="H39" s="175">
        <f t="shared" si="27"/>
        <v>1.0900000000000001</v>
      </c>
      <c r="I39" s="175">
        <f>I38</f>
        <v>1.1200000000000001</v>
      </c>
      <c r="J39" s="172">
        <v>25</v>
      </c>
      <c r="K39" s="174">
        <v>16.5</v>
      </c>
      <c r="L39" s="173">
        <v>26</v>
      </c>
      <c r="M39" s="172">
        <v>8</v>
      </c>
      <c r="N39" s="172">
        <v>1.99</v>
      </c>
      <c r="O39" s="171">
        <f t="shared" si="15"/>
        <v>1.0699999999999999E-2</v>
      </c>
      <c r="P39" s="170">
        <f t="shared" si="16"/>
        <v>41869</v>
      </c>
      <c r="Q39" s="169">
        <f t="shared" si="17"/>
        <v>3500</v>
      </c>
      <c r="R39" s="168">
        <f t="shared" si="18"/>
        <v>0.08</v>
      </c>
      <c r="S39" s="167" t="s">
        <v>708</v>
      </c>
      <c r="T39" s="166">
        <v>0.41399999999999998</v>
      </c>
      <c r="U39" s="165">
        <f t="shared" si="19"/>
        <v>0.46</v>
      </c>
      <c r="V39" s="165">
        <f t="shared" si="20"/>
        <v>1.66</v>
      </c>
      <c r="W39" s="162"/>
      <c r="X39" s="162"/>
      <c r="Y39" s="164"/>
      <c r="Z39" s="164">
        <f t="shared" si="21"/>
        <v>0.17</v>
      </c>
      <c r="AA39" s="163"/>
      <c r="AB39" s="162"/>
      <c r="AC39" s="161">
        <f t="shared" si="22"/>
        <v>0.17</v>
      </c>
      <c r="AD39" s="157">
        <f t="shared" si="23"/>
        <v>1.83</v>
      </c>
      <c r="AE39" s="160">
        <f t="shared" si="24"/>
        <v>0.39600000000000002</v>
      </c>
      <c r="AF39" s="159">
        <v>3.03</v>
      </c>
      <c r="AG39" s="158">
        <v>1600</v>
      </c>
      <c r="AH39" s="157">
        <f t="shared" si="25"/>
        <v>4848</v>
      </c>
      <c r="AI39" s="157">
        <f t="shared" si="26"/>
        <v>2928</v>
      </c>
    </row>
    <row r="40" spans="1:36" ht="21" customHeight="1" x14ac:dyDescent="0.25">
      <c r="C40" s="144"/>
      <c r="AF40" s="155"/>
      <c r="AG40" s="154">
        <f>SUM(AG32:AG39)</f>
        <v>20000</v>
      </c>
      <c r="AH40" s="153">
        <f>SUM(AH32:AH39)</f>
        <v>54704</v>
      </c>
      <c r="AI40" s="153">
        <f>SUM(AI32:AI39)</f>
        <v>33652</v>
      </c>
      <c r="AJ40" s="152">
        <f>(AH40-AI40)/AH40</f>
        <v>0.38500000000000001</v>
      </c>
    </row>
    <row r="41" spans="1:36" ht="15" x14ac:dyDescent="0.25">
      <c r="A41" s="319" t="s">
        <v>997</v>
      </c>
      <c r="C41" s="144"/>
      <c r="AG41" s="154"/>
      <c r="AH41" s="153"/>
      <c r="AI41" s="153"/>
      <c r="AJ41" s="152"/>
    </row>
    <row r="42" spans="1:36" ht="14.5" x14ac:dyDescent="0.35">
      <c r="A42" s="3" t="s">
        <v>1002</v>
      </c>
      <c r="C42" s="144"/>
    </row>
    <row r="43" spans="1:36" x14ac:dyDescent="0.25">
      <c r="C43" s="144"/>
      <c r="AG43" s="149" t="s">
        <v>714</v>
      </c>
      <c r="AH43" s="151">
        <f>AG20+AG29+AG40</f>
        <v>33372</v>
      </c>
    </row>
    <row r="44" spans="1:36" x14ac:dyDescent="0.25">
      <c r="C44" s="144"/>
      <c r="AG44" s="149" t="s">
        <v>656</v>
      </c>
      <c r="AH44" s="150">
        <f>AH20+AH29+AH40</f>
        <v>195264.4</v>
      </c>
    </row>
    <row r="45" spans="1:36" x14ac:dyDescent="0.25">
      <c r="C45" s="144"/>
      <c r="AG45" s="149" t="s">
        <v>713</v>
      </c>
      <c r="AH45" s="150">
        <f>AI20+AI29+AI40</f>
        <v>141346.84</v>
      </c>
    </row>
    <row r="46" spans="1:36" ht="13" x14ac:dyDescent="0.3">
      <c r="AG46" s="149" t="s">
        <v>712</v>
      </c>
      <c r="AH46" s="148">
        <f>(AH44-AH45)/AH44</f>
        <v>0.27610000000000001</v>
      </c>
    </row>
  </sheetData>
  <protectedRanges>
    <protectedRange password="F78C" sqref="EE4 DX4:DY6 DZ5:EA6 EB5:ED5 EB6 ED6:EE6" name="区域1"/>
    <protectedRange sqref="G13:G14" name="Range1_4"/>
    <protectedRange sqref="G15" name="Range1_4_1"/>
    <protectedRange sqref="G18:G19" name="Range1_7"/>
    <protectedRange sqref="G32" name="Range1_14_1"/>
    <protectedRange sqref="G33" name="Range1_15"/>
    <protectedRange sqref="G37" name="Range1_19"/>
    <protectedRange sqref="G39" name="Range1_21"/>
    <protectedRange sqref="G16:G17" name="Range1"/>
    <protectedRange sqref="G24:G28" name="Range1_1"/>
    <protectedRange sqref="G34:G36" name="Range1_2"/>
    <protectedRange sqref="F38:G38" name="Range1_3"/>
  </protectedRanges>
  <mergeCells count="60">
    <mergeCell ref="E4:H4"/>
    <mergeCell ref="I4:J4"/>
    <mergeCell ref="K4:L4"/>
    <mergeCell ref="M4:N4"/>
    <mergeCell ref="M6:N6"/>
    <mergeCell ref="E2:H2"/>
    <mergeCell ref="I2:J2"/>
    <mergeCell ref="K2:L2"/>
    <mergeCell ref="M2:N2"/>
    <mergeCell ref="E3:H3"/>
    <mergeCell ref="I3:J3"/>
    <mergeCell ref="K3:L3"/>
    <mergeCell ref="M3:N3"/>
    <mergeCell ref="U8:U9"/>
    <mergeCell ref="V7:V9"/>
    <mergeCell ref="E5:H5"/>
    <mergeCell ref="I5:J5"/>
    <mergeCell ref="K5:L5"/>
    <mergeCell ref="M5:N5"/>
    <mergeCell ref="E6:H6"/>
    <mergeCell ref="I6:J6"/>
    <mergeCell ref="K6:L6"/>
    <mergeCell ref="M8:M9"/>
    <mergeCell ref="N8:N9"/>
    <mergeCell ref="O8:O9"/>
    <mergeCell ref="P8:P9"/>
    <mergeCell ref="R8:R9"/>
    <mergeCell ref="S8:S9"/>
    <mergeCell ref="J7:R7"/>
    <mergeCell ref="F7:F9"/>
    <mergeCell ref="G7:G9"/>
    <mergeCell ref="H7:H9"/>
    <mergeCell ref="I7:I9"/>
    <mergeCell ref="T8:T9"/>
    <mergeCell ref="A24:A28"/>
    <mergeCell ref="B32:B39"/>
    <mergeCell ref="A32:A39"/>
    <mergeCell ref="A31:C31"/>
    <mergeCell ref="A7:A9"/>
    <mergeCell ref="A13:A19"/>
    <mergeCell ref="C7:C9"/>
    <mergeCell ref="C13:C19"/>
    <mergeCell ref="C32:C39"/>
    <mergeCell ref="A23:C23"/>
    <mergeCell ref="AI7:AI9"/>
    <mergeCell ref="C24:C28"/>
    <mergeCell ref="B24:B28"/>
    <mergeCell ref="D7:D9"/>
    <mergeCell ref="E7:E9"/>
    <mergeCell ref="B7:B9"/>
    <mergeCell ref="B13:B19"/>
    <mergeCell ref="S7:U7"/>
    <mergeCell ref="W7:AB7"/>
    <mergeCell ref="AC7:AC9"/>
    <mergeCell ref="AD7:AD9"/>
    <mergeCell ref="AE7:AE9"/>
    <mergeCell ref="AF7:AF9"/>
    <mergeCell ref="AG7:AG9"/>
    <mergeCell ref="AH7:AH9"/>
    <mergeCell ref="J8:L8"/>
  </mergeCells>
  <phoneticPr fontId="23" type="noConversion"/>
  <dataValidations count="11">
    <dataValidation type="list" allowBlank="1" showInputMessage="1" showErrorMessage="1" sqref="I6:J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xr:uid="{00000000-0002-0000-0200-000000000000}">
      <formula1>$DX$3:$FV$3</formula1>
    </dataValidation>
    <dataValidation type="list" allowBlank="1" showInputMessage="1" showErrorMessage="1" sqref="M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xr:uid="{00000000-0002-0000-0200-000001000000}">
      <formula1>$EC$5:$ED$5</formula1>
    </dataValidation>
    <dataValidation type="list" allowBlank="1" showInputMessage="1" showErrorMessage="1" sqref="I5:J5 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xr:uid="{00000000-0002-0000-0200-000002000000}">
      <formula1>$DX$2:$FX$2</formula1>
    </dataValidation>
    <dataValidation type="list" allowBlank="1" showInputMessage="1" showErrorMessage="1" sqref="B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xr:uid="{00000000-0002-0000-0200-000003000000}">
      <formula1>$EG$5:$EH$5</formula1>
    </dataValidation>
    <dataValidation type="list" allowBlank="1" showInputMessage="1" showErrorMessage="1" sqref="M4:N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xr:uid="{00000000-0002-0000-0200-000004000000}">
      <formula1>$EE$5:$EF$5</formula1>
    </dataValidation>
    <dataValidation type="list" allowBlank="1" showInputMessage="1" showErrorMessage="1" sqref="I4:J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xr:uid="{00000000-0002-0000-0200-000005000000}">
      <formula1>$DX$6:$EE$6</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200-000006000000}">
      <formula1>$P$2:$P$5</formula1>
    </dataValidation>
    <dataValidation type="list" allowBlank="1" showInputMessage="1" showErrorMessage="1" sqref="B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xr:uid="{00000000-0002-0000-0200-000007000000}">
      <formula1>$EA$4:$FO$4</formula1>
    </dataValidation>
    <dataValidation type="list" allowBlank="1" showInputMessage="1" showErrorMessage="1" sqref="I3:J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xr:uid="{00000000-0002-0000-0200-000008000000}">
      <formula1>$DX$5:$EA$5</formula1>
    </dataValidation>
    <dataValidation type="list" allowBlank="1" showInputMessage="1" showErrorMessage="1" sqref="I2:J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xr:uid="{00000000-0002-0000-0200-000009000000}">
      <formula1>$DX$4:$DY$4</formula1>
    </dataValidation>
    <dataValidation type="list" allowBlank="1" showInputMessage="1" showErrorMessage="1" sqref="D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0000000-0002-0000-0200-00000A000000}">
      <formula1>$DI$2:$DW$2</formula1>
    </dataValidation>
  </dataValidations>
  <pageMargins left="0.75" right="0.75" top="1" bottom="1" header="0.5" footer="0.5"/>
  <pageSetup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9"/>
  <sheetViews>
    <sheetView topLeftCell="A41" workbookViewId="0">
      <selection activeCell="H47" sqref="H47"/>
    </sheetView>
  </sheetViews>
  <sheetFormatPr defaultColWidth="9" defaultRowHeight="14" x14ac:dyDescent="0.3"/>
  <cols>
    <col min="1" max="1" width="6" style="256" customWidth="1"/>
    <col min="2" max="2" width="8.1796875" style="256" customWidth="1"/>
    <col min="3" max="3" width="18.453125" style="256" customWidth="1"/>
    <col min="4" max="4" width="13.54296875" style="256" customWidth="1"/>
    <col min="5" max="5" width="33.26953125" style="256" customWidth="1"/>
    <col min="6" max="6" width="9.26953125" style="256" customWidth="1"/>
    <col min="7" max="7" width="8.81640625" style="256" customWidth="1"/>
    <col min="8" max="8" width="9.453125" style="256" customWidth="1"/>
    <col min="9" max="9" width="8.1796875" style="256" customWidth="1"/>
    <col min="10" max="10" width="6.81640625" style="256" customWidth="1"/>
    <col min="11" max="11" width="8.7265625" style="256" customWidth="1"/>
    <col min="12" max="12" width="7" style="256" customWidth="1"/>
    <col min="13" max="15" width="4.453125" style="256" customWidth="1"/>
    <col min="16" max="16384" width="9" style="256"/>
  </cols>
  <sheetData>
    <row r="1" spans="1:16" ht="55" x14ac:dyDescent="0.3">
      <c r="A1" s="307" t="s">
        <v>973</v>
      </c>
      <c r="B1" s="307" t="s">
        <v>972</v>
      </c>
      <c r="C1" s="311" t="s">
        <v>22</v>
      </c>
      <c r="D1" s="311" t="s">
        <v>623</v>
      </c>
      <c r="E1" s="311" t="s">
        <v>743</v>
      </c>
      <c r="F1" s="308" t="s">
        <v>971</v>
      </c>
      <c r="G1" s="308" t="s">
        <v>970</v>
      </c>
      <c r="H1" s="310" t="s">
        <v>969</v>
      </c>
      <c r="I1" s="310" t="s">
        <v>968</v>
      </c>
      <c r="J1" s="309" t="s">
        <v>967</v>
      </c>
      <c r="K1" s="308" t="s">
        <v>966</v>
      </c>
      <c r="L1" s="307" t="s">
        <v>965</v>
      </c>
      <c r="M1" s="405" t="s">
        <v>964</v>
      </c>
      <c r="N1" s="405"/>
      <c r="O1" s="405"/>
    </row>
    <row r="2" spans="1:16" s="267" customFormat="1" ht="18" customHeight="1" x14ac:dyDescent="0.35">
      <c r="A2" s="406" t="s">
        <v>963</v>
      </c>
      <c r="B2" s="412" t="s">
        <v>962</v>
      </c>
      <c r="C2" s="400" t="s">
        <v>961</v>
      </c>
      <c r="D2" s="400" t="s">
        <v>960</v>
      </c>
      <c r="E2" s="262" t="s">
        <v>959</v>
      </c>
      <c r="F2" s="288">
        <v>4.63</v>
      </c>
      <c r="G2" s="288"/>
      <c r="H2" s="260">
        <v>4.3985000000000003</v>
      </c>
      <c r="I2" s="265"/>
      <c r="J2" s="264">
        <v>5.0000000000000197E-2</v>
      </c>
      <c r="K2" s="392" t="s">
        <v>894</v>
      </c>
      <c r="L2" s="258">
        <v>1</v>
      </c>
      <c r="M2" s="257">
        <v>30</v>
      </c>
      <c r="N2" s="257">
        <v>25</v>
      </c>
      <c r="O2" s="257">
        <v>8</v>
      </c>
      <c r="P2" s="306"/>
    </row>
    <row r="3" spans="1:16" s="267" customFormat="1" ht="18" customHeight="1" x14ac:dyDescent="0.35">
      <c r="A3" s="406"/>
      <c r="B3" s="412"/>
      <c r="C3" s="400"/>
      <c r="D3" s="400"/>
      <c r="E3" s="305" t="s">
        <v>958</v>
      </c>
      <c r="F3" s="288">
        <v>5.96</v>
      </c>
      <c r="G3" s="276"/>
      <c r="H3" s="260">
        <v>5.6619999999999999</v>
      </c>
      <c r="I3" s="265"/>
      <c r="J3" s="264">
        <v>0.05</v>
      </c>
      <c r="K3" s="393"/>
      <c r="L3" s="258">
        <v>1</v>
      </c>
      <c r="M3" s="257">
        <v>30</v>
      </c>
      <c r="N3" s="257">
        <v>25</v>
      </c>
      <c r="O3" s="257">
        <v>9</v>
      </c>
      <c r="P3" s="304"/>
    </row>
    <row r="4" spans="1:16" s="267" customFormat="1" ht="18" customHeight="1" x14ac:dyDescent="0.35">
      <c r="A4" s="406"/>
      <c r="B4" s="412"/>
      <c r="C4" s="400"/>
      <c r="D4" s="400"/>
      <c r="E4" s="262" t="s">
        <v>957</v>
      </c>
      <c r="F4" s="288">
        <v>6.59</v>
      </c>
      <c r="G4" s="276"/>
      <c r="H4" s="260">
        <v>6.2605000000000004</v>
      </c>
      <c r="I4" s="265"/>
      <c r="J4" s="264">
        <v>4.9999999999999899E-2</v>
      </c>
      <c r="K4" s="393"/>
      <c r="L4" s="258">
        <v>1</v>
      </c>
      <c r="M4" s="257">
        <v>30</v>
      </c>
      <c r="N4" s="257">
        <v>25</v>
      </c>
      <c r="O4" s="257">
        <v>10</v>
      </c>
      <c r="P4" s="304"/>
    </row>
    <row r="5" spans="1:16" s="267" customFormat="1" ht="18" customHeight="1" x14ac:dyDescent="0.35">
      <c r="A5" s="406"/>
      <c r="B5" s="412"/>
      <c r="C5" s="400"/>
      <c r="D5" s="400"/>
      <c r="E5" s="262" t="s">
        <v>956</v>
      </c>
      <c r="F5" s="288">
        <v>7.62</v>
      </c>
      <c r="G5" s="276"/>
      <c r="H5" s="260">
        <v>7.2389999999999999</v>
      </c>
      <c r="I5" s="265"/>
      <c r="J5" s="264">
        <v>0.05</v>
      </c>
      <c r="K5" s="393"/>
      <c r="L5" s="258">
        <v>1</v>
      </c>
      <c r="M5" s="257">
        <v>30</v>
      </c>
      <c r="N5" s="257">
        <v>25</v>
      </c>
      <c r="O5" s="257">
        <v>11</v>
      </c>
    </row>
    <row r="6" spans="1:16" s="267" customFormat="1" ht="18" customHeight="1" x14ac:dyDescent="0.35">
      <c r="A6" s="406"/>
      <c r="B6" s="412"/>
      <c r="C6" s="400"/>
      <c r="D6" s="400"/>
      <c r="E6" s="262" t="s">
        <v>955</v>
      </c>
      <c r="F6" s="288">
        <v>7.74</v>
      </c>
      <c r="G6" s="276"/>
      <c r="H6" s="260">
        <v>7.3529999999999998</v>
      </c>
      <c r="I6" s="265"/>
      <c r="J6" s="264">
        <v>0.05</v>
      </c>
      <c r="K6" s="393"/>
      <c r="L6" s="258">
        <v>1</v>
      </c>
      <c r="M6" s="257">
        <v>30</v>
      </c>
      <c r="N6" s="257">
        <v>25</v>
      </c>
      <c r="O6" s="257">
        <v>12</v>
      </c>
    </row>
    <row r="7" spans="1:16" s="267" customFormat="1" ht="18" customHeight="1" x14ac:dyDescent="0.35">
      <c r="A7" s="406"/>
      <c r="B7" s="412"/>
      <c r="C7" s="400"/>
      <c r="D7" s="400"/>
      <c r="E7" s="262" t="s">
        <v>954</v>
      </c>
      <c r="F7" s="288">
        <v>8.5399999999999991</v>
      </c>
      <c r="G7" s="276"/>
      <c r="H7" s="260">
        <v>8.1129999999999995</v>
      </c>
      <c r="I7" s="265"/>
      <c r="J7" s="264">
        <v>4.9999999999999899E-2</v>
      </c>
      <c r="K7" s="393"/>
      <c r="L7" s="258">
        <v>1</v>
      </c>
      <c r="M7" s="257">
        <v>30</v>
      </c>
      <c r="N7" s="257">
        <v>25</v>
      </c>
      <c r="O7" s="257">
        <v>14</v>
      </c>
    </row>
    <row r="8" spans="1:16" s="267" customFormat="1" ht="18" customHeight="1" x14ac:dyDescent="0.35">
      <c r="A8" s="406"/>
      <c r="B8" s="412"/>
      <c r="C8" s="400"/>
      <c r="D8" s="400"/>
      <c r="E8" s="262" t="s">
        <v>953</v>
      </c>
      <c r="F8" s="288">
        <v>1.1200000000000001</v>
      </c>
      <c r="G8" s="276"/>
      <c r="H8" s="260">
        <v>1.0640000000000001</v>
      </c>
      <c r="I8" s="265"/>
      <c r="J8" s="264">
        <v>0.05</v>
      </c>
      <c r="K8" s="393"/>
      <c r="L8" s="258">
        <v>8</v>
      </c>
      <c r="M8" s="257">
        <v>32</v>
      </c>
      <c r="N8" s="257">
        <v>25</v>
      </c>
      <c r="O8" s="257">
        <v>13</v>
      </c>
    </row>
    <row r="9" spans="1:16" s="267" customFormat="1" ht="18" customHeight="1" x14ac:dyDescent="0.35">
      <c r="A9" s="406"/>
      <c r="B9" s="412"/>
      <c r="C9" s="400"/>
      <c r="D9" s="400"/>
      <c r="E9" s="262" t="s">
        <v>952</v>
      </c>
      <c r="F9" s="288">
        <v>1.28</v>
      </c>
      <c r="G9" s="276"/>
      <c r="H9" s="260">
        <v>1.216</v>
      </c>
      <c r="I9" s="265"/>
      <c r="J9" s="264">
        <v>0.05</v>
      </c>
      <c r="K9" s="394"/>
      <c r="L9" s="258">
        <v>8</v>
      </c>
      <c r="M9" s="257">
        <v>32</v>
      </c>
      <c r="N9" s="257">
        <v>25</v>
      </c>
      <c r="O9" s="257">
        <v>15</v>
      </c>
    </row>
    <row r="10" spans="1:16" s="267" customFormat="1" ht="10.5" customHeight="1" x14ac:dyDescent="0.35">
      <c r="A10" s="407"/>
      <c r="B10" s="292"/>
      <c r="C10" s="274"/>
      <c r="D10" s="274"/>
      <c r="E10" s="273"/>
      <c r="F10" s="279"/>
      <c r="G10" s="268"/>
      <c r="H10" s="268"/>
      <c r="I10" s="303"/>
      <c r="J10" s="271"/>
      <c r="K10" s="291"/>
      <c r="L10" s="290"/>
      <c r="M10" s="289"/>
      <c r="N10" s="289"/>
      <c r="O10" s="289"/>
    </row>
    <row r="11" spans="1:16" s="267" customFormat="1" ht="21" customHeight="1" x14ac:dyDescent="0.35">
      <c r="A11" s="406"/>
      <c r="B11" s="413" t="s">
        <v>945</v>
      </c>
      <c r="C11" s="395" t="s">
        <v>951</v>
      </c>
      <c r="D11" s="401" t="s">
        <v>943</v>
      </c>
      <c r="E11" s="262" t="s">
        <v>949</v>
      </c>
      <c r="F11" s="288">
        <v>5.64</v>
      </c>
      <c r="G11" s="276"/>
      <c r="H11" s="260">
        <v>5.3579999999999997</v>
      </c>
      <c r="I11" s="265"/>
      <c r="J11" s="264">
        <v>0.05</v>
      </c>
      <c r="K11" s="392" t="s">
        <v>894</v>
      </c>
      <c r="L11" s="258">
        <v>6</v>
      </c>
      <c r="M11" s="257">
        <v>48</v>
      </c>
      <c r="N11" s="257">
        <v>30</v>
      </c>
      <c r="O11" s="257">
        <v>26</v>
      </c>
    </row>
    <row r="12" spans="1:16" s="267" customFormat="1" ht="21" customHeight="1" x14ac:dyDescent="0.35">
      <c r="A12" s="406"/>
      <c r="B12" s="414"/>
      <c r="C12" s="397"/>
      <c r="D12" s="402"/>
      <c r="E12" s="262" t="s">
        <v>948</v>
      </c>
      <c r="F12" s="288">
        <v>6.56</v>
      </c>
      <c r="G12" s="276"/>
      <c r="H12" s="260">
        <v>6.2320000000000002</v>
      </c>
      <c r="I12" s="265"/>
      <c r="J12" s="264">
        <v>4.9999999999999899E-2</v>
      </c>
      <c r="K12" s="394"/>
      <c r="L12" s="258">
        <v>6</v>
      </c>
      <c r="M12" s="257">
        <v>48</v>
      </c>
      <c r="N12" s="257">
        <v>30</v>
      </c>
      <c r="O12" s="257">
        <v>29</v>
      </c>
    </row>
    <row r="13" spans="1:16" s="267" customFormat="1" ht="10" customHeight="1" x14ac:dyDescent="0.35">
      <c r="A13" s="407"/>
      <c r="B13" s="286"/>
      <c r="C13" s="302"/>
      <c r="D13" s="301"/>
      <c r="E13" s="284"/>
      <c r="F13" s="279"/>
      <c r="G13" s="268"/>
      <c r="H13" s="278"/>
      <c r="I13" s="277"/>
      <c r="J13" s="271"/>
      <c r="K13" s="295"/>
      <c r="L13" s="269"/>
      <c r="M13" s="268"/>
      <c r="N13" s="268"/>
      <c r="O13" s="268"/>
    </row>
    <row r="14" spans="1:16" s="267" customFormat="1" ht="21" customHeight="1" x14ac:dyDescent="0.35">
      <c r="A14" s="406"/>
      <c r="B14" s="413" t="s">
        <v>945</v>
      </c>
      <c r="C14" s="395" t="s">
        <v>950</v>
      </c>
      <c r="D14" s="401" t="s">
        <v>943</v>
      </c>
      <c r="E14" s="262" t="s">
        <v>949</v>
      </c>
      <c r="F14" s="288">
        <v>5.5</v>
      </c>
      <c r="G14" s="276"/>
      <c r="H14" s="260">
        <v>5.2249999999999996</v>
      </c>
      <c r="I14" s="265"/>
      <c r="J14" s="264">
        <v>0.05</v>
      </c>
      <c r="K14" s="392" t="s">
        <v>894</v>
      </c>
      <c r="L14" s="258">
        <v>6</v>
      </c>
      <c r="M14" s="257">
        <v>48</v>
      </c>
      <c r="N14" s="257">
        <v>30</v>
      </c>
      <c r="O14" s="257">
        <v>26</v>
      </c>
    </row>
    <row r="15" spans="1:16" s="267" customFormat="1" ht="21" customHeight="1" x14ac:dyDescent="0.35">
      <c r="A15" s="406"/>
      <c r="B15" s="414"/>
      <c r="C15" s="397"/>
      <c r="D15" s="402"/>
      <c r="E15" s="262" t="s">
        <v>948</v>
      </c>
      <c r="F15" s="288">
        <v>6.43</v>
      </c>
      <c r="G15" s="276"/>
      <c r="H15" s="260">
        <v>6.1085000000000003</v>
      </c>
      <c r="I15" s="265"/>
      <c r="J15" s="264">
        <v>4.9999999999999899E-2</v>
      </c>
      <c r="K15" s="394"/>
      <c r="L15" s="258">
        <v>6</v>
      </c>
      <c r="M15" s="257">
        <v>48</v>
      </c>
      <c r="N15" s="257">
        <v>30</v>
      </c>
      <c r="O15" s="257">
        <v>29</v>
      </c>
    </row>
    <row r="16" spans="1:16" s="267" customFormat="1" ht="11.15" customHeight="1" x14ac:dyDescent="0.35">
      <c r="A16" s="407"/>
      <c r="B16" s="275"/>
      <c r="C16" s="274"/>
      <c r="D16" s="300"/>
      <c r="E16" s="273"/>
      <c r="F16" s="279"/>
      <c r="G16" s="289"/>
      <c r="H16" s="278"/>
      <c r="I16" s="277"/>
      <c r="J16" s="271"/>
      <c r="K16" s="295"/>
      <c r="L16" s="269"/>
      <c r="M16" s="268"/>
      <c r="N16" s="268"/>
      <c r="O16" s="268"/>
    </row>
    <row r="17" spans="1:15" s="267" customFormat="1" ht="21" customHeight="1" x14ac:dyDescent="0.35">
      <c r="A17" s="406"/>
      <c r="B17" s="413" t="s">
        <v>945</v>
      </c>
      <c r="C17" s="395" t="s">
        <v>947</v>
      </c>
      <c r="D17" s="401" t="s">
        <v>927</v>
      </c>
      <c r="E17" s="262" t="s">
        <v>659</v>
      </c>
      <c r="F17" s="288">
        <v>1.1200000000000001</v>
      </c>
      <c r="G17" s="276"/>
      <c r="H17" s="260">
        <v>1.0640000000000001</v>
      </c>
      <c r="I17" s="265"/>
      <c r="J17" s="264">
        <v>0.05</v>
      </c>
      <c r="K17" s="392" t="s">
        <v>894</v>
      </c>
      <c r="L17" s="258">
        <v>6</v>
      </c>
      <c r="M17" s="257">
        <v>25</v>
      </c>
      <c r="N17" s="257">
        <v>16</v>
      </c>
      <c r="O17" s="257">
        <v>21</v>
      </c>
    </row>
    <row r="18" spans="1:15" s="267" customFormat="1" ht="21" customHeight="1" x14ac:dyDescent="0.35">
      <c r="A18" s="406"/>
      <c r="B18" s="414"/>
      <c r="C18" s="397"/>
      <c r="D18" s="402"/>
      <c r="E18" s="262" t="s">
        <v>660</v>
      </c>
      <c r="F18" s="288">
        <v>1.27</v>
      </c>
      <c r="G18" s="276"/>
      <c r="H18" s="260">
        <v>1.2064999999999999</v>
      </c>
      <c r="I18" s="265"/>
      <c r="J18" s="264">
        <v>0.05</v>
      </c>
      <c r="K18" s="394"/>
      <c r="L18" s="258">
        <v>6</v>
      </c>
      <c r="M18" s="257">
        <v>25</v>
      </c>
      <c r="N18" s="257">
        <v>16</v>
      </c>
      <c r="O18" s="257">
        <v>26</v>
      </c>
    </row>
    <row r="19" spans="1:15" s="267" customFormat="1" ht="11.15" customHeight="1" x14ac:dyDescent="0.35">
      <c r="A19" s="407"/>
      <c r="B19" s="275"/>
      <c r="C19" s="274"/>
      <c r="D19" s="300"/>
      <c r="E19" s="273"/>
      <c r="F19" s="279"/>
      <c r="G19" s="289"/>
      <c r="H19" s="278"/>
      <c r="I19" s="277"/>
      <c r="J19" s="271"/>
      <c r="K19" s="295"/>
      <c r="L19" s="269"/>
      <c r="M19" s="268"/>
      <c r="N19" s="268"/>
      <c r="O19" s="268"/>
    </row>
    <row r="20" spans="1:15" s="267" customFormat="1" ht="21" customHeight="1" x14ac:dyDescent="0.35">
      <c r="A20" s="406"/>
      <c r="B20" s="413" t="s">
        <v>945</v>
      </c>
      <c r="C20" s="395" t="s">
        <v>946</v>
      </c>
      <c r="D20" s="401" t="s">
        <v>943</v>
      </c>
      <c r="E20" s="262" t="s">
        <v>942</v>
      </c>
      <c r="F20" s="288">
        <v>6.48</v>
      </c>
      <c r="G20" s="276"/>
      <c r="H20" s="260">
        <v>6.1559999999999997</v>
      </c>
      <c r="I20" s="265"/>
      <c r="J20" s="264">
        <v>5.0000000000000197E-2</v>
      </c>
      <c r="K20" s="392" t="s">
        <v>894</v>
      </c>
      <c r="L20" s="258">
        <v>6</v>
      </c>
      <c r="M20" s="257">
        <v>48</v>
      </c>
      <c r="N20" s="257">
        <v>30</v>
      </c>
      <c r="O20" s="257">
        <v>28</v>
      </c>
    </row>
    <row r="21" spans="1:15" s="267" customFormat="1" ht="21" customHeight="1" x14ac:dyDescent="0.35">
      <c r="A21" s="406"/>
      <c r="B21" s="414"/>
      <c r="C21" s="397"/>
      <c r="D21" s="402"/>
      <c r="E21" s="262" t="s">
        <v>941</v>
      </c>
      <c r="F21" s="288">
        <v>7.58</v>
      </c>
      <c r="G21" s="276"/>
      <c r="H21" s="260">
        <v>7.2009999999999996</v>
      </c>
      <c r="I21" s="265"/>
      <c r="J21" s="264">
        <v>0.05</v>
      </c>
      <c r="K21" s="394"/>
      <c r="L21" s="258">
        <v>6</v>
      </c>
      <c r="M21" s="257">
        <v>48</v>
      </c>
      <c r="N21" s="257">
        <v>30</v>
      </c>
      <c r="O21" s="257">
        <v>32</v>
      </c>
    </row>
    <row r="22" spans="1:15" s="267" customFormat="1" ht="12" customHeight="1" x14ac:dyDescent="0.35">
      <c r="A22" s="407"/>
      <c r="B22" s="275"/>
      <c r="C22" s="274"/>
      <c r="D22" s="300"/>
      <c r="E22" s="273"/>
      <c r="F22" s="279"/>
      <c r="G22" s="289"/>
      <c r="H22" s="278"/>
      <c r="I22" s="277"/>
      <c r="J22" s="271"/>
      <c r="K22" s="299"/>
      <c r="L22" s="269"/>
      <c r="M22" s="268"/>
      <c r="N22" s="268"/>
      <c r="O22" s="268"/>
    </row>
    <row r="23" spans="1:15" s="267" customFormat="1" ht="21" customHeight="1" x14ac:dyDescent="0.35">
      <c r="A23" s="406"/>
      <c r="B23" s="413" t="s">
        <v>945</v>
      </c>
      <c r="C23" s="395" t="s">
        <v>944</v>
      </c>
      <c r="D23" s="401" t="s">
        <v>943</v>
      </c>
      <c r="E23" s="262" t="s">
        <v>942</v>
      </c>
      <c r="F23" s="288">
        <v>6.35</v>
      </c>
      <c r="G23" s="276"/>
      <c r="H23" s="260">
        <v>6.0324999999999998</v>
      </c>
      <c r="I23" s="265"/>
      <c r="J23" s="264">
        <v>4.9999999999999899E-2</v>
      </c>
      <c r="K23" s="392" t="s">
        <v>894</v>
      </c>
      <c r="L23" s="258">
        <v>6</v>
      </c>
      <c r="M23" s="257">
        <v>48</v>
      </c>
      <c r="N23" s="257">
        <v>30</v>
      </c>
      <c r="O23" s="257">
        <v>28</v>
      </c>
    </row>
    <row r="24" spans="1:15" s="267" customFormat="1" ht="21" customHeight="1" x14ac:dyDescent="0.35">
      <c r="A24" s="406"/>
      <c r="B24" s="414"/>
      <c r="C24" s="397"/>
      <c r="D24" s="402"/>
      <c r="E24" s="262" t="s">
        <v>941</v>
      </c>
      <c r="F24" s="288">
        <v>7.45</v>
      </c>
      <c r="G24" s="276"/>
      <c r="H24" s="260">
        <v>7.0774999999999997</v>
      </c>
      <c r="I24" s="265"/>
      <c r="J24" s="264">
        <v>0.05</v>
      </c>
      <c r="K24" s="394"/>
      <c r="L24" s="258">
        <v>6</v>
      </c>
      <c r="M24" s="257">
        <v>48</v>
      </c>
      <c r="N24" s="257">
        <v>30</v>
      </c>
      <c r="O24" s="257">
        <v>32</v>
      </c>
    </row>
    <row r="25" spans="1:15" s="267" customFormat="1" ht="12" customHeight="1" x14ac:dyDescent="0.35">
      <c r="A25" s="407"/>
      <c r="B25" s="275"/>
      <c r="C25" s="274"/>
      <c r="D25" s="274"/>
      <c r="E25" s="273"/>
      <c r="F25" s="272"/>
      <c r="G25" s="289"/>
      <c r="H25" s="278"/>
      <c r="I25" s="277"/>
      <c r="J25" s="271"/>
      <c r="K25" s="295"/>
      <c r="L25" s="269"/>
      <c r="M25" s="268"/>
      <c r="N25" s="268"/>
      <c r="O25" s="268"/>
    </row>
    <row r="26" spans="1:15" s="267" customFormat="1" ht="43" customHeight="1" x14ac:dyDescent="0.35">
      <c r="A26" s="406"/>
      <c r="B26" s="263" t="s">
        <v>940</v>
      </c>
      <c r="C26" s="258" t="s">
        <v>939</v>
      </c>
      <c r="D26" s="258" t="s">
        <v>927</v>
      </c>
      <c r="E26" s="262" t="s">
        <v>926</v>
      </c>
      <c r="F26" s="288">
        <v>1.17</v>
      </c>
      <c r="G26" s="276"/>
      <c r="H26" s="260">
        <v>1.1114999999999999</v>
      </c>
      <c r="I26" s="265"/>
      <c r="J26" s="264">
        <v>0.05</v>
      </c>
      <c r="K26" s="266" t="s">
        <v>894</v>
      </c>
      <c r="L26" s="258">
        <v>96</v>
      </c>
      <c r="M26" s="257">
        <v>46</v>
      </c>
      <c r="N26" s="257">
        <v>46</v>
      </c>
      <c r="O26" s="257">
        <v>31</v>
      </c>
    </row>
    <row r="27" spans="1:15" s="267" customFormat="1" ht="12" customHeight="1" x14ac:dyDescent="0.35">
      <c r="A27" s="407"/>
      <c r="B27" s="275"/>
      <c r="C27" s="274"/>
      <c r="D27" s="274"/>
      <c r="E27" s="273"/>
      <c r="F27" s="279" t="s">
        <v>938</v>
      </c>
      <c r="G27" s="298" t="s">
        <v>937</v>
      </c>
      <c r="H27" s="297"/>
      <c r="I27" s="296"/>
      <c r="J27" s="271"/>
      <c r="K27" s="295"/>
      <c r="L27" s="269"/>
      <c r="M27" s="268"/>
      <c r="N27" s="268"/>
      <c r="O27" s="268"/>
    </row>
    <row r="28" spans="1:15" s="267" customFormat="1" ht="21" customHeight="1" x14ac:dyDescent="0.35">
      <c r="A28" s="406"/>
      <c r="B28" s="404" t="s">
        <v>936</v>
      </c>
      <c r="C28" s="399" t="s">
        <v>935</v>
      </c>
      <c r="D28" s="398" t="s">
        <v>934</v>
      </c>
      <c r="E28" s="262" t="s">
        <v>933</v>
      </c>
      <c r="F28" s="288">
        <v>4.33</v>
      </c>
      <c r="G28" s="294">
        <v>35.9</v>
      </c>
      <c r="H28" s="260">
        <v>4.1090361445783099</v>
      </c>
      <c r="I28" s="293">
        <v>34.104999999999997</v>
      </c>
      <c r="J28" s="264">
        <v>0.05</v>
      </c>
      <c r="K28" s="392" t="s">
        <v>894</v>
      </c>
      <c r="L28" s="258">
        <v>2</v>
      </c>
      <c r="M28" s="257">
        <v>30</v>
      </c>
      <c r="N28" s="257">
        <v>25</v>
      </c>
      <c r="O28" s="257">
        <v>14</v>
      </c>
    </row>
    <row r="29" spans="1:15" s="267" customFormat="1" ht="21" customHeight="1" x14ac:dyDescent="0.35">
      <c r="A29" s="406"/>
      <c r="B29" s="404"/>
      <c r="C29" s="399"/>
      <c r="D29" s="398"/>
      <c r="E29" s="262" t="s">
        <v>932</v>
      </c>
      <c r="F29" s="288">
        <v>4.43</v>
      </c>
      <c r="G29" s="294">
        <v>36.85</v>
      </c>
      <c r="H29" s="260">
        <v>4.2177710843373504</v>
      </c>
      <c r="I29" s="293">
        <v>35.0075</v>
      </c>
      <c r="J29" s="264">
        <v>0.05</v>
      </c>
      <c r="K29" s="393"/>
      <c r="L29" s="258">
        <v>2</v>
      </c>
      <c r="M29" s="257">
        <v>30</v>
      </c>
      <c r="N29" s="257">
        <v>25</v>
      </c>
      <c r="O29" s="257">
        <v>14</v>
      </c>
    </row>
    <row r="30" spans="1:15" s="267" customFormat="1" ht="21" customHeight="1" x14ac:dyDescent="0.35">
      <c r="A30" s="406"/>
      <c r="B30" s="404"/>
      <c r="C30" s="399"/>
      <c r="D30" s="399"/>
      <c r="E30" s="262" t="s">
        <v>931</v>
      </c>
      <c r="F30" s="288">
        <v>5.54</v>
      </c>
      <c r="G30" s="294">
        <v>46</v>
      </c>
      <c r="H30" s="260">
        <v>5.2650602409638596</v>
      </c>
      <c r="I30" s="293">
        <v>43.7</v>
      </c>
      <c r="J30" s="264">
        <v>4.9999999999999899E-2</v>
      </c>
      <c r="K30" s="393"/>
      <c r="L30" s="258">
        <v>2</v>
      </c>
      <c r="M30" s="257">
        <v>30</v>
      </c>
      <c r="N30" s="257">
        <v>25</v>
      </c>
      <c r="O30" s="257">
        <v>16</v>
      </c>
    </row>
    <row r="31" spans="1:15" s="267" customFormat="1" ht="21" customHeight="1" x14ac:dyDescent="0.35">
      <c r="A31" s="406"/>
      <c r="B31" s="404"/>
      <c r="C31" s="399"/>
      <c r="D31" s="399"/>
      <c r="E31" s="262" t="s">
        <v>930</v>
      </c>
      <c r="F31" s="288">
        <v>6.13</v>
      </c>
      <c r="G31" s="294">
        <v>50.9</v>
      </c>
      <c r="H31" s="260">
        <v>5.8259036144578298</v>
      </c>
      <c r="I31" s="293">
        <v>48.354999999999997</v>
      </c>
      <c r="J31" s="264">
        <v>0.05</v>
      </c>
      <c r="K31" s="393"/>
      <c r="L31" s="258">
        <v>2</v>
      </c>
      <c r="M31" s="257">
        <v>30</v>
      </c>
      <c r="N31" s="257">
        <v>25</v>
      </c>
      <c r="O31" s="257">
        <v>18</v>
      </c>
    </row>
    <row r="32" spans="1:15" s="267" customFormat="1" ht="21" customHeight="1" x14ac:dyDescent="0.35">
      <c r="A32" s="406"/>
      <c r="B32" s="404"/>
      <c r="C32" s="399"/>
      <c r="D32" s="399"/>
      <c r="E32" s="262" t="s">
        <v>929</v>
      </c>
      <c r="F32" s="288">
        <v>7.16</v>
      </c>
      <c r="G32" s="294">
        <v>59.4</v>
      </c>
      <c r="H32" s="260">
        <v>6.7987951807228901</v>
      </c>
      <c r="I32" s="293">
        <v>56.43</v>
      </c>
      <c r="J32" s="264">
        <v>4.9999999999999899E-2</v>
      </c>
      <c r="K32" s="393"/>
      <c r="L32" s="258">
        <v>2</v>
      </c>
      <c r="M32" s="257">
        <v>30</v>
      </c>
      <c r="N32" s="257">
        <v>25</v>
      </c>
      <c r="O32" s="257">
        <v>21</v>
      </c>
    </row>
    <row r="33" spans="1:15" s="267" customFormat="1" ht="21" customHeight="1" x14ac:dyDescent="0.35">
      <c r="A33" s="406"/>
      <c r="B33" s="404"/>
      <c r="C33" s="399"/>
      <c r="D33" s="399"/>
      <c r="E33" s="262" t="s">
        <v>906</v>
      </c>
      <c r="F33" s="288">
        <v>1.1299999999999999</v>
      </c>
      <c r="G33" s="294">
        <v>9.4</v>
      </c>
      <c r="H33" s="260">
        <v>1.07590361445783</v>
      </c>
      <c r="I33" s="293">
        <v>8.93</v>
      </c>
      <c r="J33" s="264">
        <v>0.05</v>
      </c>
      <c r="K33" s="393"/>
      <c r="L33" s="258">
        <v>4</v>
      </c>
      <c r="M33" s="257">
        <v>25</v>
      </c>
      <c r="N33" s="257">
        <v>16</v>
      </c>
      <c r="O33" s="257">
        <v>14</v>
      </c>
    </row>
    <row r="34" spans="1:15" s="267" customFormat="1" ht="21" customHeight="1" x14ac:dyDescent="0.35">
      <c r="A34" s="406"/>
      <c r="B34" s="404"/>
      <c r="C34" s="399"/>
      <c r="D34" s="399"/>
      <c r="E34" s="262" t="s">
        <v>905</v>
      </c>
      <c r="F34" s="288">
        <v>1.29</v>
      </c>
      <c r="G34" s="294">
        <v>10.7</v>
      </c>
      <c r="H34" s="260">
        <v>1.22469879518072</v>
      </c>
      <c r="I34" s="293">
        <v>10.164999999999999</v>
      </c>
      <c r="J34" s="264">
        <v>0.05</v>
      </c>
      <c r="K34" s="394"/>
      <c r="L34" s="258">
        <v>4</v>
      </c>
      <c r="M34" s="257">
        <v>25</v>
      </c>
      <c r="N34" s="257">
        <v>16</v>
      </c>
      <c r="O34" s="257">
        <v>16</v>
      </c>
    </row>
    <row r="35" spans="1:15" s="267" customFormat="1" ht="10.5" customHeight="1" x14ac:dyDescent="0.35">
      <c r="A35" s="407"/>
      <c r="B35" s="292"/>
      <c r="C35" s="274"/>
      <c r="D35" s="274"/>
      <c r="E35" s="273"/>
      <c r="F35" s="272"/>
      <c r="G35" s="272"/>
      <c r="H35" s="278"/>
      <c r="I35" s="277"/>
      <c r="J35" s="271"/>
      <c r="K35" s="291"/>
      <c r="L35" s="290"/>
      <c r="M35" s="289"/>
      <c r="N35" s="289"/>
      <c r="O35" s="289"/>
    </row>
    <row r="36" spans="1:15" s="267" customFormat="1" ht="21" customHeight="1" x14ac:dyDescent="0.35">
      <c r="A36" s="406"/>
      <c r="B36" s="404" t="s">
        <v>892</v>
      </c>
      <c r="C36" s="399" t="s">
        <v>928</v>
      </c>
      <c r="D36" s="398" t="s">
        <v>927</v>
      </c>
      <c r="E36" s="262" t="s">
        <v>926</v>
      </c>
      <c r="F36" s="288">
        <v>1.18</v>
      </c>
      <c r="G36" s="261"/>
      <c r="H36" s="260">
        <v>1.121</v>
      </c>
      <c r="I36" s="265"/>
      <c r="J36" s="264">
        <v>4.9999999999999899E-2</v>
      </c>
      <c r="K36" s="392" t="s">
        <v>925</v>
      </c>
      <c r="L36" s="258">
        <v>8</v>
      </c>
      <c r="M36" s="257">
        <v>25</v>
      </c>
      <c r="N36" s="257">
        <v>17</v>
      </c>
      <c r="O36" s="257">
        <v>24</v>
      </c>
    </row>
    <row r="37" spans="1:15" s="267" customFormat="1" ht="21" customHeight="1" x14ac:dyDescent="0.35">
      <c r="A37" s="406"/>
      <c r="B37" s="404"/>
      <c r="C37" s="399"/>
      <c r="D37" s="398"/>
      <c r="E37" s="262" t="s">
        <v>924</v>
      </c>
      <c r="F37" s="288">
        <v>1.34</v>
      </c>
      <c r="G37" s="261"/>
      <c r="H37" s="260">
        <v>1.2729999999999999</v>
      </c>
      <c r="I37" s="265"/>
      <c r="J37" s="264">
        <v>5.0000000000000197E-2</v>
      </c>
      <c r="K37" s="394"/>
      <c r="L37" s="258">
        <v>8</v>
      </c>
      <c r="M37" s="257">
        <v>25</v>
      </c>
      <c r="N37" s="257">
        <v>17</v>
      </c>
      <c r="O37" s="257">
        <v>26</v>
      </c>
    </row>
    <row r="38" spans="1:15" s="267" customFormat="1" ht="12" customHeight="1" x14ac:dyDescent="0.35">
      <c r="A38" s="287"/>
      <c r="B38" s="275"/>
      <c r="C38" s="274"/>
      <c r="D38" s="274"/>
      <c r="E38" s="273"/>
      <c r="F38" s="281"/>
      <c r="G38" s="280"/>
      <c r="H38" s="278"/>
      <c r="I38" s="277"/>
      <c r="J38" s="271"/>
      <c r="K38" s="270"/>
      <c r="L38" s="269"/>
      <c r="M38" s="268"/>
      <c r="N38" s="268"/>
      <c r="O38" s="268"/>
    </row>
    <row r="39" spans="1:15" s="267" customFormat="1" ht="21" customHeight="1" x14ac:dyDescent="0.35">
      <c r="A39" s="408" t="s">
        <v>296</v>
      </c>
      <c r="B39" s="404" t="s">
        <v>920</v>
      </c>
      <c r="C39" s="399" t="s">
        <v>923</v>
      </c>
      <c r="D39" s="398" t="s">
        <v>922</v>
      </c>
      <c r="E39" s="262" t="s">
        <v>694</v>
      </c>
      <c r="F39" s="261">
        <v>3.8708999999999998</v>
      </c>
      <c r="G39" s="261"/>
      <c r="H39" s="260">
        <v>3.6773549999999999</v>
      </c>
      <c r="I39" s="265"/>
      <c r="J39" s="264">
        <v>0.05</v>
      </c>
      <c r="K39" s="392" t="s">
        <v>894</v>
      </c>
      <c r="L39" s="258">
        <v>4</v>
      </c>
      <c r="M39" s="257">
        <v>29</v>
      </c>
      <c r="N39" s="257">
        <v>29</v>
      </c>
      <c r="O39" s="257">
        <v>28</v>
      </c>
    </row>
    <row r="40" spans="1:15" s="267" customFormat="1" ht="21" customHeight="1" x14ac:dyDescent="0.35">
      <c r="A40" s="409"/>
      <c r="B40" s="404"/>
      <c r="C40" s="399"/>
      <c r="D40" s="398"/>
      <c r="E40" s="262" t="s">
        <v>695</v>
      </c>
      <c r="F40" s="261">
        <v>4.7420999999999998</v>
      </c>
      <c r="G40" s="261"/>
      <c r="H40" s="260">
        <v>4.5049950000000001</v>
      </c>
      <c r="I40" s="265"/>
      <c r="J40" s="264">
        <v>5.0000000000000197E-2</v>
      </c>
      <c r="K40" s="393"/>
      <c r="L40" s="258">
        <v>4</v>
      </c>
      <c r="M40" s="257">
        <v>29</v>
      </c>
      <c r="N40" s="257">
        <v>29</v>
      </c>
      <c r="O40" s="257">
        <v>33</v>
      </c>
    </row>
    <row r="41" spans="1:15" s="267" customFormat="1" ht="21" customHeight="1" x14ac:dyDescent="0.35">
      <c r="A41" s="409"/>
      <c r="B41" s="404"/>
      <c r="C41" s="399"/>
      <c r="D41" s="398"/>
      <c r="E41" s="262" t="s">
        <v>696</v>
      </c>
      <c r="F41" s="261">
        <v>5.2667999999999999</v>
      </c>
      <c r="G41" s="261"/>
      <c r="H41" s="260">
        <v>5.0034599999999996</v>
      </c>
      <c r="I41" s="265"/>
      <c r="J41" s="264">
        <v>0.05</v>
      </c>
      <c r="K41" s="393"/>
      <c r="L41" s="258">
        <v>4</v>
      </c>
      <c r="M41" s="257">
        <v>29</v>
      </c>
      <c r="N41" s="257">
        <v>29</v>
      </c>
      <c r="O41" s="257">
        <v>39</v>
      </c>
    </row>
    <row r="42" spans="1:15" s="267" customFormat="1" ht="21" customHeight="1" x14ac:dyDescent="0.35">
      <c r="A42" s="409"/>
      <c r="B42" s="404"/>
      <c r="C42" s="399"/>
      <c r="D42" s="398"/>
      <c r="E42" s="262" t="s">
        <v>697</v>
      </c>
      <c r="F42" s="261">
        <v>6.0884999999999998</v>
      </c>
      <c r="G42" s="261"/>
      <c r="H42" s="260">
        <v>5.7840749999999996</v>
      </c>
      <c r="I42" s="265"/>
      <c r="J42" s="264">
        <v>0.05</v>
      </c>
      <c r="K42" s="393"/>
      <c r="L42" s="258">
        <v>4</v>
      </c>
      <c r="M42" s="257">
        <v>29</v>
      </c>
      <c r="N42" s="257">
        <v>29</v>
      </c>
      <c r="O42" s="257">
        <v>45</v>
      </c>
    </row>
    <row r="43" spans="1:15" s="267" customFormat="1" ht="21" customHeight="1" x14ac:dyDescent="0.35">
      <c r="A43" s="409"/>
      <c r="B43" s="404"/>
      <c r="C43" s="399"/>
      <c r="D43" s="398"/>
      <c r="E43" s="262" t="s">
        <v>698</v>
      </c>
      <c r="F43" s="261">
        <v>6.1875</v>
      </c>
      <c r="G43" s="261"/>
      <c r="H43" s="260">
        <v>5.8781249999999998</v>
      </c>
      <c r="I43" s="265"/>
      <c r="J43" s="264">
        <v>0.05</v>
      </c>
      <c r="K43" s="393"/>
      <c r="L43" s="258">
        <v>4</v>
      </c>
      <c r="M43" s="257">
        <v>29</v>
      </c>
      <c r="N43" s="257">
        <v>29</v>
      </c>
      <c r="O43" s="257">
        <v>45</v>
      </c>
    </row>
    <row r="44" spans="1:15" s="267" customFormat="1" ht="21" customHeight="1" x14ac:dyDescent="0.35">
      <c r="A44" s="409"/>
      <c r="B44" s="404"/>
      <c r="C44" s="399" t="s">
        <v>921</v>
      </c>
      <c r="D44" s="398" t="s">
        <v>915</v>
      </c>
      <c r="E44" s="262" t="s">
        <v>699</v>
      </c>
      <c r="F44" s="261">
        <v>1.0197000000000001</v>
      </c>
      <c r="G44" s="261"/>
      <c r="H44" s="260">
        <v>0.96871499999999999</v>
      </c>
      <c r="I44" s="265"/>
      <c r="J44" s="264">
        <v>0.05</v>
      </c>
      <c r="K44" s="393"/>
      <c r="L44" s="258">
        <v>8</v>
      </c>
      <c r="M44" s="257">
        <v>25</v>
      </c>
      <c r="N44" s="257">
        <v>16.5</v>
      </c>
      <c r="O44" s="257">
        <v>24</v>
      </c>
    </row>
    <row r="45" spans="1:15" s="267" customFormat="1" ht="21" customHeight="1" x14ac:dyDescent="0.35">
      <c r="A45" s="409"/>
      <c r="B45" s="404"/>
      <c r="C45" s="399"/>
      <c r="D45" s="398"/>
      <c r="E45" s="262" t="s">
        <v>700</v>
      </c>
      <c r="F45" s="261">
        <v>1.1681999999999999</v>
      </c>
      <c r="G45" s="261"/>
      <c r="H45" s="260">
        <v>1.1097900000000001</v>
      </c>
      <c r="I45" s="265"/>
      <c r="J45" s="264">
        <v>0.05</v>
      </c>
      <c r="K45" s="394"/>
      <c r="L45" s="258">
        <v>8</v>
      </c>
      <c r="M45" s="257">
        <v>25</v>
      </c>
      <c r="N45" s="257">
        <v>16.5</v>
      </c>
      <c r="O45" s="257">
        <v>26</v>
      </c>
    </row>
    <row r="46" spans="1:15" s="267" customFormat="1" ht="11.25" customHeight="1" x14ac:dyDescent="0.35">
      <c r="A46" s="410"/>
      <c r="B46" s="286"/>
      <c r="C46" s="269"/>
      <c r="D46" s="285"/>
      <c r="E46" s="284"/>
      <c r="F46" s="281"/>
      <c r="G46" s="283"/>
      <c r="H46" s="278"/>
      <c r="I46" s="277"/>
      <c r="J46" s="271"/>
      <c r="K46" s="282"/>
      <c r="L46" s="269"/>
      <c r="M46" s="268"/>
      <c r="N46" s="268"/>
      <c r="O46" s="268"/>
    </row>
    <row r="47" spans="1:15" s="267" customFormat="1" ht="21" customHeight="1" x14ac:dyDescent="0.35">
      <c r="A47" s="409"/>
      <c r="B47" s="413" t="s">
        <v>920</v>
      </c>
      <c r="C47" s="399" t="s">
        <v>919</v>
      </c>
      <c r="D47" s="398" t="s">
        <v>918</v>
      </c>
      <c r="E47" s="262" t="s">
        <v>694</v>
      </c>
      <c r="F47" s="261">
        <v>3.92</v>
      </c>
      <c r="G47" s="261"/>
      <c r="H47" s="260">
        <v>3.7240000000000002</v>
      </c>
      <c r="I47" s="265"/>
      <c r="J47" s="264">
        <v>0.05</v>
      </c>
      <c r="K47" s="392" t="s">
        <v>898</v>
      </c>
      <c r="L47" s="258">
        <v>4</v>
      </c>
      <c r="M47" s="257">
        <v>28.5</v>
      </c>
      <c r="N47" s="257">
        <v>28</v>
      </c>
      <c r="O47" s="257">
        <v>31</v>
      </c>
    </row>
    <row r="48" spans="1:15" s="267" customFormat="1" ht="21" customHeight="1" x14ac:dyDescent="0.35">
      <c r="A48" s="409"/>
      <c r="B48" s="415"/>
      <c r="C48" s="399"/>
      <c r="D48" s="398"/>
      <c r="E48" s="262" t="s">
        <v>695</v>
      </c>
      <c r="F48" s="261">
        <v>4.82</v>
      </c>
      <c r="G48" s="261"/>
      <c r="H48" s="260">
        <v>4.5789999999999997</v>
      </c>
      <c r="I48" s="265"/>
      <c r="J48" s="264">
        <v>5.0000000000000197E-2</v>
      </c>
      <c r="K48" s="393"/>
      <c r="L48" s="258">
        <v>4</v>
      </c>
      <c r="M48" s="257">
        <v>28.5</v>
      </c>
      <c r="N48" s="257">
        <v>28</v>
      </c>
      <c r="O48" s="257">
        <v>36</v>
      </c>
    </row>
    <row r="49" spans="1:15" s="267" customFormat="1" ht="21" customHeight="1" x14ac:dyDescent="0.35">
      <c r="A49" s="409"/>
      <c r="B49" s="415"/>
      <c r="C49" s="399"/>
      <c r="D49" s="398"/>
      <c r="E49" s="262" t="s">
        <v>696</v>
      </c>
      <c r="F49" s="261">
        <v>5.36</v>
      </c>
      <c r="G49" s="261"/>
      <c r="H49" s="260">
        <v>5.0919999999999996</v>
      </c>
      <c r="I49" s="265"/>
      <c r="J49" s="264">
        <v>5.0000000000000197E-2</v>
      </c>
      <c r="K49" s="393"/>
      <c r="L49" s="258">
        <v>4</v>
      </c>
      <c r="M49" s="257">
        <v>28.5</v>
      </c>
      <c r="N49" s="257">
        <v>28</v>
      </c>
      <c r="O49" s="257">
        <v>40</v>
      </c>
    </row>
    <row r="50" spans="1:15" s="267" customFormat="1" ht="21" customHeight="1" x14ac:dyDescent="0.35">
      <c r="A50" s="409"/>
      <c r="B50" s="415"/>
      <c r="C50" s="399"/>
      <c r="D50" s="398"/>
      <c r="E50" s="262" t="s">
        <v>697</v>
      </c>
      <c r="F50" s="261">
        <v>6.2</v>
      </c>
      <c r="G50" s="261"/>
      <c r="H50" s="260">
        <v>5.89</v>
      </c>
      <c r="I50" s="265"/>
      <c r="J50" s="264">
        <v>0.05</v>
      </c>
      <c r="K50" s="393"/>
      <c r="L50" s="258">
        <v>4</v>
      </c>
      <c r="M50" s="257">
        <v>28.5</v>
      </c>
      <c r="N50" s="257">
        <v>28</v>
      </c>
      <c r="O50" s="257">
        <v>44</v>
      </c>
    </row>
    <row r="51" spans="1:15" s="267" customFormat="1" ht="21" customHeight="1" x14ac:dyDescent="0.35">
      <c r="A51" s="409"/>
      <c r="B51" s="415"/>
      <c r="C51" s="399"/>
      <c r="D51" s="398"/>
      <c r="E51" s="262" t="s">
        <v>698</v>
      </c>
      <c r="F51" s="261">
        <v>6.29</v>
      </c>
      <c r="G51" s="261"/>
      <c r="H51" s="260">
        <v>5.9755000000000003</v>
      </c>
      <c r="I51" s="265"/>
      <c r="J51" s="264">
        <v>5.0000000000000197E-2</v>
      </c>
      <c r="K51" s="393"/>
      <c r="L51" s="258">
        <v>4</v>
      </c>
      <c r="M51" s="257">
        <v>28.5</v>
      </c>
      <c r="N51" s="257">
        <v>28</v>
      </c>
      <c r="O51" s="257">
        <v>44</v>
      </c>
    </row>
    <row r="52" spans="1:15" s="267" customFormat="1" ht="21" customHeight="1" x14ac:dyDescent="0.35">
      <c r="A52" s="409"/>
      <c r="B52" s="415"/>
      <c r="C52" s="399" t="s">
        <v>917</v>
      </c>
      <c r="D52" s="398" t="s">
        <v>915</v>
      </c>
      <c r="E52" s="262" t="s">
        <v>699</v>
      </c>
      <c r="F52" s="261">
        <v>1.03</v>
      </c>
      <c r="G52" s="261"/>
      <c r="H52" s="260">
        <v>0.97850000000000004</v>
      </c>
      <c r="I52" s="265"/>
      <c r="J52" s="264">
        <v>0.05</v>
      </c>
      <c r="K52" s="393"/>
      <c r="L52" s="258">
        <v>8</v>
      </c>
      <c r="M52" s="257">
        <v>30</v>
      </c>
      <c r="N52" s="257">
        <v>24</v>
      </c>
      <c r="O52" s="257">
        <v>15</v>
      </c>
    </row>
    <row r="53" spans="1:15" s="267" customFormat="1" ht="21" customHeight="1" x14ac:dyDescent="0.35">
      <c r="A53" s="409"/>
      <c r="B53" s="415"/>
      <c r="C53" s="399"/>
      <c r="D53" s="398"/>
      <c r="E53" s="262" t="s">
        <v>700</v>
      </c>
      <c r="F53" s="261">
        <v>1.18</v>
      </c>
      <c r="G53" s="261"/>
      <c r="H53" s="260">
        <v>1.121</v>
      </c>
      <c r="I53" s="265"/>
      <c r="J53" s="264">
        <v>4.9999999999999899E-2</v>
      </c>
      <c r="K53" s="393"/>
      <c r="L53" s="258">
        <v>8</v>
      </c>
      <c r="M53" s="257">
        <v>30</v>
      </c>
      <c r="N53" s="257">
        <v>24</v>
      </c>
      <c r="O53" s="257">
        <v>17</v>
      </c>
    </row>
    <row r="54" spans="1:15" s="267" customFormat="1" ht="21" customHeight="1" x14ac:dyDescent="0.35">
      <c r="A54" s="409"/>
      <c r="B54" s="415"/>
      <c r="C54" s="395" t="s">
        <v>916</v>
      </c>
      <c r="D54" s="401" t="s">
        <v>915</v>
      </c>
      <c r="E54" s="262" t="s">
        <v>699</v>
      </c>
      <c r="F54" s="261">
        <v>1.4381927710843401</v>
      </c>
      <c r="G54" s="261"/>
      <c r="H54" s="260">
        <v>1.3662831325301199</v>
      </c>
      <c r="I54" s="265"/>
      <c r="J54" s="264">
        <v>0.05</v>
      </c>
      <c r="K54" s="393"/>
      <c r="L54" s="258">
        <v>8</v>
      </c>
      <c r="M54" s="257">
        <v>30</v>
      </c>
      <c r="N54" s="257">
        <v>24</v>
      </c>
      <c r="O54" s="257">
        <v>16</v>
      </c>
    </row>
    <row r="55" spans="1:15" s="267" customFormat="1" ht="21" customHeight="1" x14ac:dyDescent="0.35">
      <c r="A55" s="409"/>
      <c r="B55" s="414"/>
      <c r="C55" s="397"/>
      <c r="D55" s="402"/>
      <c r="E55" s="262" t="s">
        <v>700</v>
      </c>
      <c r="F55" s="261">
        <v>1.7142168674698799</v>
      </c>
      <c r="G55" s="261"/>
      <c r="H55" s="260">
        <v>1.62850602409639</v>
      </c>
      <c r="I55" s="265"/>
      <c r="J55" s="264">
        <v>0.05</v>
      </c>
      <c r="K55" s="394"/>
      <c r="L55" s="258">
        <v>8</v>
      </c>
      <c r="M55" s="257">
        <v>30</v>
      </c>
      <c r="N55" s="257">
        <v>24</v>
      </c>
      <c r="O55" s="257">
        <v>18</v>
      </c>
    </row>
    <row r="56" spans="1:15" s="267" customFormat="1" x14ac:dyDescent="0.35">
      <c r="A56" s="410"/>
      <c r="B56" s="275"/>
      <c r="C56" s="274"/>
      <c r="D56" s="274"/>
      <c r="E56" s="273"/>
      <c r="F56" s="281"/>
      <c r="G56" s="280"/>
      <c r="H56" s="278"/>
      <c r="I56" s="277"/>
      <c r="J56" s="271"/>
      <c r="K56" s="270"/>
      <c r="L56" s="269"/>
      <c r="M56" s="268"/>
      <c r="N56" s="268"/>
      <c r="O56" s="268"/>
    </row>
    <row r="57" spans="1:15" s="267" customFormat="1" ht="21" customHeight="1" x14ac:dyDescent="0.35">
      <c r="A57" s="409"/>
      <c r="B57" s="413" t="s">
        <v>914</v>
      </c>
      <c r="C57" s="395" t="s">
        <v>913</v>
      </c>
      <c r="D57" s="401" t="s">
        <v>912</v>
      </c>
      <c r="E57" s="262" t="s">
        <v>911</v>
      </c>
      <c r="F57" s="261">
        <v>3.6</v>
      </c>
      <c r="G57" s="261"/>
      <c r="H57" s="260">
        <v>3.42</v>
      </c>
      <c r="I57" s="265"/>
      <c r="J57" s="264">
        <v>0.05</v>
      </c>
      <c r="K57" s="392" t="s">
        <v>898</v>
      </c>
      <c r="L57" s="258">
        <v>2</v>
      </c>
      <c r="M57" s="257">
        <v>25</v>
      </c>
      <c r="N57" s="257">
        <v>20</v>
      </c>
      <c r="O57" s="257">
        <v>19</v>
      </c>
    </row>
    <row r="58" spans="1:15" s="267" customFormat="1" ht="21" customHeight="1" x14ac:dyDescent="0.35">
      <c r="A58" s="409"/>
      <c r="B58" s="415"/>
      <c r="C58" s="396"/>
      <c r="D58" s="403"/>
      <c r="E58" s="262" t="s">
        <v>910</v>
      </c>
      <c r="F58" s="261">
        <v>3.6</v>
      </c>
      <c r="G58" s="261"/>
      <c r="H58" s="260">
        <v>3.42</v>
      </c>
      <c r="I58" s="265"/>
      <c r="J58" s="264">
        <v>0.05</v>
      </c>
      <c r="K58" s="393"/>
      <c r="L58" s="258">
        <v>2</v>
      </c>
      <c r="M58" s="257">
        <v>25</v>
      </c>
      <c r="N58" s="257">
        <v>20</v>
      </c>
      <c r="O58" s="257">
        <v>19</v>
      </c>
    </row>
    <row r="59" spans="1:15" s="267" customFormat="1" ht="21" customHeight="1" x14ac:dyDescent="0.35">
      <c r="A59" s="409"/>
      <c r="B59" s="415"/>
      <c r="C59" s="396"/>
      <c r="D59" s="403"/>
      <c r="E59" s="262" t="s">
        <v>909</v>
      </c>
      <c r="F59" s="261">
        <v>4.63</v>
      </c>
      <c r="G59" s="261"/>
      <c r="H59" s="260">
        <v>4.3985000000000003</v>
      </c>
      <c r="I59" s="265"/>
      <c r="J59" s="264">
        <v>5.0000000000000197E-2</v>
      </c>
      <c r="K59" s="393"/>
      <c r="L59" s="258">
        <v>2</v>
      </c>
      <c r="M59" s="257">
        <v>25</v>
      </c>
      <c r="N59" s="257">
        <v>20</v>
      </c>
      <c r="O59" s="257">
        <v>22</v>
      </c>
    </row>
    <row r="60" spans="1:15" s="267" customFormat="1" ht="21" customHeight="1" x14ac:dyDescent="0.35">
      <c r="A60" s="409"/>
      <c r="B60" s="415"/>
      <c r="C60" s="396"/>
      <c r="D60" s="403"/>
      <c r="E60" s="262" t="s">
        <v>908</v>
      </c>
      <c r="F60" s="261">
        <v>4.9800000000000004</v>
      </c>
      <c r="G60" s="261"/>
      <c r="H60" s="260">
        <v>4.7309999999999999</v>
      </c>
      <c r="I60" s="265"/>
      <c r="J60" s="264">
        <v>5.0000000000000197E-2</v>
      </c>
      <c r="K60" s="393"/>
      <c r="L60" s="258">
        <v>2</v>
      </c>
      <c r="M60" s="257">
        <v>25</v>
      </c>
      <c r="N60" s="257">
        <v>20</v>
      </c>
      <c r="O60" s="257">
        <v>26</v>
      </c>
    </row>
    <row r="61" spans="1:15" s="267" customFormat="1" ht="21" customHeight="1" x14ac:dyDescent="0.35">
      <c r="A61" s="409"/>
      <c r="B61" s="415"/>
      <c r="C61" s="396"/>
      <c r="D61" s="403"/>
      <c r="E61" s="262" t="s">
        <v>907</v>
      </c>
      <c r="F61" s="261">
        <v>5.8</v>
      </c>
      <c r="G61" s="261"/>
      <c r="H61" s="260">
        <v>5.51</v>
      </c>
      <c r="I61" s="265"/>
      <c r="J61" s="264">
        <v>0.05</v>
      </c>
      <c r="K61" s="393"/>
      <c r="L61" s="258">
        <v>2</v>
      </c>
      <c r="M61" s="257">
        <v>25</v>
      </c>
      <c r="N61" s="257">
        <v>20</v>
      </c>
      <c r="O61" s="257">
        <v>28.5</v>
      </c>
    </row>
    <row r="62" spans="1:15" s="267" customFormat="1" ht="21" customHeight="1" x14ac:dyDescent="0.35">
      <c r="A62" s="409"/>
      <c r="B62" s="415"/>
      <c r="C62" s="396"/>
      <c r="D62" s="403"/>
      <c r="E62" s="262" t="s">
        <v>906</v>
      </c>
      <c r="F62" s="261">
        <v>0.98</v>
      </c>
      <c r="G62" s="261"/>
      <c r="H62" s="260">
        <v>0.93100000000000005</v>
      </c>
      <c r="I62" s="265"/>
      <c r="J62" s="264">
        <v>0.05</v>
      </c>
      <c r="K62" s="393"/>
      <c r="L62" s="258">
        <v>4</v>
      </c>
      <c r="M62" s="257">
        <v>25</v>
      </c>
      <c r="N62" s="257">
        <v>15</v>
      </c>
      <c r="O62" s="257">
        <v>15.5</v>
      </c>
    </row>
    <row r="63" spans="1:15" s="267" customFormat="1" ht="21" customHeight="1" x14ac:dyDescent="0.35">
      <c r="A63" s="409"/>
      <c r="B63" s="414"/>
      <c r="C63" s="397"/>
      <c r="D63" s="402"/>
      <c r="E63" s="262" t="s">
        <v>905</v>
      </c>
      <c r="F63" s="261">
        <v>1.1200000000000001</v>
      </c>
      <c r="G63" s="261"/>
      <c r="H63" s="260">
        <v>1.0640000000000001</v>
      </c>
      <c r="I63" s="265"/>
      <c r="J63" s="264">
        <v>0.05</v>
      </c>
      <c r="K63" s="394"/>
      <c r="L63" s="258">
        <v>4</v>
      </c>
      <c r="M63" s="257">
        <v>25</v>
      </c>
      <c r="N63" s="257">
        <v>15</v>
      </c>
      <c r="O63" s="257">
        <v>18.5</v>
      </c>
    </row>
    <row r="64" spans="1:15" s="267" customFormat="1" ht="11.25" customHeight="1" x14ac:dyDescent="0.35">
      <c r="A64" s="410"/>
      <c r="B64" s="275"/>
      <c r="C64" s="274"/>
      <c r="D64" s="274"/>
      <c r="E64" s="273"/>
      <c r="F64" s="273"/>
      <c r="G64" s="272"/>
      <c r="H64" s="278"/>
      <c r="I64" s="277"/>
      <c r="J64" s="271"/>
      <c r="K64" s="270"/>
      <c r="L64" s="269"/>
      <c r="M64" s="268"/>
      <c r="N64" s="268"/>
      <c r="O64" s="268"/>
    </row>
    <row r="65" spans="1:15" s="267" customFormat="1" ht="21" customHeight="1" x14ac:dyDescent="0.35">
      <c r="A65" s="409"/>
      <c r="B65" s="413" t="s">
        <v>904</v>
      </c>
      <c r="C65" s="395" t="s">
        <v>903</v>
      </c>
      <c r="D65" s="395" t="s">
        <v>902</v>
      </c>
      <c r="E65" s="262" t="s">
        <v>694</v>
      </c>
      <c r="F65" s="261">
        <v>3.92</v>
      </c>
      <c r="G65" s="261"/>
      <c r="H65" s="260">
        <v>3.7240000000000002</v>
      </c>
      <c r="I65" s="265"/>
      <c r="J65" s="264">
        <v>0.05</v>
      </c>
      <c r="K65" s="392" t="s">
        <v>898</v>
      </c>
      <c r="L65" s="258">
        <v>6</v>
      </c>
      <c r="M65" s="257">
        <v>48</v>
      </c>
      <c r="N65" s="257">
        <v>30</v>
      </c>
      <c r="O65" s="257">
        <v>23</v>
      </c>
    </row>
    <row r="66" spans="1:15" s="267" customFormat="1" ht="21" customHeight="1" x14ac:dyDescent="0.35">
      <c r="A66" s="409"/>
      <c r="B66" s="415"/>
      <c r="C66" s="396"/>
      <c r="D66" s="396"/>
      <c r="E66" s="262" t="s">
        <v>695</v>
      </c>
      <c r="F66" s="261">
        <v>4.8</v>
      </c>
      <c r="G66" s="261"/>
      <c r="H66" s="260">
        <v>4.5599999999999996</v>
      </c>
      <c r="I66" s="265"/>
      <c r="J66" s="264">
        <v>0.05</v>
      </c>
      <c r="K66" s="393"/>
      <c r="L66" s="258">
        <v>6</v>
      </c>
      <c r="M66" s="257">
        <v>48</v>
      </c>
      <c r="N66" s="257">
        <v>30</v>
      </c>
      <c r="O66" s="257">
        <v>26.5</v>
      </c>
    </row>
    <row r="67" spans="1:15" s="267" customFormat="1" ht="21" customHeight="1" x14ac:dyDescent="0.35">
      <c r="A67" s="409"/>
      <c r="B67" s="415"/>
      <c r="C67" s="396"/>
      <c r="D67" s="396"/>
      <c r="E67" s="262" t="s">
        <v>696</v>
      </c>
      <c r="F67" s="261">
        <v>5.33</v>
      </c>
      <c r="G67" s="261"/>
      <c r="H67" s="260">
        <v>5.0635000000000003</v>
      </c>
      <c r="I67" s="265"/>
      <c r="J67" s="264">
        <v>5.0000000000000197E-2</v>
      </c>
      <c r="K67" s="393"/>
      <c r="L67" s="258">
        <v>6</v>
      </c>
      <c r="M67" s="257">
        <v>48</v>
      </c>
      <c r="N67" s="257">
        <v>30</v>
      </c>
      <c r="O67" s="257">
        <v>30.5</v>
      </c>
    </row>
    <row r="68" spans="1:15" s="267" customFormat="1" ht="21" customHeight="1" x14ac:dyDescent="0.35">
      <c r="A68" s="409"/>
      <c r="B68" s="414"/>
      <c r="C68" s="397"/>
      <c r="D68" s="397"/>
      <c r="E68" s="262" t="s">
        <v>697</v>
      </c>
      <c r="F68" s="261">
        <v>6.16</v>
      </c>
      <c r="G68" s="261"/>
      <c r="H68" s="260">
        <v>5.8520000000000003</v>
      </c>
      <c r="I68" s="265"/>
      <c r="J68" s="264">
        <v>5.0000000000000197E-2</v>
      </c>
      <c r="K68" s="394"/>
      <c r="L68" s="258">
        <v>6</v>
      </c>
      <c r="M68" s="257">
        <v>48</v>
      </c>
      <c r="N68" s="257">
        <v>30</v>
      </c>
      <c r="O68" s="257">
        <v>33.5</v>
      </c>
    </row>
    <row r="69" spans="1:15" s="267" customFormat="1" ht="11.25" customHeight="1" x14ac:dyDescent="0.35">
      <c r="A69" s="410"/>
      <c r="B69" s="275"/>
      <c r="C69" s="274"/>
      <c r="D69" s="274"/>
      <c r="E69" s="273"/>
      <c r="F69" s="279"/>
      <c r="G69" s="272"/>
      <c r="H69" s="278"/>
      <c r="I69" s="277"/>
      <c r="J69" s="271"/>
      <c r="K69" s="270"/>
      <c r="L69" s="269"/>
      <c r="M69" s="268"/>
      <c r="N69" s="268"/>
      <c r="O69" s="268"/>
    </row>
    <row r="70" spans="1:15" s="267" customFormat="1" ht="21" customHeight="1" x14ac:dyDescent="0.35">
      <c r="A70" s="409"/>
      <c r="B70" s="404" t="s">
        <v>901</v>
      </c>
      <c r="C70" s="399" t="s">
        <v>900</v>
      </c>
      <c r="D70" s="398" t="s">
        <v>899</v>
      </c>
      <c r="E70" s="262" t="s">
        <v>696</v>
      </c>
      <c r="F70" s="261">
        <v>5.37</v>
      </c>
      <c r="G70" s="261"/>
      <c r="H70" s="260">
        <v>5.1014999999999997</v>
      </c>
      <c r="I70" s="265"/>
      <c r="J70" s="264">
        <v>0.05</v>
      </c>
      <c r="K70" s="392" t="s">
        <v>898</v>
      </c>
      <c r="L70" s="258">
        <v>6</v>
      </c>
      <c r="M70" s="257">
        <v>48</v>
      </c>
      <c r="N70" s="257">
        <v>29.5</v>
      </c>
      <c r="O70" s="276">
        <v>30.5</v>
      </c>
    </row>
    <row r="71" spans="1:15" s="267" customFormat="1" ht="21" customHeight="1" x14ac:dyDescent="0.35">
      <c r="A71" s="409"/>
      <c r="B71" s="404"/>
      <c r="C71" s="399"/>
      <c r="D71" s="398"/>
      <c r="E71" s="262" t="s">
        <v>697</v>
      </c>
      <c r="F71" s="261">
        <v>6.21</v>
      </c>
      <c r="G71" s="261"/>
      <c r="H71" s="260">
        <v>5.8994999999999997</v>
      </c>
      <c r="I71" s="265"/>
      <c r="J71" s="264">
        <v>0.05</v>
      </c>
      <c r="K71" s="393"/>
      <c r="L71" s="258">
        <v>6</v>
      </c>
      <c r="M71" s="257">
        <v>48</v>
      </c>
      <c r="N71" s="257">
        <v>29.5</v>
      </c>
      <c r="O71" s="276">
        <v>33.5</v>
      </c>
    </row>
    <row r="72" spans="1:15" s="267" customFormat="1" ht="21" customHeight="1" x14ac:dyDescent="0.35">
      <c r="A72" s="409"/>
      <c r="B72" s="404"/>
      <c r="C72" s="399"/>
      <c r="D72" s="398"/>
      <c r="E72" s="262" t="s">
        <v>699</v>
      </c>
      <c r="F72" s="261">
        <v>1.08</v>
      </c>
      <c r="G72" s="261"/>
      <c r="H72" s="260">
        <v>1.026</v>
      </c>
      <c r="I72" s="265"/>
      <c r="J72" s="264">
        <v>0.05</v>
      </c>
      <c r="K72" s="393"/>
      <c r="L72" s="258">
        <v>6</v>
      </c>
      <c r="M72" s="257">
        <v>24.5</v>
      </c>
      <c r="N72" s="257">
        <v>15</v>
      </c>
      <c r="O72" s="276">
        <v>25</v>
      </c>
    </row>
    <row r="73" spans="1:15" s="267" customFormat="1" ht="21" customHeight="1" x14ac:dyDescent="0.35">
      <c r="A73" s="409"/>
      <c r="B73" s="404"/>
      <c r="C73" s="399"/>
      <c r="D73" s="398"/>
      <c r="E73" s="262" t="s">
        <v>700</v>
      </c>
      <c r="F73" s="261">
        <v>1.23</v>
      </c>
      <c r="G73" s="261"/>
      <c r="H73" s="260">
        <v>1.1685000000000001</v>
      </c>
      <c r="I73" s="265"/>
      <c r="J73" s="264">
        <v>0.05</v>
      </c>
      <c r="K73" s="394"/>
      <c r="L73" s="258">
        <v>6</v>
      </c>
      <c r="M73" s="257">
        <v>24.5</v>
      </c>
      <c r="N73" s="257">
        <v>15</v>
      </c>
      <c r="O73" s="276">
        <v>28</v>
      </c>
    </row>
    <row r="74" spans="1:15" s="267" customFormat="1" ht="11.25" customHeight="1" x14ac:dyDescent="0.35">
      <c r="A74" s="410"/>
      <c r="B74" s="275"/>
      <c r="C74" s="274"/>
      <c r="D74" s="274"/>
      <c r="E74" s="273"/>
      <c r="F74" s="272"/>
      <c r="G74" s="272"/>
      <c r="H74" s="272"/>
      <c r="I74" s="272"/>
      <c r="J74" s="271"/>
      <c r="K74" s="270"/>
      <c r="L74" s="269"/>
      <c r="M74" s="268"/>
      <c r="N74" s="268"/>
      <c r="O74" s="268"/>
    </row>
    <row r="75" spans="1:15" ht="17.25" customHeight="1" x14ac:dyDescent="0.3">
      <c r="A75" s="409"/>
      <c r="B75" s="404" t="s">
        <v>897</v>
      </c>
      <c r="C75" s="399" t="s">
        <v>896</v>
      </c>
      <c r="D75" s="399" t="s">
        <v>895</v>
      </c>
      <c r="E75" s="262" t="s">
        <v>694</v>
      </c>
      <c r="F75" s="261">
        <v>3.87</v>
      </c>
      <c r="G75" s="261"/>
      <c r="H75" s="260">
        <v>3.6764999999999999</v>
      </c>
      <c r="I75" s="265"/>
      <c r="J75" s="264">
        <v>0.05</v>
      </c>
      <c r="K75" s="392" t="s">
        <v>894</v>
      </c>
      <c r="L75" s="258">
        <v>2</v>
      </c>
      <c r="M75" s="257">
        <v>29</v>
      </c>
      <c r="N75" s="257">
        <v>29</v>
      </c>
      <c r="O75" s="257">
        <v>15</v>
      </c>
    </row>
    <row r="76" spans="1:15" ht="17.25" customHeight="1" x14ac:dyDescent="0.3">
      <c r="A76" s="409"/>
      <c r="B76" s="404"/>
      <c r="C76" s="399"/>
      <c r="D76" s="399"/>
      <c r="E76" s="262" t="s">
        <v>695</v>
      </c>
      <c r="F76" s="261">
        <v>4.82</v>
      </c>
      <c r="G76" s="261"/>
      <c r="H76" s="260">
        <v>4.5789999999999997</v>
      </c>
      <c r="I76" s="265"/>
      <c r="J76" s="264">
        <v>5.0000000000000197E-2</v>
      </c>
      <c r="K76" s="393"/>
      <c r="L76" s="258">
        <v>2</v>
      </c>
      <c r="M76" s="257">
        <v>29</v>
      </c>
      <c r="N76" s="257">
        <v>29</v>
      </c>
      <c r="O76" s="257">
        <v>18</v>
      </c>
    </row>
    <row r="77" spans="1:15" ht="17.25" customHeight="1" x14ac:dyDescent="0.3">
      <c r="A77" s="409"/>
      <c r="B77" s="404"/>
      <c r="C77" s="399"/>
      <c r="D77" s="399"/>
      <c r="E77" s="262" t="s">
        <v>696</v>
      </c>
      <c r="F77" s="261">
        <v>5.36</v>
      </c>
      <c r="G77" s="261"/>
      <c r="H77" s="260">
        <v>5.0919999999999996</v>
      </c>
      <c r="I77" s="265"/>
      <c r="J77" s="264">
        <v>5.0000000000000197E-2</v>
      </c>
      <c r="K77" s="393"/>
      <c r="L77" s="258">
        <v>2</v>
      </c>
      <c r="M77" s="257">
        <v>29</v>
      </c>
      <c r="N77" s="257">
        <v>29</v>
      </c>
      <c r="O77" s="257">
        <v>21</v>
      </c>
    </row>
    <row r="78" spans="1:15" ht="17.25" customHeight="1" x14ac:dyDescent="0.3">
      <c r="A78" s="409"/>
      <c r="B78" s="404"/>
      <c r="C78" s="399"/>
      <c r="D78" s="399"/>
      <c r="E78" s="262" t="s">
        <v>697</v>
      </c>
      <c r="F78" s="261">
        <v>6.2</v>
      </c>
      <c r="G78" s="261"/>
      <c r="H78" s="260">
        <v>5.89</v>
      </c>
      <c r="I78" s="265"/>
      <c r="J78" s="264">
        <v>0.05</v>
      </c>
      <c r="K78" s="393"/>
      <c r="L78" s="258">
        <v>2</v>
      </c>
      <c r="M78" s="257">
        <v>29</v>
      </c>
      <c r="N78" s="257">
        <v>29</v>
      </c>
      <c r="O78" s="257">
        <v>24</v>
      </c>
    </row>
    <row r="79" spans="1:15" ht="17.25" customHeight="1" x14ac:dyDescent="0.3">
      <c r="A79" s="411"/>
      <c r="B79" s="404"/>
      <c r="C79" s="399"/>
      <c r="D79" s="399"/>
      <c r="E79" s="262" t="s">
        <v>698</v>
      </c>
      <c r="F79" s="261">
        <v>6.29</v>
      </c>
      <c r="G79" s="261"/>
      <c r="H79" s="260">
        <v>5.9755000000000003</v>
      </c>
      <c r="I79" s="260"/>
      <c r="J79" s="259">
        <v>5.0000000000000197E-2</v>
      </c>
      <c r="K79" s="394"/>
      <c r="L79" s="258">
        <v>2</v>
      </c>
      <c r="M79" s="257">
        <v>29</v>
      </c>
      <c r="N79" s="257">
        <v>29</v>
      </c>
      <c r="O79" s="257">
        <v>24</v>
      </c>
    </row>
  </sheetData>
  <mergeCells count="65">
    <mergeCell ref="B65:B68"/>
    <mergeCell ref="B28:B34"/>
    <mergeCell ref="B36:B37"/>
    <mergeCell ref="B39:B45"/>
    <mergeCell ref="B47:B55"/>
    <mergeCell ref="B57:B63"/>
    <mergeCell ref="M1:O1"/>
    <mergeCell ref="A2:A37"/>
    <mergeCell ref="A39:A79"/>
    <mergeCell ref="B2:B9"/>
    <mergeCell ref="B11:B12"/>
    <mergeCell ref="B14:B15"/>
    <mergeCell ref="B17:B18"/>
    <mergeCell ref="B20:B21"/>
    <mergeCell ref="B23:B24"/>
    <mergeCell ref="C39:C43"/>
    <mergeCell ref="C44:C45"/>
    <mergeCell ref="C47:C51"/>
    <mergeCell ref="C52:C53"/>
    <mergeCell ref="C54:C55"/>
    <mergeCell ref="C57:C63"/>
    <mergeCell ref="B70:B73"/>
    <mergeCell ref="K65:K68"/>
    <mergeCell ref="D57:D63"/>
    <mergeCell ref="B75:B79"/>
    <mergeCell ref="C2:C9"/>
    <mergeCell ref="C11:C12"/>
    <mergeCell ref="C14:C15"/>
    <mergeCell ref="C17:C18"/>
    <mergeCell ref="C20:C21"/>
    <mergeCell ref="C23:C24"/>
    <mergeCell ref="C28:C34"/>
    <mergeCell ref="C36:C37"/>
    <mergeCell ref="D36:D37"/>
    <mergeCell ref="D39:D43"/>
    <mergeCell ref="D44:D45"/>
    <mergeCell ref="D47:D51"/>
    <mergeCell ref="D52:D53"/>
    <mergeCell ref="C70:C73"/>
    <mergeCell ref="C75:C79"/>
    <mergeCell ref="D2:D9"/>
    <mergeCell ref="D11:D12"/>
    <mergeCell ref="D14:D15"/>
    <mergeCell ref="D17:D18"/>
    <mergeCell ref="D20:D21"/>
    <mergeCell ref="D23:D24"/>
    <mergeCell ref="D28:D34"/>
    <mergeCell ref="D54:D55"/>
    <mergeCell ref="C65:C68"/>
    <mergeCell ref="K75:K79"/>
    <mergeCell ref="D65:D68"/>
    <mergeCell ref="D70:D73"/>
    <mergeCell ref="D75:D79"/>
    <mergeCell ref="K2:K9"/>
    <mergeCell ref="K11:K12"/>
    <mergeCell ref="K14:K15"/>
    <mergeCell ref="K17:K18"/>
    <mergeCell ref="K20:K21"/>
    <mergeCell ref="K23:K24"/>
    <mergeCell ref="K70:K73"/>
    <mergeCell ref="K28:K34"/>
    <mergeCell ref="K36:K37"/>
    <mergeCell ref="K39:K45"/>
    <mergeCell ref="K47:K55"/>
    <mergeCell ref="K57:K63"/>
  </mergeCells>
  <phoneticPr fontId="23"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workbookViewId="0">
      <selection activeCell="E10" sqref="E10"/>
    </sheetView>
  </sheetViews>
  <sheetFormatPr defaultRowHeight="14.5" x14ac:dyDescent="0.35"/>
  <cols>
    <col min="1" max="1" width="19" customWidth="1"/>
    <col min="2" max="2" width="36.453125" customWidth="1"/>
    <col min="3" max="3" width="30.453125" customWidth="1"/>
    <col min="4" max="4" width="20.54296875" customWidth="1"/>
    <col min="5" max="5" width="30.81640625" customWidth="1"/>
    <col min="6" max="7" width="24.81640625" customWidth="1"/>
    <col min="8" max="8" width="21" customWidth="1"/>
    <col min="9" max="9" width="17.7265625" customWidth="1"/>
    <col min="10" max="11" width="14.26953125" customWidth="1"/>
  </cols>
  <sheetData>
    <row r="1" spans="1:11" ht="29" x14ac:dyDescent="0.35">
      <c r="A1" s="44" t="s">
        <v>118</v>
      </c>
      <c r="B1" s="45" t="s">
        <v>119</v>
      </c>
      <c r="C1" s="46" t="s">
        <v>41</v>
      </c>
      <c r="D1" s="70" t="s">
        <v>3</v>
      </c>
      <c r="E1" s="38" t="s">
        <v>20</v>
      </c>
      <c r="F1" s="38" t="s">
        <v>418</v>
      </c>
      <c r="G1" s="38" t="s">
        <v>71</v>
      </c>
      <c r="H1" s="38" t="s">
        <v>52</v>
      </c>
      <c r="I1" s="38" t="s">
        <v>479</v>
      </c>
      <c r="J1" s="38" t="s">
        <v>470</v>
      </c>
      <c r="K1" s="38" t="s">
        <v>53</v>
      </c>
    </row>
    <row r="2" spans="1:11" x14ac:dyDescent="0.35">
      <c r="A2" s="40" t="s">
        <v>120</v>
      </c>
      <c r="B2" s="40" t="s">
        <v>79</v>
      </c>
      <c r="C2" s="40" t="s">
        <v>106</v>
      </c>
      <c r="F2" s="3" t="s">
        <v>668</v>
      </c>
      <c r="G2" t="s">
        <v>588</v>
      </c>
      <c r="I2" s="3"/>
      <c r="K2" s="3" t="s">
        <v>421</v>
      </c>
    </row>
    <row r="3" spans="1:11" x14ac:dyDescent="0.35">
      <c r="A3" s="40" t="s">
        <v>115</v>
      </c>
      <c r="B3" s="40" t="s">
        <v>80</v>
      </c>
      <c r="C3" s="40" t="s">
        <v>121</v>
      </c>
      <c r="D3" t="s">
        <v>161</v>
      </c>
      <c r="E3" t="s">
        <v>157</v>
      </c>
      <c r="F3" s="3" t="s">
        <v>669</v>
      </c>
      <c r="G3" t="s">
        <v>587</v>
      </c>
      <c r="H3" t="s">
        <v>565</v>
      </c>
      <c r="I3" t="s">
        <v>480</v>
      </c>
      <c r="J3" t="s">
        <v>575</v>
      </c>
      <c r="K3" t="s">
        <v>594</v>
      </c>
    </row>
    <row r="4" spans="1:11" x14ac:dyDescent="0.35">
      <c r="A4" s="40" t="s">
        <v>515</v>
      </c>
      <c r="B4" s="40" t="s">
        <v>515</v>
      </c>
      <c r="C4" s="40" t="s">
        <v>121</v>
      </c>
      <c r="D4" t="s">
        <v>158</v>
      </c>
      <c r="E4" t="s">
        <v>156</v>
      </c>
      <c r="F4" s="3" t="s">
        <v>670</v>
      </c>
      <c r="G4" t="s">
        <v>98</v>
      </c>
      <c r="H4" t="s">
        <v>566</v>
      </c>
      <c r="I4" t="s">
        <v>481</v>
      </c>
      <c r="J4" t="s">
        <v>478</v>
      </c>
      <c r="K4" t="s">
        <v>417</v>
      </c>
    </row>
    <row r="5" spans="1:11" x14ac:dyDescent="0.35">
      <c r="A5" s="40" t="s">
        <v>122</v>
      </c>
      <c r="B5" s="40" t="s">
        <v>81</v>
      </c>
      <c r="C5" s="40" t="s">
        <v>107</v>
      </c>
      <c r="D5" s="3" t="s">
        <v>162</v>
      </c>
      <c r="E5" t="s">
        <v>464</v>
      </c>
      <c r="F5" s="3" t="s">
        <v>671</v>
      </c>
      <c r="G5" t="s">
        <v>583</v>
      </c>
      <c r="H5" t="s">
        <v>567</v>
      </c>
      <c r="I5" t="s">
        <v>591</v>
      </c>
      <c r="J5" t="s">
        <v>576</v>
      </c>
      <c r="K5" t="s">
        <v>500</v>
      </c>
    </row>
    <row r="6" spans="1:11" x14ac:dyDescent="0.35">
      <c r="A6" s="40" t="s">
        <v>516</v>
      </c>
      <c r="B6" s="40" t="s">
        <v>517</v>
      </c>
      <c r="C6" s="40" t="s">
        <v>518</v>
      </c>
      <c r="D6" s="3" t="s">
        <v>163</v>
      </c>
      <c r="E6" t="s">
        <v>510</v>
      </c>
      <c r="F6" s="3" t="s">
        <v>672</v>
      </c>
      <c r="G6" t="s">
        <v>584</v>
      </c>
      <c r="H6" t="s">
        <v>568</v>
      </c>
      <c r="I6" t="s">
        <v>482</v>
      </c>
      <c r="J6" t="s">
        <v>577</v>
      </c>
      <c r="K6" t="s">
        <v>416</v>
      </c>
    </row>
    <row r="7" spans="1:11" x14ac:dyDescent="0.35">
      <c r="A7" s="40" t="s">
        <v>123</v>
      </c>
      <c r="B7" s="40" t="s">
        <v>82</v>
      </c>
      <c r="C7" s="40" t="s">
        <v>82</v>
      </c>
      <c r="D7" t="s">
        <v>164</v>
      </c>
      <c r="E7" t="s">
        <v>155</v>
      </c>
      <c r="F7" s="3" t="s">
        <v>673</v>
      </c>
      <c r="G7" t="s">
        <v>585</v>
      </c>
      <c r="H7" t="s">
        <v>413</v>
      </c>
      <c r="I7" t="s">
        <v>483</v>
      </c>
      <c r="J7" t="s">
        <v>578</v>
      </c>
      <c r="K7" t="s">
        <v>595</v>
      </c>
    </row>
    <row r="8" spans="1:11" x14ac:dyDescent="0.35">
      <c r="A8" s="40" t="s">
        <v>519</v>
      </c>
      <c r="B8" s="40" t="s">
        <v>520</v>
      </c>
      <c r="C8" s="40" t="s">
        <v>521</v>
      </c>
      <c r="D8" t="s">
        <v>341</v>
      </c>
      <c r="E8" t="s">
        <v>154</v>
      </c>
      <c r="F8" s="3" t="s">
        <v>674</v>
      </c>
      <c r="G8" s="3" t="s">
        <v>586</v>
      </c>
      <c r="H8" t="s">
        <v>414</v>
      </c>
      <c r="I8" t="s">
        <v>484</v>
      </c>
      <c r="J8" t="s">
        <v>477</v>
      </c>
      <c r="K8" t="s">
        <v>596</v>
      </c>
    </row>
    <row r="9" spans="1:11" x14ac:dyDescent="0.35">
      <c r="A9" s="40" t="s">
        <v>522</v>
      </c>
      <c r="B9" s="40" t="s">
        <v>523</v>
      </c>
      <c r="C9" s="40" t="s">
        <v>524</v>
      </c>
      <c r="D9" t="s">
        <v>165</v>
      </c>
      <c r="E9" t="s">
        <v>153</v>
      </c>
      <c r="F9" s="3" t="s">
        <v>675</v>
      </c>
      <c r="G9" t="s">
        <v>589</v>
      </c>
      <c r="H9" t="s">
        <v>415</v>
      </c>
      <c r="I9" t="s">
        <v>592</v>
      </c>
      <c r="J9" t="s">
        <v>475</v>
      </c>
      <c r="K9" t="s">
        <v>597</v>
      </c>
    </row>
    <row r="10" spans="1:11" x14ac:dyDescent="0.35">
      <c r="A10" s="40" t="s">
        <v>525</v>
      </c>
      <c r="B10" s="40" t="s">
        <v>526</v>
      </c>
      <c r="C10" s="40" t="s">
        <v>527</v>
      </c>
      <c r="D10" t="s">
        <v>342</v>
      </c>
      <c r="E10" t="s">
        <v>152</v>
      </c>
      <c r="F10" s="3" t="s">
        <v>676</v>
      </c>
      <c r="G10" t="s">
        <v>590</v>
      </c>
      <c r="H10" t="s">
        <v>569</v>
      </c>
      <c r="I10" t="s">
        <v>593</v>
      </c>
      <c r="J10" t="s">
        <v>474</v>
      </c>
      <c r="K10" t="s">
        <v>501</v>
      </c>
    </row>
    <row r="11" spans="1:11" x14ac:dyDescent="0.35">
      <c r="A11" s="40" t="s">
        <v>124</v>
      </c>
      <c r="B11" s="40" t="s">
        <v>83</v>
      </c>
      <c r="C11" s="40" t="s">
        <v>108</v>
      </c>
      <c r="D11" t="s">
        <v>166</v>
      </c>
      <c r="E11" t="s">
        <v>151</v>
      </c>
      <c r="H11" t="s">
        <v>570</v>
      </c>
      <c r="J11" t="s">
        <v>579</v>
      </c>
      <c r="K11" t="s">
        <v>502</v>
      </c>
    </row>
    <row r="12" spans="1:11" x14ac:dyDescent="0.35">
      <c r="A12" s="40" t="s">
        <v>528</v>
      </c>
      <c r="B12" s="40" t="s">
        <v>529</v>
      </c>
      <c r="C12" s="40" t="s">
        <v>108</v>
      </c>
      <c r="D12" t="s">
        <v>167</v>
      </c>
      <c r="E12" t="s">
        <v>150</v>
      </c>
      <c r="H12" t="s">
        <v>571</v>
      </c>
      <c r="J12" t="s">
        <v>476</v>
      </c>
      <c r="K12" t="s">
        <v>598</v>
      </c>
    </row>
    <row r="13" spans="1:11" x14ac:dyDescent="0.35">
      <c r="A13" s="40" t="s">
        <v>530</v>
      </c>
      <c r="B13" s="40" t="s">
        <v>531</v>
      </c>
      <c r="C13" s="40" t="s">
        <v>110</v>
      </c>
      <c r="D13" t="s">
        <v>343</v>
      </c>
      <c r="E13" t="s">
        <v>486</v>
      </c>
      <c r="J13" t="s">
        <v>471</v>
      </c>
      <c r="K13" t="s">
        <v>599</v>
      </c>
    </row>
    <row r="14" spans="1:11" x14ac:dyDescent="0.35">
      <c r="A14" s="40" t="s">
        <v>125</v>
      </c>
      <c r="B14" s="40" t="s">
        <v>84</v>
      </c>
      <c r="C14" s="40" t="s">
        <v>110</v>
      </c>
      <c r="D14" t="s">
        <v>159</v>
      </c>
      <c r="E14" t="s">
        <v>487</v>
      </c>
      <c r="J14" t="s">
        <v>473</v>
      </c>
      <c r="K14" t="s">
        <v>600</v>
      </c>
    </row>
    <row r="15" spans="1:11" x14ac:dyDescent="0.35">
      <c r="A15" s="40" t="s">
        <v>532</v>
      </c>
      <c r="B15" s="40" t="s">
        <v>533</v>
      </c>
      <c r="C15" s="40" t="s">
        <v>534</v>
      </c>
      <c r="D15" t="s">
        <v>344</v>
      </c>
      <c r="E15" t="s">
        <v>488</v>
      </c>
      <c r="J15" t="s">
        <v>60</v>
      </c>
      <c r="K15" t="s">
        <v>601</v>
      </c>
    </row>
    <row r="16" spans="1:11" x14ac:dyDescent="0.35">
      <c r="A16" s="40" t="s">
        <v>126</v>
      </c>
      <c r="B16" s="40" t="s">
        <v>85</v>
      </c>
      <c r="C16" s="40" t="s">
        <v>111</v>
      </c>
      <c r="D16" t="s">
        <v>345</v>
      </c>
      <c r="E16" t="s">
        <v>149</v>
      </c>
      <c r="J16" t="s">
        <v>472</v>
      </c>
      <c r="K16" t="s">
        <v>602</v>
      </c>
    </row>
    <row r="17" spans="1:11" x14ac:dyDescent="0.35">
      <c r="A17" s="40" t="s">
        <v>535</v>
      </c>
      <c r="B17" s="40" t="s">
        <v>536</v>
      </c>
      <c r="C17" s="40" t="s">
        <v>535</v>
      </c>
      <c r="D17" t="s">
        <v>168</v>
      </c>
      <c r="E17" t="s">
        <v>461</v>
      </c>
      <c r="J17" t="s">
        <v>580</v>
      </c>
      <c r="K17" t="s">
        <v>603</v>
      </c>
    </row>
    <row r="18" spans="1:11" x14ac:dyDescent="0.35">
      <c r="A18" s="40" t="s">
        <v>127</v>
      </c>
      <c r="B18" s="40" t="s">
        <v>86</v>
      </c>
      <c r="C18" s="40" t="s">
        <v>112</v>
      </c>
      <c r="D18" t="s">
        <v>422</v>
      </c>
      <c r="E18" t="s">
        <v>148</v>
      </c>
      <c r="J18" t="s">
        <v>581</v>
      </c>
      <c r="K18" t="s">
        <v>604</v>
      </c>
    </row>
    <row r="19" spans="1:11" x14ac:dyDescent="0.35">
      <c r="A19" s="40" t="s">
        <v>496</v>
      </c>
      <c r="B19" s="40" t="s">
        <v>497</v>
      </c>
      <c r="C19" s="40" t="s">
        <v>112</v>
      </c>
      <c r="D19" t="s">
        <v>169</v>
      </c>
      <c r="E19" t="s">
        <v>489</v>
      </c>
      <c r="K19" t="s">
        <v>605</v>
      </c>
    </row>
    <row r="20" spans="1:11" x14ac:dyDescent="0.35">
      <c r="A20" s="40" t="s">
        <v>537</v>
      </c>
      <c r="B20" s="40" t="s">
        <v>538</v>
      </c>
      <c r="C20" s="40" t="s">
        <v>538</v>
      </c>
      <c r="D20" t="s">
        <v>346</v>
      </c>
      <c r="E20" t="s">
        <v>460</v>
      </c>
      <c r="F20" s="3"/>
      <c r="K20" t="s">
        <v>503</v>
      </c>
    </row>
    <row r="21" spans="1:11" x14ac:dyDescent="0.35">
      <c r="A21" s="40" t="s">
        <v>138</v>
      </c>
      <c r="B21" s="40" t="s">
        <v>139</v>
      </c>
      <c r="C21" s="40" t="s">
        <v>140</v>
      </c>
      <c r="D21" t="s">
        <v>170</v>
      </c>
      <c r="E21" t="s">
        <v>490</v>
      </c>
      <c r="F21" s="3"/>
      <c r="G21" s="3"/>
      <c r="K21" t="s">
        <v>606</v>
      </c>
    </row>
    <row r="22" spans="1:11" x14ac:dyDescent="0.35">
      <c r="A22" s="40" t="s">
        <v>141</v>
      </c>
      <c r="B22" s="40" t="s">
        <v>142</v>
      </c>
      <c r="C22" s="40" t="s">
        <v>140</v>
      </c>
      <c r="D22" t="s">
        <v>171</v>
      </c>
      <c r="E22" t="s">
        <v>491</v>
      </c>
    </row>
    <row r="23" spans="1:11" x14ac:dyDescent="0.35">
      <c r="A23" s="40" t="s">
        <v>145</v>
      </c>
      <c r="B23" s="40" t="s">
        <v>146</v>
      </c>
      <c r="C23" s="40" t="s">
        <v>140</v>
      </c>
      <c r="D23" t="s">
        <v>172</v>
      </c>
      <c r="E23" t="s">
        <v>492</v>
      </c>
    </row>
    <row r="24" spans="1:11" x14ac:dyDescent="0.35">
      <c r="A24" s="40" t="s">
        <v>143</v>
      </c>
      <c r="B24" s="40" t="s">
        <v>144</v>
      </c>
      <c r="C24" s="40" t="s">
        <v>140</v>
      </c>
      <c r="D24" t="s">
        <v>173</v>
      </c>
      <c r="E24" t="s">
        <v>462</v>
      </c>
    </row>
    <row r="25" spans="1:11" x14ac:dyDescent="0.35">
      <c r="A25" s="40" t="s">
        <v>128</v>
      </c>
      <c r="B25" s="40" t="s">
        <v>87</v>
      </c>
      <c r="C25" s="40" t="s">
        <v>87</v>
      </c>
      <c r="D25" s="3" t="s">
        <v>347</v>
      </c>
      <c r="E25" t="s">
        <v>463</v>
      </c>
    </row>
    <row r="26" spans="1:11" x14ac:dyDescent="0.35">
      <c r="A26" s="40" t="s">
        <v>129</v>
      </c>
      <c r="B26" s="40" t="s">
        <v>88</v>
      </c>
      <c r="C26" s="40" t="s">
        <v>88</v>
      </c>
      <c r="D26" t="s">
        <v>174</v>
      </c>
      <c r="E26" t="s">
        <v>147</v>
      </c>
    </row>
    <row r="27" spans="1:11" x14ac:dyDescent="0.35">
      <c r="A27" s="40" t="s">
        <v>130</v>
      </c>
      <c r="B27" s="40" t="s">
        <v>89</v>
      </c>
      <c r="C27" s="40" t="s">
        <v>88</v>
      </c>
      <c r="D27" t="s">
        <v>423</v>
      </c>
    </row>
    <row r="28" spans="1:11" x14ac:dyDescent="0.35">
      <c r="A28" s="40" t="s">
        <v>539</v>
      </c>
      <c r="B28" s="40" t="s">
        <v>540</v>
      </c>
      <c r="C28" s="40" t="s">
        <v>88</v>
      </c>
      <c r="D28" t="s">
        <v>175</v>
      </c>
    </row>
    <row r="29" spans="1:11" x14ac:dyDescent="0.35">
      <c r="A29" s="40" t="s">
        <v>541</v>
      </c>
      <c r="B29" s="40" t="s">
        <v>542</v>
      </c>
      <c r="C29" s="40" t="s">
        <v>542</v>
      </c>
      <c r="D29" t="s">
        <v>424</v>
      </c>
    </row>
    <row r="30" spans="1:11" x14ac:dyDescent="0.35">
      <c r="A30" s="40" t="s">
        <v>543</v>
      </c>
      <c r="B30" s="40" t="s">
        <v>544</v>
      </c>
      <c r="C30" s="40" t="s">
        <v>113</v>
      </c>
      <c r="D30" t="s">
        <v>176</v>
      </c>
    </row>
    <row r="31" spans="1:11" x14ac:dyDescent="0.35">
      <c r="A31" s="40" t="s">
        <v>131</v>
      </c>
      <c r="B31" s="40" t="s">
        <v>90</v>
      </c>
      <c r="C31" s="40" t="s">
        <v>113</v>
      </c>
      <c r="D31" t="s">
        <v>425</v>
      </c>
    </row>
    <row r="32" spans="1:11" x14ac:dyDescent="0.35">
      <c r="A32" s="40" t="s">
        <v>132</v>
      </c>
      <c r="B32" s="40" t="s">
        <v>91</v>
      </c>
      <c r="C32" s="40" t="s">
        <v>113</v>
      </c>
      <c r="D32" t="s">
        <v>160</v>
      </c>
    </row>
    <row r="33" spans="1:4" x14ac:dyDescent="0.35">
      <c r="A33" s="40" t="s">
        <v>545</v>
      </c>
      <c r="B33" s="40" t="s">
        <v>546</v>
      </c>
      <c r="C33" t="s">
        <v>521</v>
      </c>
      <c r="D33" t="s">
        <v>177</v>
      </c>
    </row>
    <row r="34" spans="1:4" x14ac:dyDescent="0.35">
      <c r="A34" s="40" t="s">
        <v>547</v>
      </c>
      <c r="B34" s="40" t="s">
        <v>548</v>
      </c>
      <c r="C34" s="40" t="s">
        <v>548</v>
      </c>
      <c r="D34" s="3" t="s">
        <v>426</v>
      </c>
    </row>
    <row r="35" spans="1:4" x14ac:dyDescent="0.35">
      <c r="A35" s="40" t="s">
        <v>549</v>
      </c>
      <c r="B35" s="40" t="s">
        <v>550</v>
      </c>
      <c r="C35" s="40" t="s">
        <v>551</v>
      </c>
      <c r="D35" t="s">
        <v>178</v>
      </c>
    </row>
    <row r="36" spans="1:4" x14ac:dyDescent="0.35">
      <c r="A36" s="40" t="s">
        <v>552</v>
      </c>
      <c r="B36" s="40" t="s">
        <v>553</v>
      </c>
      <c r="C36" s="40" t="s">
        <v>554</v>
      </c>
      <c r="D36" t="s">
        <v>348</v>
      </c>
    </row>
    <row r="37" spans="1:4" x14ac:dyDescent="0.35">
      <c r="A37" s="40" t="s">
        <v>133</v>
      </c>
      <c r="B37" s="40" t="s">
        <v>92</v>
      </c>
      <c r="C37" s="40" t="s">
        <v>117</v>
      </c>
      <c r="D37" t="s">
        <v>179</v>
      </c>
    </row>
    <row r="38" spans="1:4" x14ac:dyDescent="0.35">
      <c r="A38" s="40" t="s">
        <v>555</v>
      </c>
      <c r="B38" s="40" t="s">
        <v>556</v>
      </c>
      <c r="C38" s="40" t="s">
        <v>557</v>
      </c>
      <c r="D38" t="s">
        <v>180</v>
      </c>
    </row>
    <row r="39" spans="1:4" x14ac:dyDescent="0.35">
      <c r="A39" s="40" t="s">
        <v>135</v>
      </c>
      <c r="B39" s="40" t="s">
        <v>93</v>
      </c>
      <c r="C39" s="40" t="s">
        <v>109</v>
      </c>
      <c r="D39" t="s">
        <v>181</v>
      </c>
    </row>
    <row r="40" spans="1:4" x14ac:dyDescent="0.35">
      <c r="A40" s="40" t="s">
        <v>558</v>
      </c>
      <c r="B40" s="40" t="s">
        <v>559</v>
      </c>
      <c r="C40" s="40" t="s">
        <v>542</v>
      </c>
      <c r="D40" t="s">
        <v>427</v>
      </c>
    </row>
    <row r="41" spans="1:4" x14ac:dyDescent="0.35">
      <c r="A41" s="40" t="s">
        <v>560</v>
      </c>
      <c r="B41" s="40" t="s">
        <v>561</v>
      </c>
      <c r="C41" s="40" t="s">
        <v>562</v>
      </c>
      <c r="D41" t="s">
        <v>349</v>
      </c>
    </row>
    <row r="42" spans="1:4" x14ac:dyDescent="0.35">
      <c r="A42" s="40" t="s">
        <v>136</v>
      </c>
      <c r="B42" s="40" t="s">
        <v>94</v>
      </c>
      <c r="C42" s="40" t="s">
        <v>137</v>
      </c>
      <c r="D42" t="s">
        <v>182</v>
      </c>
    </row>
    <row r="43" spans="1:4" x14ac:dyDescent="0.35">
      <c r="A43" s="40" t="s">
        <v>498</v>
      </c>
      <c r="B43" s="40" t="s">
        <v>499</v>
      </c>
      <c r="C43" s="40" t="s">
        <v>137</v>
      </c>
      <c r="D43" t="s">
        <v>183</v>
      </c>
    </row>
    <row r="44" spans="1:4" x14ac:dyDescent="0.35">
      <c r="A44" s="40" t="s">
        <v>563</v>
      </c>
      <c r="B44" s="40" t="s">
        <v>564</v>
      </c>
      <c r="C44" s="40" t="s">
        <v>564</v>
      </c>
      <c r="D44" t="s">
        <v>428</v>
      </c>
    </row>
    <row r="45" spans="1:4" x14ac:dyDescent="0.35">
      <c r="D45" t="s">
        <v>184</v>
      </c>
    </row>
    <row r="46" spans="1:4" x14ac:dyDescent="0.35">
      <c r="D46" t="s">
        <v>350</v>
      </c>
    </row>
    <row r="47" spans="1:4" x14ac:dyDescent="0.35">
      <c r="D47" t="s">
        <v>185</v>
      </c>
    </row>
    <row r="48" spans="1:4" x14ac:dyDescent="0.35">
      <c r="D48" t="s">
        <v>186</v>
      </c>
    </row>
    <row r="49" spans="4:4" x14ac:dyDescent="0.35">
      <c r="D49" t="s">
        <v>187</v>
      </c>
    </row>
    <row r="50" spans="4:4" x14ac:dyDescent="0.35">
      <c r="D50" t="s">
        <v>429</v>
      </c>
    </row>
    <row r="51" spans="4:4" x14ac:dyDescent="0.35">
      <c r="D51" t="s">
        <v>188</v>
      </c>
    </row>
    <row r="52" spans="4:4" x14ac:dyDescent="0.35">
      <c r="D52" t="s">
        <v>351</v>
      </c>
    </row>
    <row r="53" spans="4:4" x14ac:dyDescent="0.35">
      <c r="D53" t="s">
        <v>189</v>
      </c>
    </row>
    <row r="54" spans="4:4" x14ac:dyDescent="0.35">
      <c r="D54" t="s">
        <v>352</v>
      </c>
    </row>
    <row r="55" spans="4:4" x14ac:dyDescent="0.35">
      <c r="D55" t="s">
        <v>430</v>
      </c>
    </row>
    <row r="56" spans="4:4" x14ac:dyDescent="0.35">
      <c r="D56" s="3" t="s">
        <v>353</v>
      </c>
    </row>
    <row r="57" spans="4:4" x14ac:dyDescent="0.35">
      <c r="D57" t="s">
        <v>354</v>
      </c>
    </row>
    <row r="58" spans="4:4" x14ac:dyDescent="0.35">
      <c r="D58" t="s">
        <v>190</v>
      </c>
    </row>
    <row r="59" spans="4:4" x14ac:dyDescent="0.35">
      <c r="D59" t="s">
        <v>355</v>
      </c>
    </row>
    <row r="60" spans="4:4" x14ac:dyDescent="0.35">
      <c r="D60" t="s">
        <v>356</v>
      </c>
    </row>
    <row r="61" spans="4:4" x14ac:dyDescent="0.35">
      <c r="D61" t="s">
        <v>191</v>
      </c>
    </row>
    <row r="62" spans="4:4" x14ac:dyDescent="0.35">
      <c r="D62" s="3" t="s">
        <v>192</v>
      </c>
    </row>
    <row r="63" spans="4:4" x14ac:dyDescent="0.35">
      <c r="D63" t="s">
        <v>193</v>
      </c>
    </row>
    <row r="64" spans="4:4" x14ac:dyDescent="0.35">
      <c r="D64" t="s">
        <v>194</v>
      </c>
    </row>
    <row r="65" spans="4:4" x14ac:dyDescent="0.35">
      <c r="D65" t="s">
        <v>195</v>
      </c>
    </row>
    <row r="66" spans="4:4" x14ac:dyDescent="0.35">
      <c r="D66" t="s">
        <v>196</v>
      </c>
    </row>
    <row r="67" spans="4:4" x14ac:dyDescent="0.35">
      <c r="D67" t="s">
        <v>431</v>
      </c>
    </row>
    <row r="68" spans="4:4" x14ac:dyDescent="0.35">
      <c r="D68" s="3" t="s">
        <v>197</v>
      </c>
    </row>
    <row r="69" spans="4:4" x14ac:dyDescent="0.35">
      <c r="D69" t="s">
        <v>432</v>
      </c>
    </row>
    <row r="70" spans="4:4" x14ac:dyDescent="0.35">
      <c r="D70" t="s">
        <v>198</v>
      </c>
    </row>
    <row r="71" spans="4:4" x14ac:dyDescent="0.35">
      <c r="D71" t="s">
        <v>199</v>
      </c>
    </row>
    <row r="72" spans="4:4" x14ac:dyDescent="0.35">
      <c r="D72" t="s">
        <v>200</v>
      </c>
    </row>
    <row r="73" spans="4:4" x14ac:dyDescent="0.35">
      <c r="D73" t="s">
        <v>201</v>
      </c>
    </row>
    <row r="74" spans="4:4" x14ac:dyDescent="0.35">
      <c r="D74" t="s">
        <v>357</v>
      </c>
    </row>
    <row r="75" spans="4:4" x14ac:dyDescent="0.35">
      <c r="D75" t="s">
        <v>202</v>
      </c>
    </row>
    <row r="76" spans="4:4" x14ac:dyDescent="0.35">
      <c r="D76" t="s">
        <v>358</v>
      </c>
    </row>
    <row r="77" spans="4:4" x14ac:dyDescent="0.35">
      <c r="D77" t="s">
        <v>203</v>
      </c>
    </row>
    <row r="78" spans="4:4" x14ac:dyDescent="0.35">
      <c r="D78" t="s">
        <v>359</v>
      </c>
    </row>
    <row r="79" spans="4:4" x14ac:dyDescent="0.35">
      <c r="D79" t="s">
        <v>204</v>
      </c>
    </row>
    <row r="80" spans="4:4" x14ac:dyDescent="0.35">
      <c r="D80" t="s">
        <v>360</v>
      </c>
    </row>
    <row r="81" spans="4:4" x14ac:dyDescent="0.35">
      <c r="D81" t="s">
        <v>205</v>
      </c>
    </row>
    <row r="82" spans="4:4" x14ac:dyDescent="0.35">
      <c r="D82" t="s">
        <v>206</v>
      </c>
    </row>
    <row r="83" spans="4:4" x14ac:dyDescent="0.35">
      <c r="D83" t="s">
        <v>433</v>
      </c>
    </row>
    <row r="84" spans="4:4" x14ac:dyDescent="0.35">
      <c r="D84" t="s">
        <v>361</v>
      </c>
    </row>
    <row r="85" spans="4:4" x14ac:dyDescent="0.35">
      <c r="D85" t="s">
        <v>207</v>
      </c>
    </row>
    <row r="86" spans="4:4" x14ac:dyDescent="0.35">
      <c r="D86" t="s">
        <v>208</v>
      </c>
    </row>
    <row r="87" spans="4:4" x14ac:dyDescent="0.35">
      <c r="D87" t="s">
        <v>209</v>
      </c>
    </row>
    <row r="88" spans="4:4" x14ac:dyDescent="0.35">
      <c r="D88" t="s">
        <v>362</v>
      </c>
    </row>
    <row r="89" spans="4:4" x14ac:dyDescent="0.35">
      <c r="D89" t="s">
        <v>363</v>
      </c>
    </row>
    <row r="90" spans="4:4" x14ac:dyDescent="0.35">
      <c r="D90" t="s">
        <v>434</v>
      </c>
    </row>
    <row r="91" spans="4:4" x14ac:dyDescent="0.35">
      <c r="D91" t="s">
        <v>210</v>
      </c>
    </row>
    <row r="92" spans="4:4" x14ac:dyDescent="0.35">
      <c r="D92" t="s">
        <v>211</v>
      </c>
    </row>
    <row r="93" spans="4:4" x14ac:dyDescent="0.35">
      <c r="D93" t="s">
        <v>212</v>
      </c>
    </row>
    <row r="94" spans="4:4" x14ac:dyDescent="0.35">
      <c r="D94" t="s">
        <v>493</v>
      </c>
    </row>
    <row r="95" spans="4:4" x14ac:dyDescent="0.35">
      <c r="D95" t="s">
        <v>213</v>
      </c>
    </row>
    <row r="96" spans="4:4" x14ac:dyDescent="0.35">
      <c r="D96" t="s">
        <v>214</v>
      </c>
    </row>
    <row r="97" spans="4:4" x14ac:dyDescent="0.35">
      <c r="D97" t="s">
        <v>435</v>
      </c>
    </row>
    <row r="98" spans="4:4" x14ac:dyDescent="0.35">
      <c r="D98" t="s">
        <v>215</v>
      </c>
    </row>
    <row r="99" spans="4:4" x14ac:dyDescent="0.35">
      <c r="D99" t="s">
        <v>216</v>
      </c>
    </row>
    <row r="100" spans="4:4" x14ac:dyDescent="0.35">
      <c r="D100" t="s">
        <v>217</v>
      </c>
    </row>
    <row r="101" spans="4:4" x14ac:dyDescent="0.35">
      <c r="D101" t="s">
        <v>218</v>
      </c>
    </row>
    <row r="102" spans="4:4" x14ac:dyDescent="0.35">
      <c r="D102" t="s">
        <v>436</v>
      </c>
    </row>
    <row r="103" spans="4:4" x14ac:dyDescent="0.35">
      <c r="D103" t="s">
        <v>219</v>
      </c>
    </row>
    <row r="104" spans="4:4" x14ac:dyDescent="0.35">
      <c r="D104" t="s">
        <v>220</v>
      </c>
    </row>
    <row r="105" spans="4:4" x14ac:dyDescent="0.35">
      <c r="D105" t="s">
        <v>437</v>
      </c>
    </row>
    <row r="106" spans="4:4" x14ac:dyDescent="0.35">
      <c r="D106" t="s">
        <v>494</v>
      </c>
    </row>
    <row r="107" spans="4:4" x14ac:dyDescent="0.35">
      <c r="D107" t="s">
        <v>221</v>
      </c>
    </row>
    <row r="108" spans="4:4" x14ac:dyDescent="0.35">
      <c r="D108" t="s">
        <v>222</v>
      </c>
    </row>
    <row r="109" spans="4:4" x14ac:dyDescent="0.35">
      <c r="D109" t="s">
        <v>223</v>
      </c>
    </row>
    <row r="110" spans="4:4" x14ac:dyDescent="0.35">
      <c r="D110" t="s">
        <v>224</v>
      </c>
    </row>
    <row r="111" spans="4:4" x14ac:dyDescent="0.35">
      <c r="D111" t="s">
        <v>225</v>
      </c>
    </row>
    <row r="112" spans="4:4" x14ac:dyDescent="0.35">
      <c r="D112" t="s">
        <v>226</v>
      </c>
    </row>
    <row r="113" spans="4:4" x14ac:dyDescent="0.35">
      <c r="D113" t="s">
        <v>227</v>
      </c>
    </row>
    <row r="114" spans="4:4" x14ac:dyDescent="0.35">
      <c r="D114" t="s">
        <v>438</v>
      </c>
    </row>
    <row r="115" spans="4:4" x14ac:dyDescent="0.35">
      <c r="D115" t="s">
        <v>228</v>
      </c>
    </row>
    <row r="116" spans="4:4" x14ac:dyDescent="0.35">
      <c r="D116" t="s">
        <v>364</v>
      </c>
    </row>
    <row r="117" spans="4:4" x14ac:dyDescent="0.35">
      <c r="D117" t="s">
        <v>365</v>
      </c>
    </row>
    <row r="118" spans="4:4" x14ac:dyDescent="0.35">
      <c r="D118" t="s">
        <v>229</v>
      </c>
    </row>
    <row r="119" spans="4:4" x14ac:dyDescent="0.35">
      <c r="D119" t="s">
        <v>366</v>
      </c>
    </row>
    <row r="120" spans="4:4" x14ac:dyDescent="0.35">
      <c r="D120" t="s">
        <v>230</v>
      </c>
    </row>
    <row r="121" spans="4:4" x14ac:dyDescent="0.35">
      <c r="D121" t="s">
        <v>231</v>
      </c>
    </row>
    <row r="122" spans="4:4" x14ac:dyDescent="0.35">
      <c r="D122" t="s">
        <v>232</v>
      </c>
    </row>
    <row r="123" spans="4:4" x14ac:dyDescent="0.35">
      <c r="D123" t="s">
        <v>367</v>
      </c>
    </row>
    <row r="124" spans="4:4" x14ac:dyDescent="0.35">
      <c r="D124" t="s">
        <v>233</v>
      </c>
    </row>
    <row r="125" spans="4:4" x14ac:dyDescent="0.35">
      <c r="D125" t="s">
        <v>234</v>
      </c>
    </row>
    <row r="126" spans="4:4" x14ac:dyDescent="0.35">
      <c r="D126" t="s">
        <v>235</v>
      </c>
    </row>
    <row r="127" spans="4:4" x14ac:dyDescent="0.35">
      <c r="D127" t="s">
        <v>368</v>
      </c>
    </row>
    <row r="128" spans="4:4" x14ac:dyDescent="0.35">
      <c r="D128" t="s">
        <v>439</v>
      </c>
    </row>
    <row r="129" spans="4:4" x14ac:dyDescent="0.35">
      <c r="D129" t="s">
        <v>236</v>
      </c>
    </row>
    <row r="130" spans="4:4" x14ac:dyDescent="0.35">
      <c r="D130" t="s">
        <v>237</v>
      </c>
    </row>
    <row r="131" spans="4:4" x14ac:dyDescent="0.35">
      <c r="D131" t="s">
        <v>238</v>
      </c>
    </row>
    <row r="132" spans="4:4" x14ac:dyDescent="0.35">
      <c r="D132" t="s">
        <v>369</v>
      </c>
    </row>
    <row r="133" spans="4:4" x14ac:dyDescent="0.35">
      <c r="D133" t="s">
        <v>370</v>
      </c>
    </row>
    <row r="134" spans="4:4" x14ac:dyDescent="0.35">
      <c r="D134" t="s">
        <v>239</v>
      </c>
    </row>
    <row r="135" spans="4:4" x14ac:dyDescent="0.35">
      <c r="D135" t="s">
        <v>440</v>
      </c>
    </row>
    <row r="136" spans="4:4" x14ac:dyDescent="0.35">
      <c r="D136" t="s">
        <v>371</v>
      </c>
    </row>
    <row r="137" spans="4:4" x14ac:dyDescent="0.35">
      <c r="D137" t="s">
        <v>441</v>
      </c>
    </row>
    <row r="138" spans="4:4" x14ac:dyDescent="0.35">
      <c r="D138" t="s">
        <v>442</v>
      </c>
    </row>
    <row r="139" spans="4:4" x14ac:dyDescent="0.35">
      <c r="D139" t="s">
        <v>240</v>
      </c>
    </row>
    <row r="140" spans="4:4" x14ac:dyDescent="0.35">
      <c r="D140" t="s">
        <v>241</v>
      </c>
    </row>
    <row r="141" spans="4:4" x14ac:dyDescent="0.35">
      <c r="D141" t="s">
        <v>443</v>
      </c>
    </row>
    <row r="142" spans="4:4" x14ac:dyDescent="0.35">
      <c r="D142" t="s">
        <v>242</v>
      </c>
    </row>
    <row r="143" spans="4:4" x14ac:dyDescent="0.35">
      <c r="D143" t="s">
        <v>444</v>
      </c>
    </row>
    <row r="144" spans="4:4" x14ac:dyDescent="0.35">
      <c r="D144" t="s">
        <v>243</v>
      </c>
    </row>
    <row r="145" spans="4:4" x14ac:dyDescent="0.35">
      <c r="D145" t="s">
        <v>445</v>
      </c>
    </row>
    <row r="146" spans="4:4" x14ac:dyDescent="0.35">
      <c r="D146" t="s">
        <v>244</v>
      </c>
    </row>
    <row r="147" spans="4:4" x14ac:dyDescent="0.35">
      <c r="D147" t="s">
        <v>446</v>
      </c>
    </row>
    <row r="148" spans="4:4" x14ac:dyDescent="0.35">
      <c r="D148" t="s">
        <v>87</v>
      </c>
    </row>
    <row r="149" spans="4:4" x14ac:dyDescent="0.35">
      <c r="D149" t="s">
        <v>245</v>
      </c>
    </row>
    <row r="150" spans="4:4" x14ac:dyDescent="0.35">
      <c r="D150" t="s">
        <v>246</v>
      </c>
    </row>
    <row r="151" spans="4:4" x14ac:dyDescent="0.35">
      <c r="D151" t="s">
        <v>247</v>
      </c>
    </row>
    <row r="152" spans="4:4" x14ac:dyDescent="0.35">
      <c r="D152" t="s">
        <v>248</v>
      </c>
    </row>
    <row r="153" spans="4:4" x14ac:dyDescent="0.35">
      <c r="D153" t="s">
        <v>372</v>
      </c>
    </row>
    <row r="154" spans="4:4" x14ac:dyDescent="0.35">
      <c r="D154" t="s">
        <v>249</v>
      </c>
    </row>
    <row r="155" spans="4:4" x14ac:dyDescent="0.35">
      <c r="D155" t="s">
        <v>250</v>
      </c>
    </row>
    <row r="156" spans="4:4" x14ac:dyDescent="0.35">
      <c r="D156" t="s">
        <v>251</v>
      </c>
    </row>
    <row r="157" spans="4:4" x14ac:dyDescent="0.35">
      <c r="D157" t="s">
        <v>252</v>
      </c>
    </row>
    <row r="158" spans="4:4" x14ac:dyDescent="0.35">
      <c r="D158" t="s">
        <v>373</v>
      </c>
    </row>
    <row r="159" spans="4:4" x14ac:dyDescent="0.35">
      <c r="D159" t="s">
        <v>253</v>
      </c>
    </row>
    <row r="160" spans="4:4" x14ac:dyDescent="0.35">
      <c r="D160" t="s">
        <v>374</v>
      </c>
    </row>
    <row r="161" spans="4:4" x14ac:dyDescent="0.35">
      <c r="D161" t="s">
        <v>447</v>
      </c>
    </row>
    <row r="162" spans="4:4" x14ac:dyDescent="0.35">
      <c r="D162" t="s">
        <v>375</v>
      </c>
    </row>
    <row r="163" spans="4:4" x14ac:dyDescent="0.35">
      <c r="D163" t="s">
        <v>376</v>
      </c>
    </row>
    <row r="164" spans="4:4" x14ac:dyDescent="0.35">
      <c r="D164" t="s">
        <v>448</v>
      </c>
    </row>
    <row r="165" spans="4:4" x14ac:dyDescent="0.35">
      <c r="D165" t="s">
        <v>377</v>
      </c>
    </row>
    <row r="166" spans="4:4" x14ac:dyDescent="0.35">
      <c r="D166" t="s">
        <v>254</v>
      </c>
    </row>
    <row r="167" spans="4:4" x14ac:dyDescent="0.35">
      <c r="D167" t="s">
        <v>255</v>
      </c>
    </row>
    <row r="168" spans="4:4" x14ac:dyDescent="0.35">
      <c r="D168" t="s">
        <v>256</v>
      </c>
    </row>
    <row r="169" spans="4:4" x14ac:dyDescent="0.35">
      <c r="D169" t="s">
        <v>257</v>
      </c>
    </row>
    <row r="170" spans="4:4" x14ac:dyDescent="0.35">
      <c r="D170" t="s">
        <v>258</v>
      </c>
    </row>
    <row r="171" spans="4:4" x14ac:dyDescent="0.35">
      <c r="D171" t="s">
        <v>259</v>
      </c>
    </row>
    <row r="172" spans="4:4" x14ac:dyDescent="0.35">
      <c r="D172" t="s">
        <v>260</v>
      </c>
    </row>
    <row r="173" spans="4:4" x14ac:dyDescent="0.35">
      <c r="D173" t="s">
        <v>261</v>
      </c>
    </row>
    <row r="174" spans="4:4" x14ac:dyDescent="0.35">
      <c r="D174" t="s">
        <v>262</v>
      </c>
    </row>
    <row r="175" spans="4:4" x14ac:dyDescent="0.35">
      <c r="D175" t="s">
        <v>263</v>
      </c>
    </row>
    <row r="176" spans="4:4" x14ac:dyDescent="0.35">
      <c r="D176" t="s">
        <v>449</v>
      </c>
    </row>
    <row r="177" spans="4:4" x14ac:dyDescent="0.35">
      <c r="D177" t="s">
        <v>378</v>
      </c>
    </row>
    <row r="178" spans="4:4" x14ac:dyDescent="0.35">
      <c r="D178" t="s">
        <v>379</v>
      </c>
    </row>
    <row r="179" spans="4:4" x14ac:dyDescent="0.35">
      <c r="D179" t="s">
        <v>264</v>
      </c>
    </row>
    <row r="180" spans="4:4" x14ac:dyDescent="0.35">
      <c r="D180" t="s">
        <v>265</v>
      </c>
    </row>
    <row r="181" spans="4:4" x14ac:dyDescent="0.35">
      <c r="D181" t="s">
        <v>450</v>
      </c>
    </row>
    <row r="182" spans="4:4" x14ac:dyDescent="0.35">
      <c r="D182" t="s">
        <v>266</v>
      </c>
    </row>
    <row r="183" spans="4:4" x14ac:dyDescent="0.35">
      <c r="D183" t="s">
        <v>267</v>
      </c>
    </row>
    <row r="184" spans="4:4" x14ac:dyDescent="0.35">
      <c r="D184" t="s">
        <v>268</v>
      </c>
    </row>
    <row r="185" spans="4:4" x14ac:dyDescent="0.35">
      <c r="D185" t="s">
        <v>451</v>
      </c>
    </row>
    <row r="186" spans="4:4" x14ac:dyDescent="0.35">
      <c r="D186" t="s">
        <v>269</v>
      </c>
    </row>
    <row r="187" spans="4:4" x14ac:dyDescent="0.35">
      <c r="D187" t="s">
        <v>270</v>
      </c>
    </row>
    <row r="188" spans="4:4" x14ac:dyDescent="0.35">
      <c r="D188" t="s">
        <v>452</v>
      </c>
    </row>
    <row r="189" spans="4:4" x14ac:dyDescent="0.35">
      <c r="D189" t="s">
        <v>380</v>
      </c>
    </row>
    <row r="190" spans="4:4" x14ac:dyDescent="0.35">
      <c r="D190" t="s">
        <v>271</v>
      </c>
    </row>
    <row r="191" spans="4:4" x14ac:dyDescent="0.35">
      <c r="D191" t="s">
        <v>272</v>
      </c>
    </row>
    <row r="192" spans="4:4" x14ac:dyDescent="0.35">
      <c r="D192" t="s">
        <v>381</v>
      </c>
    </row>
    <row r="193" spans="4:4" x14ac:dyDescent="0.35">
      <c r="D193" t="s">
        <v>273</v>
      </c>
    </row>
    <row r="194" spans="4:4" x14ac:dyDescent="0.35">
      <c r="D194" t="s">
        <v>382</v>
      </c>
    </row>
    <row r="195" spans="4:4" x14ac:dyDescent="0.35">
      <c r="D195" t="s">
        <v>274</v>
      </c>
    </row>
    <row r="196" spans="4:4" x14ac:dyDescent="0.35">
      <c r="D196" t="s">
        <v>275</v>
      </c>
    </row>
    <row r="197" spans="4:4" x14ac:dyDescent="0.35">
      <c r="D197" t="s">
        <v>383</v>
      </c>
    </row>
    <row r="198" spans="4:4" x14ac:dyDescent="0.35">
      <c r="D198" t="s">
        <v>114</v>
      </c>
    </row>
    <row r="199" spans="4:4" x14ac:dyDescent="0.35">
      <c r="D199" t="s">
        <v>276</v>
      </c>
    </row>
    <row r="200" spans="4:4" x14ac:dyDescent="0.35">
      <c r="D200" t="s">
        <v>277</v>
      </c>
    </row>
    <row r="201" spans="4:4" x14ac:dyDescent="0.35">
      <c r="D201" t="s">
        <v>278</v>
      </c>
    </row>
    <row r="202" spans="4:4" x14ac:dyDescent="0.35">
      <c r="D202" t="s">
        <v>279</v>
      </c>
    </row>
    <row r="203" spans="4:4" x14ac:dyDescent="0.35">
      <c r="D203" t="s">
        <v>280</v>
      </c>
    </row>
    <row r="204" spans="4:4" x14ac:dyDescent="0.35">
      <c r="D204" t="s">
        <v>281</v>
      </c>
    </row>
    <row r="205" spans="4:4" x14ac:dyDescent="0.35">
      <c r="D205" t="s">
        <v>282</v>
      </c>
    </row>
    <row r="206" spans="4:4" x14ac:dyDescent="0.35">
      <c r="D206" t="s">
        <v>283</v>
      </c>
    </row>
    <row r="207" spans="4:4" x14ac:dyDescent="0.35">
      <c r="D207" t="s">
        <v>384</v>
      </c>
    </row>
    <row r="208" spans="4:4" x14ac:dyDescent="0.35">
      <c r="D208" t="s">
        <v>453</v>
      </c>
    </row>
    <row r="209" spans="4:4" x14ac:dyDescent="0.35">
      <c r="D209" t="s">
        <v>385</v>
      </c>
    </row>
    <row r="210" spans="4:4" x14ac:dyDescent="0.35">
      <c r="D210" t="s">
        <v>284</v>
      </c>
    </row>
    <row r="211" spans="4:4" x14ac:dyDescent="0.35">
      <c r="D211" t="s">
        <v>285</v>
      </c>
    </row>
    <row r="212" spans="4:4" x14ac:dyDescent="0.35">
      <c r="D212" t="s">
        <v>286</v>
      </c>
    </row>
    <row r="213" spans="4:4" x14ac:dyDescent="0.35">
      <c r="D213" t="s">
        <v>386</v>
      </c>
    </row>
    <row r="214" spans="4:4" x14ac:dyDescent="0.35">
      <c r="D214" t="s">
        <v>454</v>
      </c>
    </row>
    <row r="215" spans="4:4" x14ac:dyDescent="0.35">
      <c r="D215" t="s">
        <v>287</v>
      </c>
    </row>
    <row r="216" spans="4:4" x14ac:dyDescent="0.35">
      <c r="D216" t="s">
        <v>288</v>
      </c>
    </row>
    <row r="217" spans="4:4" x14ac:dyDescent="0.35">
      <c r="D217" t="s">
        <v>289</v>
      </c>
    </row>
    <row r="218" spans="4:4" x14ac:dyDescent="0.35">
      <c r="D218" t="s">
        <v>387</v>
      </c>
    </row>
    <row r="219" spans="4:4" x14ac:dyDescent="0.35">
      <c r="D219" t="s">
        <v>455</v>
      </c>
    </row>
    <row r="220" spans="4:4" x14ac:dyDescent="0.35">
      <c r="D220" t="s">
        <v>290</v>
      </c>
    </row>
    <row r="221" spans="4:4" x14ac:dyDescent="0.35">
      <c r="D221" t="s">
        <v>291</v>
      </c>
    </row>
    <row r="222" spans="4:4" x14ac:dyDescent="0.35">
      <c r="D222" t="s">
        <v>292</v>
      </c>
    </row>
    <row r="223" spans="4:4" x14ac:dyDescent="0.35">
      <c r="D223" t="s">
        <v>388</v>
      </c>
    </row>
    <row r="224" spans="4:4" x14ac:dyDescent="0.35">
      <c r="D224" t="s">
        <v>293</v>
      </c>
    </row>
    <row r="225" spans="4:4" x14ac:dyDescent="0.35">
      <c r="D225" t="s">
        <v>389</v>
      </c>
    </row>
    <row r="226" spans="4:4" x14ac:dyDescent="0.35">
      <c r="D226" t="s">
        <v>390</v>
      </c>
    </row>
    <row r="227" spans="4:4" x14ac:dyDescent="0.35">
      <c r="D227" t="s">
        <v>391</v>
      </c>
    </row>
    <row r="228" spans="4:4" x14ac:dyDescent="0.35">
      <c r="D228" t="s">
        <v>392</v>
      </c>
    </row>
    <row r="229" spans="4:4" x14ac:dyDescent="0.35">
      <c r="D229" t="s">
        <v>294</v>
      </c>
    </row>
    <row r="230" spans="4:4" x14ac:dyDescent="0.35">
      <c r="D230" t="s">
        <v>295</v>
      </c>
    </row>
    <row r="231" spans="4:4" x14ac:dyDescent="0.35">
      <c r="D231" t="s">
        <v>296</v>
      </c>
    </row>
    <row r="232" spans="4:4" x14ac:dyDescent="0.35">
      <c r="D232" t="s">
        <v>297</v>
      </c>
    </row>
    <row r="233" spans="4:4" x14ac:dyDescent="0.35">
      <c r="D233" t="s">
        <v>298</v>
      </c>
    </row>
    <row r="234" spans="4:4" x14ac:dyDescent="0.35">
      <c r="D234" t="s">
        <v>299</v>
      </c>
    </row>
    <row r="235" spans="4:4" x14ac:dyDescent="0.35">
      <c r="D235" t="s">
        <v>134</v>
      </c>
    </row>
    <row r="236" spans="4:4" x14ac:dyDescent="0.35">
      <c r="D236" t="s">
        <v>300</v>
      </c>
    </row>
    <row r="237" spans="4:4" x14ac:dyDescent="0.35">
      <c r="D237" t="s">
        <v>393</v>
      </c>
    </row>
    <row r="238" spans="4:4" x14ac:dyDescent="0.35">
      <c r="D238" t="s">
        <v>301</v>
      </c>
    </row>
    <row r="239" spans="4:4" x14ac:dyDescent="0.35">
      <c r="D239" t="s">
        <v>456</v>
      </c>
    </row>
    <row r="240" spans="4:4" x14ac:dyDescent="0.35">
      <c r="D240" t="s">
        <v>302</v>
      </c>
    </row>
    <row r="241" spans="4:4" x14ac:dyDescent="0.35">
      <c r="D241" t="s">
        <v>303</v>
      </c>
    </row>
    <row r="242" spans="4:4" x14ac:dyDescent="0.35">
      <c r="D242" t="s">
        <v>394</v>
      </c>
    </row>
    <row r="243" spans="4:4" x14ac:dyDescent="0.35">
      <c r="D243" t="s">
        <v>395</v>
      </c>
    </row>
    <row r="244" spans="4:4" x14ac:dyDescent="0.35">
      <c r="D244" t="s">
        <v>304</v>
      </c>
    </row>
    <row r="245" spans="4:4" x14ac:dyDescent="0.35">
      <c r="D245" t="s">
        <v>396</v>
      </c>
    </row>
    <row r="246" spans="4:4" x14ac:dyDescent="0.35">
      <c r="D246" t="s">
        <v>495</v>
      </c>
    </row>
    <row r="247" spans="4:4" x14ac:dyDescent="0.35">
      <c r="D247" t="s">
        <v>457</v>
      </c>
    </row>
    <row r="248" spans="4:4" x14ac:dyDescent="0.35">
      <c r="D248" t="s">
        <v>305</v>
      </c>
    </row>
    <row r="249" spans="4:4" x14ac:dyDescent="0.35">
      <c r="D249" t="s">
        <v>397</v>
      </c>
    </row>
    <row r="250" spans="4:4" x14ac:dyDescent="0.35">
      <c r="D250" t="s">
        <v>306</v>
      </c>
    </row>
    <row r="251" spans="4:4" x14ac:dyDescent="0.35">
      <c r="D251" t="s">
        <v>307</v>
      </c>
    </row>
    <row r="252" spans="4:4" x14ac:dyDescent="0.35">
      <c r="D252" t="s">
        <v>308</v>
      </c>
    </row>
    <row r="253" spans="4:4" x14ac:dyDescent="0.35">
      <c r="D253" t="s">
        <v>398</v>
      </c>
    </row>
    <row r="254" spans="4:4" x14ac:dyDescent="0.35">
      <c r="D254" t="s">
        <v>309</v>
      </c>
    </row>
    <row r="255" spans="4:4" x14ac:dyDescent="0.35">
      <c r="D255" t="s">
        <v>310</v>
      </c>
    </row>
    <row r="256" spans="4:4" x14ac:dyDescent="0.35">
      <c r="D256" t="s">
        <v>311</v>
      </c>
    </row>
    <row r="257" spans="4:4" x14ac:dyDescent="0.35">
      <c r="D257" t="s">
        <v>116</v>
      </c>
    </row>
    <row r="258" spans="4:4" x14ac:dyDescent="0.35">
      <c r="D258" t="s">
        <v>312</v>
      </c>
    </row>
    <row r="259" spans="4:4" x14ac:dyDescent="0.35">
      <c r="D259" t="s">
        <v>313</v>
      </c>
    </row>
    <row r="260" spans="4:4" x14ac:dyDescent="0.35">
      <c r="D260" t="s">
        <v>314</v>
      </c>
    </row>
    <row r="261" spans="4:4" x14ac:dyDescent="0.35">
      <c r="D261" t="s">
        <v>399</v>
      </c>
    </row>
    <row r="262" spans="4:4" x14ac:dyDescent="0.35">
      <c r="D262" t="s">
        <v>315</v>
      </c>
    </row>
    <row r="263" spans="4:4" x14ac:dyDescent="0.35">
      <c r="D263" t="s">
        <v>316</v>
      </c>
    </row>
    <row r="264" spans="4:4" x14ac:dyDescent="0.35">
      <c r="D264" t="s">
        <v>317</v>
      </c>
    </row>
    <row r="265" spans="4:4" x14ac:dyDescent="0.35">
      <c r="D265" t="s">
        <v>318</v>
      </c>
    </row>
    <row r="266" spans="4:4" x14ac:dyDescent="0.35">
      <c r="D266" t="s">
        <v>319</v>
      </c>
    </row>
    <row r="267" spans="4:4" x14ac:dyDescent="0.35">
      <c r="D267" t="s">
        <v>458</v>
      </c>
    </row>
    <row r="268" spans="4:4" x14ac:dyDescent="0.35">
      <c r="D268" t="s">
        <v>320</v>
      </c>
    </row>
    <row r="269" spans="4:4" x14ac:dyDescent="0.35">
      <c r="D269" t="s">
        <v>321</v>
      </c>
    </row>
    <row r="270" spans="4:4" x14ac:dyDescent="0.35">
      <c r="D270" t="s">
        <v>322</v>
      </c>
    </row>
    <row r="271" spans="4:4" x14ac:dyDescent="0.35">
      <c r="D271" t="s">
        <v>323</v>
      </c>
    </row>
    <row r="272" spans="4:4" x14ac:dyDescent="0.35">
      <c r="D272" t="s">
        <v>324</v>
      </c>
    </row>
    <row r="273" spans="4:4" x14ac:dyDescent="0.35">
      <c r="D273" t="s">
        <v>325</v>
      </c>
    </row>
    <row r="274" spans="4:4" x14ac:dyDescent="0.35">
      <c r="D274" t="s">
        <v>326</v>
      </c>
    </row>
    <row r="275" spans="4:4" x14ac:dyDescent="0.35">
      <c r="D275" t="s">
        <v>327</v>
      </c>
    </row>
    <row r="276" spans="4:4" x14ac:dyDescent="0.35">
      <c r="D276" t="s">
        <v>459</v>
      </c>
    </row>
    <row r="277" spans="4:4" x14ac:dyDescent="0.35">
      <c r="D277" t="s">
        <v>400</v>
      </c>
    </row>
    <row r="278" spans="4:4" x14ac:dyDescent="0.35">
      <c r="D278" t="s">
        <v>328</v>
      </c>
    </row>
    <row r="279" spans="4:4" x14ac:dyDescent="0.35">
      <c r="D279" t="s">
        <v>329</v>
      </c>
    </row>
    <row r="280" spans="4:4" x14ac:dyDescent="0.35">
      <c r="D280" t="s">
        <v>330</v>
      </c>
    </row>
    <row r="281" spans="4:4" x14ac:dyDescent="0.35">
      <c r="D281" t="s">
        <v>331</v>
      </c>
    </row>
    <row r="282" spans="4:4" x14ac:dyDescent="0.35">
      <c r="D282" t="s">
        <v>332</v>
      </c>
    </row>
    <row r="283" spans="4:4" x14ac:dyDescent="0.35">
      <c r="D283" t="s">
        <v>401</v>
      </c>
    </row>
    <row r="284" spans="4:4" x14ac:dyDescent="0.35">
      <c r="D284" t="s">
        <v>402</v>
      </c>
    </row>
    <row r="285" spans="4:4" x14ac:dyDescent="0.35">
      <c r="D285" t="s">
        <v>333</v>
      </c>
    </row>
    <row r="286" spans="4:4" x14ac:dyDescent="0.35">
      <c r="D286" t="s">
        <v>403</v>
      </c>
    </row>
    <row r="287" spans="4:4" x14ac:dyDescent="0.35">
      <c r="D287" t="s">
        <v>404</v>
      </c>
    </row>
    <row r="288" spans="4:4" x14ac:dyDescent="0.35">
      <c r="D288" t="s">
        <v>334</v>
      </c>
    </row>
    <row r="289" spans="4:4" x14ac:dyDescent="0.35">
      <c r="D289" t="s">
        <v>335</v>
      </c>
    </row>
    <row r="290" spans="4:4" x14ac:dyDescent="0.35">
      <c r="D290" t="s">
        <v>336</v>
      </c>
    </row>
    <row r="291" spans="4:4" x14ac:dyDescent="0.35">
      <c r="D291" t="s">
        <v>337</v>
      </c>
    </row>
    <row r="292" spans="4:4" x14ac:dyDescent="0.35">
      <c r="D292" t="s">
        <v>338</v>
      </c>
    </row>
    <row r="293" spans="4:4" x14ac:dyDescent="0.35">
      <c r="D293" t="s">
        <v>339</v>
      </c>
    </row>
    <row r="294" spans="4:4" x14ac:dyDescent="0.35">
      <c r="D294" t="s">
        <v>340</v>
      </c>
    </row>
    <row r="295" spans="4:4" x14ac:dyDescent="0.35">
      <c r="D295" t="s">
        <v>405</v>
      </c>
    </row>
    <row r="296" spans="4:4" x14ac:dyDescent="0.35">
      <c r="D296" t="s">
        <v>406</v>
      </c>
    </row>
  </sheetData>
  <autoFilter ref="D1:K293" xr:uid="{00000000-0009-0000-0000-000004000000}"/>
  <phoneticPr fontId="23"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H4" sqref="H4"/>
    </sheetView>
  </sheetViews>
  <sheetFormatPr defaultRowHeight="14.5" x14ac:dyDescent="0.35"/>
  <cols>
    <col min="2" max="2" width="7.1796875" customWidth="1"/>
    <col min="3" max="5" width="10.453125" customWidth="1"/>
    <col min="6" max="6" width="19.7265625" customWidth="1"/>
    <col min="7" max="7" width="25.453125" customWidth="1"/>
    <col min="8" max="9" width="14.26953125" customWidth="1"/>
    <col min="10" max="10" width="8.1796875" customWidth="1"/>
    <col min="11" max="11" width="14.26953125" customWidth="1"/>
    <col min="13" max="13" width="22.1796875" customWidth="1"/>
    <col min="14" max="17" width="14.26953125" customWidth="1"/>
    <col min="18" max="18" width="22" customWidth="1"/>
    <col min="19" max="19" width="20.1796875" customWidth="1"/>
  </cols>
  <sheetData>
    <row r="1" spans="1:20" s="38" customFormat="1" ht="41.5" customHeight="1" x14ac:dyDescent="0.35">
      <c r="A1" s="38" t="s">
        <v>19</v>
      </c>
      <c r="B1" s="38" t="s">
        <v>42</v>
      </c>
      <c r="C1" s="38" t="s">
        <v>45</v>
      </c>
      <c r="D1" s="38" t="s">
        <v>66</v>
      </c>
      <c r="E1" s="38" t="s">
        <v>419</v>
      </c>
      <c r="F1" s="38" t="s">
        <v>23</v>
      </c>
      <c r="G1" s="38" t="s">
        <v>34</v>
      </c>
      <c r="H1" s="38" t="s">
        <v>72</v>
      </c>
      <c r="I1" s="38" t="s">
        <v>46</v>
      </c>
      <c r="J1" s="38" t="s">
        <v>62</v>
      </c>
      <c r="K1" s="38" t="s">
        <v>66</v>
      </c>
      <c r="L1" s="38" t="s">
        <v>504</v>
      </c>
      <c r="M1" s="38" t="s">
        <v>485</v>
      </c>
      <c r="N1" s="38" t="s">
        <v>24</v>
      </c>
      <c r="O1" s="38" t="s">
        <v>35</v>
      </c>
      <c r="P1" s="38" t="s">
        <v>44</v>
      </c>
      <c r="Q1" s="38" t="s">
        <v>47</v>
      </c>
      <c r="R1" s="39" t="s">
        <v>465</v>
      </c>
      <c r="S1" s="38" t="s">
        <v>4</v>
      </c>
      <c r="T1" s="38" t="s">
        <v>78</v>
      </c>
    </row>
    <row r="2" spans="1:20" ht="14.5" customHeight="1" x14ac:dyDescent="0.35">
      <c r="A2" t="s">
        <v>511</v>
      </c>
      <c r="D2" s="3" t="s">
        <v>0</v>
      </c>
      <c r="F2" s="3" t="s">
        <v>37</v>
      </c>
      <c r="G2" t="s">
        <v>48</v>
      </c>
      <c r="H2" s="3" t="s">
        <v>54</v>
      </c>
      <c r="I2" s="3" t="s">
        <v>95</v>
      </c>
      <c r="K2" s="3" t="s">
        <v>0</v>
      </c>
      <c r="L2" t="s">
        <v>508</v>
      </c>
      <c r="M2" s="3" t="s">
        <v>512</v>
      </c>
      <c r="N2" s="3" t="s">
        <v>513</v>
      </c>
      <c r="O2" s="3" t="s">
        <v>514</v>
      </c>
      <c r="P2" s="3" t="s">
        <v>99</v>
      </c>
      <c r="Q2" s="3" t="s">
        <v>0</v>
      </c>
      <c r="R2" t="s">
        <v>5</v>
      </c>
      <c r="S2" s="41" t="s">
        <v>101</v>
      </c>
      <c r="T2" s="3" t="s">
        <v>0</v>
      </c>
    </row>
    <row r="3" spans="1:20" x14ac:dyDescent="0.35">
      <c r="B3">
        <v>2025</v>
      </c>
      <c r="C3" s="3" t="s">
        <v>69</v>
      </c>
      <c r="D3" s="3" t="s">
        <v>1</v>
      </c>
      <c r="E3" t="s">
        <v>607</v>
      </c>
      <c r="F3" s="3" t="s">
        <v>36</v>
      </c>
      <c r="G3" t="s">
        <v>572</v>
      </c>
      <c r="H3" s="3" t="s">
        <v>55</v>
      </c>
      <c r="I3" s="3" t="s">
        <v>96</v>
      </c>
      <c r="J3" s="3" t="s">
        <v>76</v>
      </c>
      <c r="K3" s="3" t="s">
        <v>1</v>
      </c>
      <c r="L3" t="s">
        <v>505</v>
      </c>
      <c r="M3" s="3" t="s">
        <v>681</v>
      </c>
      <c r="N3" s="3"/>
      <c r="O3" s="3"/>
      <c r="P3" s="3" t="s">
        <v>100</v>
      </c>
      <c r="Q3" s="3" t="s">
        <v>1</v>
      </c>
      <c r="R3" t="s">
        <v>6</v>
      </c>
      <c r="S3" s="41" t="s">
        <v>102</v>
      </c>
      <c r="T3" s="3" t="s">
        <v>1</v>
      </c>
    </row>
    <row r="4" spans="1:20" x14ac:dyDescent="0.35">
      <c r="B4">
        <v>2026</v>
      </c>
      <c r="C4" s="3" t="s">
        <v>70</v>
      </c>
      <c r="D4" s="3"/>
      <c r="E4" t="s">
        <v>608</v>
      </c>
      <c r="F4" s="3"/>
      <c r="G4" t="s">
        <v>573</v>
      </c>
      <c r="H4" s="3" t="s">
        <v>691</v>
      </c>
      <c r="I4" s="3" t="s">
        <v>97</v>
      </c>
      <c r="J4" s="3" t="s">
        <v>77</v>
      </c>
      <c r="K4" s="3"/>
      <c r="L4" t="s">
        <v>507</v>
      </c>
      <c r="M4" s="3" t="s">
        <v>682</v>
      </c>
      <c r="N4" s="3"/>
      <c r="O4" s="3"/>
      <c r="P4" s="3"/>
      <c r="Q4" s="3"/>
      <c r="R4" t="s">
        <v>7</v>
      </c>
      <c r="S4" s="3" t="s">
        <v>103</v>
      </c>
    </row>
    <row r="5" spans="1:20" x14ac:dyDescent="0.35">
      <c r="B5">
        <v>2027</v>
      </c>
      <c r="C5" s="3" t="s">
        <v>68</v>
      </c>
      <c r="D5" s="3"/>
      <c r="E5" t="s">
        <v>609</v>
      </c>
      <c r="F5" s="3"/>
      <c r="G5" t="s">
        <v>2</v>
      </c>
      <c r="H5" s="3" t="s">
        <v>409</v>
      </c>
      <c r="I5" t="s">
        <v>582</v>
      </c>
      <c r="K5" s="3"/>
      <c r="L5" t="s">
        <v>506</v>
      </c>
      <c r="M5" s="3" t="s">
        <v>683</v>
      </c>
      <c r="N5" s="3"/>
      <c r="O5" s="3"/>
      <c r="P5" s="3"/>
      <c r="Q5" s="3"/>
      <c r="R5" t="s">
        <v>8</v>
      </c>
      <c r="S5" s="3" t="s">
        <v>105</v>
      </c>
    </row>
    <row r="6" spans="1:20" x14ac:dyDescent="0.35">
      <c r="C6" s="3" t="s">
        <v>67</v>
      </c>
      <c r="E6" t="s">
        <v>610</v>
      </c>
      <c r="G6" t="s">
        <v>73</v>
      </c>
      <c r="H6" s="3" t="s">
        <v>410</v>
      </c>
      <c r="L6" t="s">
        <v>509</v>
      </c>
      <c r="M6" s="3" t="s">
        <v>684</v>
      </c>
      <c r="N6" s="3"/>
      <c r="R6" s="1" t="s">
        <v>9</v>
      </c>
      <c r="S6" s="3" t="s">
        <v>104</v>
      </c>
    </row>
    <row r="7" spans="1:20" x14ac:dyDescent="0.35">
      <c r="C7" s="3" t="s">
        <v>420</v>
      </c>
      <c r="G7" t="s">
        <v>74</v>
      </c>
      <c r="H7" s="3" t="s">
        <v>59</v>
      </c>
      <c r="M7" s="3"/>
      <c r="R7" t="s">
        <v>10</v>
      </c>
    </row>
    <row r="8" spans="1:20" x14ac:dyDescent="0.35">
      <c r="G8" t="s">
        <v>574</v>
      </c>
      <c r="H8" s="3" t="s">
        <v>411</v>
      </c>
      <c r="M8" s="3"/>
      <c r="R8" t="s">
        <v>11</v>
      </c>
    </row>
    <row r="9" spans="1:20" x14ac:dyDescent="0.35">
      <c r="G9" t="s">
        <v>75</v>
      </c>
      <c r="H9" s="3" t="s">
        <v>412</v>
      </c>
      <c r="M9" s="3"/>
      <c r="R9" t="s">
        <v>12</v>
      </c>
    </row>
    <row r="10" spans="1:20" x14ac:dyDescent="0.35">
      <c r="G10" t="s">
        <v>407</v>
      </c>
      <c r="R10" t="s">
        <v>13</v>
      </c>
    </row>
    <row r="11" spans="1:20" x14ac:dyDescent="0.35">
      <c r="R11" t="s">
        <v>14</v>
      </c>
    </row>
    <row r="12" spans="1:20" x14ac:dyDescent="0.35">
      <c r="R12" t="s">
        <v>15</v>
      </c>
    </row>
    <row r="13" spans="1:20" x14ac:dyDescent="0.35">
      <c r="M13" s="3"/>
      <c r="R13" s="2" t="s">
        <v>16</v>
      </c>
    </row>
    <row r="14" spans="1:20" x14ac:dyDescent="0.35">
      <c r="M14" s="3"/>
      <c r="R14" s="2" t="s">
        <v>17</v>
      </c>
    </row>
    <row r="15" spans="1:20" x14ac:dyDescent="0.35">
      <c r="M15" s="3"/>
    </row>
    <row r="16" spans="1:20" x14ac:dyDescent="0.35">
      <c r="M16" s="3"/>
    </row>
    <row r="17" spans="13:13" x14ac:dyDescent="0.35">
      <c r="M17" s="3"/>
    </row>
  </sheetData>
  <autoFilter ref="A1:T1" xr:uid="{00000000-0009-0000-0000-000005000000}"/>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Internal Comimitment</vt:lpstr>
      <vt:lpstr>Costs Reduction 03-05-2025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张逸葭</cp:lastModifiedBy>
  <dcterms:created xsi:type="dcterms:W3CDTF">2025-03-10T18:28:45Z</dcterms:created>
  <dcterms:modified xsi:type="dcterms:W3CDTF">2025-10-29T09:51:17Z</dcterms:modified>
</cp:coreProperties>
</file>