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<sst xmlns="http://schemas.openxmlformats.org/spreadsheetml/2006/main" count="1514" uniqueCount="1514">
  <si>
    <t>Date Type:</t>
  </si>
  <si>
    <t>Shipped Date</t>
  </si>
  <si>
    <t>Start Date:</t>
  </si>
  <si>
    <t>11/01/2025</t>
  </si>
  <si>
    <t>End Date:</t>
  </si>
  <si>
    <t>11/08/2025</t>
  </si>
  <si>
    <t>Report Run Date:</t>
  </si>
  <si>
    <t>11/09/2025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</si>
  <si>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</si>
  <si>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</si>
  <si>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</si>
  <si>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</si>
  <si>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</si>
  <si>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</si>
  <si>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</si>
  <si>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</si>
  <si>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</si>
  <si>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</si>
  <si>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</si>
  <si>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AMAZON</t>
  </si>
  <si>
    <t>MACY02</t>
  </si>
  <si>
    <t>JCPENNEY01</t>
  </si>
  <si>
    <t>NRTPORT</t>
  </si>
  <si>
    <t>KOHLDSN</t>
  </si>
  <si>
    <t>DLCROSCILL</t>
  </si>
  <si>
    <t>BLK01</t>
  </si>
  <si>
    <t>HDDS</t>
  </si>
  <si>
    <t>HSNDS</t>
  </si>
  <si>
    <t>ROOMECOM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</si>
  <si>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</si>
  <si>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</si>
  <si>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</si>
  <si>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</si>
  <si>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</si>
  <si>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</si>
  <si>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</si>
  <si>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</si>
  <si>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DLBRAND</t>
  </si>
  <si>
    <t>DLHWALMART</t>
  </si>
  <si>
    <t>FINGERHUTDS</t>
  </si>
  <si>
    <t>HHGLOBALTTS</t>
  </si>
  <si>
    <t>HOUZZ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</si>
  <si>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</si>
  <si>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</si>
  <si>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</si>
  <si>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</si>
  <si>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</si>
  <si>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</si>
  <si>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</si>
  <si>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</si>
  <si>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</si>
  <si>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</si>
  <si>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</si>
  <si>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</si>
  <si>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</si>
  <si>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</si>
  <si>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</si>
  <si>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</si>
  <si>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</si>
  <si>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</si>
  <si>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</si>
  <si>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</si>
  <si>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</si>
  <si>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</si>
  <si>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</si>
  <si>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</si>
  <si>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</si>
  <si>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</si>
  <si>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</si>
  <si>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</si>
  <si>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</si>
  <si>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</si>
  <si>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</si>
  <si>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</si>
  <si>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</si>
  <si>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</si>
  <si>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</si>
  <si>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</si>
  <si>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</si>
  <si>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</si>
  <si>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</si>
  <si>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</si>
  <si>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</si>
  <si>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</si>
  <si>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</si>
  <si>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</si>
  <si>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</si>
  <si>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</si>
  <si>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</si>
  <si>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</si>
  <si>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</si>
  <si>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</si>
  <si>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</si>
  <si>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</si>
  <si>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</si>
  <si>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</si>
  <si>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</si>
  <si>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</si>
  <si>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</si>
  <si>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</si>
  <si>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</si>
  <si>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</si>
  <si>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</si>
  <si>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</si>
  <si>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</si>
  <si>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</si>
  <si>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</si>
  <si>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</si>
  <si>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</si>
  <si>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</si>
  <si>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</si>
  <si>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</si>
  <si>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</si>
  <si>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</si>
  <si>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</si>
  <si>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</si>
  <si>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</si>
  <si>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</si>
  <si>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</si>
  <si>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HH10-1824</t>
  </si>
  <si>
    <t>HHL</t>
  </si>
  <si>
    <t>Harbor House Blue</t>
  </si>
  <si>
    <t>COMFORTER (SET)</t>
  </si>
  <si>
    <t>Comforter (Set)</t>
  </si>
  <si>
    <t>Morgan</t>
  </si>
  <si>
    <t>6 Piece Cotton Jacquard Oversized Comforter Set</t>
  </si>
  <si>
    <t>Full</t>
  </si>
  <si>
    <t>White/Grey</t>
  </si>
  <si>
    <t>Active</t>
  </si>
  <si>
    <t>B-</t>
  </si>
  <si>
    <t>NO</t>
  </si>
  <si>
    <t/>
  </si>
  <si>
    <t>PF005694;PP001753</t>
  </si>
  <si>
    <t>Jacquard Fabric</t>
  </si>
  <si>
    <t>6</t>
  </si>
  <si>
    <t>Striped</t>
  </si>
  <si>
    <t>Farmhouse/Country /Cottage</t>
  </si>
  <si>
    <t>Farm House|Lodge/Cabin</t>
  </si>
  <si>
    <t>12/6/2022</t>
  </si>
  <si>
    <t>Setup</t>
  </si>
  <si>
    <t>12/8/2022</t>
  </si>
  <si>
    <t>1/5/2023</t>
  </si>
  <si>
    <t>No</t>
  </si>
  <si>
    <t>12/22/2022</t>
  </si>
  <si>
    <t>5/1/2023</t>
  </si>
  <si>
    <t>4/26/2024</t>
  </si>
  <si>
    <t>1/27/2023</t>
  </si>
  <si>
    <t>9/20/2023</t>
  </si>
  <si>
    <t>12/14/2023</t>
  </si>
  <si>
    <t>10/28/2024</t>
  </si>
  <si>
    <t>1/31/2023</t>
  </si>
  <si>
    <t>4/30/2024</t>
  </si>
  <si>
    <t>Hold</t>
  </si>
  <si>
    <t>Declined</t>
  </si>
  <si>
    <t>Discontinued</t>
  </si>
  <si>
    <t>5/8/2024</t>
  </si>
  <si>
    <t>Temp Discontinued</t>
  </si>
  <si>
    <t>11/22/2023</t>
  </si>
  <si>
    <t>5/14/2024</t>
  </si>
  <si>
    <t>Open</t>
  </si>
  <si>
    <t>Restricted</t>
  </si>
  <si>
    <t>Unproductive</t>
  </si>
  <si>
    <t>Yes</t>
  </si>
  <si>
    <t>HH10-1825</t>
  </si>
  <si>
    <t>Queen</t>
  </si>
  <si>
    <t>B+</t>
  </si>
  <si>
    <t>CSNSTORES,MACY02,OLLIIX,OVERSTOCK01</t>
  </si>
  <si>
    <t>12/27/2022</t>
  </si>
  <si>
    <t>12/7/2022</t>
  </si>
  <si>
    <t>2/16/2023</t>
  </si>
  <si>
    <t>4/24/2024</t>
  </si>
  <si>
    <t>12/28/2022</t>
  </si>
  <si>
    <t>1/6/2023</t>
  </si>
  <si>
    <t>4/2/2024</t>
  </si>
  <si>
    <t>12/12/2022</t>
  </si>
  <si>
    <t>6/3/2024</t>
  </si>
  <si>
    <t>1/28/2025</t>
  </si>
  <si>
    <t>5/2/2024</t>
  </si>
  <si>
    <t>11/29/2023</t>
  </si>
  <si>
    <t>HH10-1826</t>
  </si>
  <si>
    <t>King</t>
  </si>
  <si>
    <t>CSNSTORES,MACY02,OVERSTOCK01</t>
  </si>
  <si>
    <t>2/10/2023</t>
  </si>
  <si>
    <t>4/25/2024</t>
  </si>
  <si>
    <t>7/25/2025</t>
  </si>
  <si>
    <t>5/31/2024</t>
  </si>
  <si>
    <t>9/20/2024</t>
  </si>
  <si>
    <t>12/20/2022</t>
  </si>
  <si>
    <t>HH10-1827</t>
  </si>
  <si>
    <t>Cal King</t>
  </si>
  <si>
    <t>4/5/2023</t>
  </si>
  <si>
    <t>12/13/2022</t>
  </si>
  <si>
    <t>6/24/2024</t>
  </si>
  <si>
    <t>9/4/2024</t>
  </si>
  <si>
    <t>1/31/2024</t>
  </si>
  <si>
    <t>HH10-1864</t>
  </si>
  <si>
    <t>White/Blue</t>
  </si>
  <si>
    <t>TBD</t>
  </si>
  <si>
    <t>PP001753;PF006226</t>
  </si>
  <si>
    <t>4/13/2024</t>
  </si>
  <si>
    <t>OLLIIX,OVERSTOCK01</t>
  </si>
  <si>
    <t>4/18/2024</t>
  </si>
  <si>
    <t>5/7/2024</t>
  </si>
  <si>
    <t>4/12/2024</t>
  </si>
  <si>
    <t>2/13/2025</t>
  </si>
  <si>
    <t>4/19/2024</t>
  </si>
  <si>
    <t>5/10/2024</t>
  </si>
  <si>
    <t>6/7/2024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</si>
  <si>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</si>
  <si>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</si>
  <si>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</si>
  <si>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</si>
  <si>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</si>
  <si>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</si>
  <si>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</si>
  <si>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8/18/2025</t>
  </si>
  <si>
    <t>Ready To Offer</t>
  </si>
  <si>
    <t>HH10-1865</t>
  </si>
  <si>
    <t>CSNSTORES,OLLIIX</t>
  </si>
  <si>
    <t>4/16/2024</t>
  </si>
  <si>
    <t>5/16/2024</t>
  </si>
  <si>
    <t>8/13/2024</t>
  </si>
  <si>
    <t>7/4/2024</t>
  </si>
  <si>
    <t>10/19/2025</t>
  </si>
  <si>
    <t>7/2/2025</t>
  </si>
  <si>
    <t>8/28/2025</t>
  </si>
  <si>
    <t>HH10-1866</t>
  </si>
  <si>
    <t>5/1/2024</t>
  </si>
  <si>
    <t>8/15/2024</t>
  </si>
  <si>
    <t>11/2/2025</t>
  </si>
  <si>
    <t>9/29/2025</t>
  </si>
  <si>
    <t>5/13/2024</t>
  </si>
  <si>
    <t>4/25/2025</t>
  </si>
  <si>
    <t>2/10/2025</t>
  </si>
  <si>
    <t>9/9/2024</t>
  </si>
  <si>
    <t>HH10-1867</t>
  </si>
  <si>
    <t>11/24/2024</t>
  </si>
  <si>
    <t>5/20/2024</t>
  </si>
  <si>
    <t>10/5/2024</t>
  </si>
  <si>
    <t>10/21/2024</t>
  </si>
  <si>
    <t>5/3/2024</t>
  </si>
  <si>
    <t>2/12/2025</t>
  </si>
  <si>
    <t>HH10-1646</t>
  </si>
  <si>
    <t>Suzanna</t>
  </si>
  <si>
    <t>Cotton Comforter Mini Set</t>
  </si>
  <si>
    <t>Full/Queen</t>
  </si>
  <si>
    <t>Taupe</t>
  </si>
  <si>
    <t>PP000337</t>
  </si>
  <si>
    <t>Chenille</t>
  </si>
  <si>
    <t>Medallion</t>
  </si>
  <si>
    <t>Vintage/Shabby Chic</t>
  </si>
  <si>
    <t>Shabby Chic</t>
  </si>
  <si>
    <t>10/6/2017</t>
  </si>
  <si>
    <t>HSNDS,JCPENNEY01,KOHLDSN,OVERSTOCK01</t>
  </si>
  <si>
    <t>11/20/2018</t>
  </si>
  <si>
    <t>12/3/2018</t>
  </si>
  <si>
    <t>2/6/2018</t>
  </si>
  <si>
    <t>4/3/2018</t>
  </si>
  <si>
    <t>10/13/2017</t>
  </si>
  <si>
    <t>12/6/2017</t>
  </si>
  <si>
    <t>7/2/2018</t>
  </si>
  <si>
    <t>9/19/2017</t>
  </si>
  <si>
    <t>11/7/2017</t>
  </si>
  <si>
    <t>1/29/2019</t>
  </si>
  <si>
    <t>2/12/2019</t>
  </si>
  <si>
    <t>9/16/2024</t>
  </si>
  <si>
    <t>1/23/2019</t>
  </si>
  <si>
    <t>2/8/2019</t>
  </si>
  <si>
    <t>4/17/2019</t>
  </si>
  <si>
    <t>12/2/2019</t>
  </si>
  <si>
    <t>9/13/2019</t>
  </si>
  <si>
    <t>1/5/2024</t>
  </si>
  <si>
    <t>7/16/2025</t>
  </si>
  <si>
    <t>8/22/2024</t>
  </si>
  <si>
    <t>6/5/2018</t>
  </si>
  <si>
    <t>12/20/2023</t>
  </si>
  <si>
    <t>7/31/2017</t>
  </si>
  <si>
    <t>10/11/2017</t>
  </si>
  <si>
    <t>10/26/2022</t>
  </si>
  <si>
    <t>HH10-1647</t>
  </si>
  <si>
    <t>12/15/2025</t>
  </si>
  <si>
    <t>AMAZON,AMAZONDS,CSNSTORES,KOHLDSN,OLLIIX,OVERSTOCK01</t>
  </si>
  <si>
    <t>11/27/2018</t>
  </si>
  <si>
    <t>2/23/2018</t>
  </si>
  <si>
    <t>11/3/2017</t>
  </si>
  <si>
    <t>8/20/2018</t>
  </si>
  <si>
    <t>10/10/2017</t>
  </si>
  <si>
    <t>2/13/2019</t>
  </si>
  <si>
    <t>2/19/2019</t>
  </si>
  <si>
    <t>7/6/2019</t>
  </si>
  <si>
    <t>9/15/2019</t>
  </si>
  <si>
    <t>5/29/2025</t>
  </si>
  <si>
    <t>3/21/2024</t>
  </si>
  <si>
    <t>11/12/2018</t>
  </si>
  <si>
    <t>10/24/2017</t>
  </si>
  <si>
    <t>HH10-1345</t>
  </si>
  <si>
    <t>Comforter Mini set</t>
  </si>
  <si>
    <t>Ivory</t>
  </si>
  <si>
    <t>PF003327</t>
  </si>
  <si>
    <t>Traditional</t>
  </si>
  <si>
    <t>4/2/2017</t>
  </si>
  <si>
    <t>7/30/2016</t>
  </si>
  <si>
    <t>11/20/2015</t>
  </si>
  <si>
    <t>2/17/2015</t>
  </si>
  <si>
    <t>1/22/2015</t>
  </si>
  <si>
    <t>9/25/2017</t>
  </si>
  <si>
    <t>11/19/2015</t>
  </si>
  <si>
    <t>4/4/2024</t>
  </si>
  <si>
    <t>11/16/2015</t>
  </si>
  <si>
    <t>5/6/2019</t>
  </si>
  <si>
    <t>8/1/2016</t>
  </si>
  <si>
    <t>5/4/2015</t>
  </si>
  <si>
    <t>7/29/2025</t>
  </si>
  <si>
    <t>12/31/2018</t>
  </si>
  <si>
    <t>3/27/2015</t>
  </si>
  <si>
    <t>10/5/2018</t>
  </si>
  <si>
    <t>6/3/2019</t>
  </si>
  <si>
    <t>HH10-1346</t>
  </si>
  <si>
    <t>KOHLDSN,OLLIIX,OVERSTOCK01</t>
  </si>
  <si>
    <t>11/23/2015</t>
  </si>
  <si>
    <t>2/3/2015</t>
  </si>
  <si>
    <t>10/9/2017</t>
  </si>
  <si>
    <t>11/13/2015</t>
  </si>
  <si>
    <t>11/22/2015</t>
  </si>
  <si>
    <t>5/13/2019</t>
  </si>
  <si>
    <t>4/13/2015</t>
  </si>
  <si>
    <t>11/27/2024</t>
  </si>
  <si>
    <t>1/7/2019</t>
  </si>
  <si>
    <t>4/1/2019</t>
  </si>
  <si>
    <t>HH10-1689</t>
  </si>
  <si>
    <t>Anslee</t>
  </si>
  <si>
    <t>3 Piece Cotton Yarn Dyed Comforter Set</t>
  </si>
  <si>
    <t>A+</t>
  </si>
  <si>
    <t>PF004247;PP000875</t>
  </si>
  <si>
    <t>Coastal</t>
  </si>
  <si>
    <t>12/14/2017</t>
  </si>
  <si>
    <t>1/29/2026</t>
  </si>
  <si>
    <t>AMAZONDS,CSNSTORES,MACY02,OLLIIX</t>
  </si>
  <si>
    <t>4/2/2018</t>
  </si>
  <si>
    <t>4/2/2019</t>
  </si>
  <si>
    <t>3/13/2018</t>
  </si>
  <si>
    <t>8/29/2018</t>
  </si>
  <si>
    <t>2/27/2018</t>
  </si>
  <si>
    <t>5/10/2018</t>
  </si>
  <si>
    <t>4/16/2018</t>
  </si>
  <si>
    <t>1/29/2018</t>
  </si>
  <si>
    <t>3/6/2018</t>
  </si>
  <si>
    <t>12/7/2021</t>
  </si>
  <si>
    <t>1/11/2022</t>
  </si>
  <si>
    <t>3/6/2019</t>
  </si>
  <si>
    <t>6/27/2019</t>
  </si>
  <si>
    <t>9/23/2019</t>
  </si>
  <si>
    <t>6/27/2022</t>
  </si>
  <si>
    <t>8/25/2022</t>
  </si>
  <si>
    <t>11/8/2022</t>
  </si>
  <si>
    <t>7/27/2018</t>
  </si>
  <si>
    <t>11/30/2017</t>
  </si>
  <si>
    <t>3/21/2018</t>
  </si>
  <si>
    <t>3/20/2023</t>
  </si>
  <si>
    <t>3/17/2025</t>
  </si>
  <si>
    <t>HH10-1690</t>
  </si>
  <si>
    <t>AMAZONDS,CSNSTORES,OLLIIX,OVERSTOCK01</t>
  </si>
  <si>
    <t>7/26/2018</t>
  </si>
  <si>
    <t>3/26/2018</t>
  </si>
  <si>
    <t>4/13/2018</t>
  </si>
  <si>
    <t>3/8/2018</t>
  </si>
  <si>
    <t>12/30/2021</t>
  </si>
  <si>
    <t>2/21/2019</t>
  </si>
  <si>
    <t>7/2/2019</t>
  </si>
  <si>
    <t>9/19/2019</t>
  </si>
  <si>
    <t>9/8/2025</t>
  </si>
  <si>
    <t>8/15/2022</t>
  </si>
  <si>
    <t>3/4/2019</t>
  </si>
  <si>
    <t>4/18/2018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</si>
  <si>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</si>
  <si>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</si>
  <si>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</si>
  <si>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</si>
  <si>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</si>
  <si>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</si>
  <si>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</si>
  <si>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</si>
  <si>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CSNSTORES,MACY02,OLLIIX</t>
  </si>
  <si>
    <t>8/13/2025</t>
  </si>
  <si>
    <t>6/23/2025</t>
  </si>
  <si>
    <t>7/31/2025</t>
  </si>
  <si>
    <t>6/9/2025</t>
  </si>
  <si>
    <t>10/15/2025</t>
  </si>
  <si>
    <t>8/26/2025</t>
  </si>
  <si>
    <t>HH10-1876</t>
  </si>
  <si>
    <t>AMAZON,CSNSTORES,MACY02,OLLIIX</t>
  </si>
  <si>
    <t>7/18/2025</t>
  </si>
  <si>
    <t>7/30/2025</t>
  </si>
  <si>
    <t>6/12/2025</t>
  </si>
  <si>
    <t>9/30/2025</t>
  </si>
  <si>
    <t>9/22/2025</t>
  </si>
  <si>
    <t>HH10-1877</t>
  </si>
  <si>
    <t>AMAZON,OVERSTOCK01</t>
  </si>
  <si>
    <t>7/10/2025</t>
  </si>
  <si>
    <t>9/12/2025</t>
  </si>
  <si>
    <t>8/19/2025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</si>
  <si>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</si>
  <si>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</si>
  <si>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</si>
  <si>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</si>
  <si>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</si>
  <si>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</si>
  <si>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</si>
  <si>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</si>
  <si>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3/5/2026</t>
  </si>
  <si>
    <t>CSNSTORES,OVERSTOCK01</t>
  </si>
  <si>
    <t>2/18/2021</t>
  </si>
  <si>
    <t>2/5/2021</t>
  </si>
  <si>
    <t>2/8/2021</t>
  </si>
  <si>
    <t>6/26/2024</t>
  </si>
  <si>
    <t>5/11/2022</t>
  </si>
  <si>
    <t>6/2/2022</t>
  </si>
  <si>
    <t>8/20/2021</t>
  </si>
  <si>
    <t>9/12/2021</t>
  </si>
  <si>
    <t>4/8/2024</t>
  </si>
  <si>
    <t>2/15/2021</t>
  </si>
  <si>
    <t>9/21/2021</t>
  </si>
  <si>
    <t>5/4/2022</t>
  </si>
  <si>
    <t>5/15/2024</t>
  </si>
  <si>
    <t>10/7/2024</t>
  </si>
  <si>
    <t>4/21/2022</t>
  </si>
  <si>
    <t>5/13/2022</t>
  </si>
  <si>
    <t>10/2/2021</t>
  </si>
  <si>
    <t>3/27/2024</t>
  </si>
  <si>
    <t>HH10-1800</t>
  </si>
  <si>
    <t>CSNSTORES,JCPENNEY01,MACY02,OLLIIX,OVERSTOCK01</t>
  </si>
  <si>
    <t>1/13/2021</t>
  </si>
  <si>
    <t>1/9/2021</t>
  </si>
  <si>
    <t>5/20/2022</t>
  </si>
  <si>
    <t>8/31/2021</t>
  </si>
  <si>
    <t>10/31/2024</t>
  </si>
  <si>
    <t>2/1/2021</t>
  </si>
  <si>
    <t>10/4/2021</t>
  </si>
  <si>
    <t>6/10/2024</t>
  </si>
  <si>
    <t>11/12/2024</t>
  </si>
  <si>
    <t>5/3/2022</t>
  </si>
  <si>
    <t>1/17/2022</t>
  </si>
  <si>
    <t>HH10-1801</t>
  </si>
  <si>
    <t>BLK01,MACY02,OLLIIX,OVERSTOCK01</t>
  </si>
  <si>
    <t>1/12/2021</t>
  </si>
  <si>
    <t>1/25/2021</t>
  </si>
  <si>
    <t>7/15/2024</t>
  </si>
  <si>
    <t>5/29/2022</t>
  </si>
  <si>
    <t>9/23/2021</t>
  </si>
  <si>
    <t>2/16/2021</t>
  </si>
  <si>
    <t>10/6/2021</t>
  </si>
  <si>
    <t>7/26/2025</t>
  </si>
  <si>
    <t>8/19/2022</t>
  </si>
  <si>
    <t>5/8/2021</t>
  </si>
  <si>
    <t>HH10-1802</t>
  </si>
  <si>
    <t>AMAZON,KOHLDSN,MACY02,OLLIIX,OVERSTOCK01</t>
  </si>
  <si>
    <t>1/11/2021</t>
  </si>
  <si>
    <t>8/17/2021</t>
  </si>
  <si>
    <t>6/21/2024</t>
  </si>
  <si>
    <t>5/30/2022</t>
  </si>
  <si>
    <t>9/4/2021</t>
  </si>
  <si>
    <t>8/28/2024</t>
  </si>
  <si>
    <t>2/2/2021</t>
  </si>
  <si>
    <t>11/1/2021</t>
  </si>
  <si>
    <t>12/16/2024</t>
  </si>
  <si>
    <t>1/26/2024</t>
  </si>
  <si>
    <t>10/23/2021</t>
  </si>
  <si>
    <t>HH10-480</t>
  </si>
  <si>
    <t>Coastline</t>
  </si>
  <si>
    <t>Oversized Cotton Jacquard Comforter Set</t>
  </si>
  <si>
    <t>Twin</t>
  </si>
  <si>
    <t>Aqua</t>
  </si>
  <si>
    <t>PF003317</t>
  </si>
  <si>
    <t>Coastal/Nautical</t>
  </si>
  <si>
    <t>Cottage/Country</t>
  </si>
  <si>
    <t>1/7/2026</t>
  </si>
  <si>
    <t>1/2/2015</t>
  </si>
  <si>
    <t>2/5/2018</t>
  </si>
  <si>
    <t>9/28/2018</t>
  </si>
  <si>
    <t>1/19/2015</t>
  </si>
  <si>
    <t>10/1/2015</t>
  </si>
  <si>
    <t>6/11/2018</t>
  </si>
  <si>
    <t>11/26/2018</t>
  </si>
  <si>
    <t>6/27/2017</t>
  </si>
  <si>
    <t>11/5/2017</t>
  </si>
  <si>
    <t>9/26/2024</t>
  </si>
  <si>
    <t>10/26/2016</t>
  </si>
  <si>
    <t>10/8/2018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</si>
  <si>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</si>
  <si>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</si>
  <si>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</si>
  <si>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</si>
  <si>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</si>
  <si>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</si>
  <si>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</si>
  <si>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</si>
  <si>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10/10/2019</t>
  </si>
  <si>
    <t>1/5/2015</t>
  </si>
  <si>
    <t>8/19/2015</t>
  </si>
  <si>
    <t>8/4/2017</t>
  </si>
  <si>
    <t>11/30/2020</t>
  </si>
  <si>
    <t>4/28/2025</t>
  </si>
  <si>
    <t>8/30/2016</t>
  </si>
  <si>
    <t>11/2/2016</t>
  </si>
  <si>
    <t>9/8/2015</t>
  </si>
  <si>
    <t>9/13/2015</t>
  </si>
  <si>
    <t>HH10-397</t>
  </si>
  <si>
    <t>AMAZONDS,CSNSTORES</t>
  </si>
  <si>
    <t>8/12/2016</t>
  </si>
  <si>
    <t>10/2/2019</t>
  </si>
  <si>
    <t>3/1/2018</t>
  </si>
  <si>
    <t>5/29/2015</t>
  </si>
  <si>
    <t>9/4/2018</t>
  </si>
  <si>
    <t>8/2/2017</t>
  </si>
  <si>
    <t>9/27/2018</t>
  </si>
  <si>
    <t>6/5/2024</t>
  </si>
  <si>
    <t>8/16/2024</t>
  </si>
  <si>
    <t>4/14/2015</t>
  </si>
  <si>
    <t>8/27/2015</t>
  </si>
  <si>
    <t>3/23/2023</t>
  </si>
  <si>
    <t>HH10-398</t>
  </si>
  <si>
    <t>9/1/2016</t>
  </si>
  <si>
    <t>3/29/2018</t>
  </si>
  <si>
    <t>1/9/2015</t>
  </si>
  <si>
    <t>6/11/2015</t>
  </si>
  <si>
    <t>8/15/2017</t>
  </si>
  <si>
    <t>11/13/2024</t>
  </si>
  <si>
    <t>10/2/2018</t>
  </si>
  <si>
    <t>12/18/2020</t>
  </si>
  <si>
    <t>6/4/2024</t>
  </si>
  <si>
    <t>5/13/2025</t>
  </si>
  <si>
    <t>8/21/2015</t>
  </si>
  <si>
    <t>1/13/2015</t>
  </si>
  <si>
    <t>7/16/2024</t>
  </si>
  <si>
    <t>HH10-415</t>
  </si>
  <si>
    <t>4/24/2017</t>
  </si>
  <si>
    <t>11/6/2015</t>
  </si>
  <si>
    <t>7/22/2015</t>
  </si>
  <si>
    <t>9/20/2018</t>
  </si>
  <si>
    <t>3/25/2024</t>
  </si>
  <si>
    <t>10/10/2018</t>
  </si>
  <si>
    <t>11/13/2020</t>
  </si>
  <si>
    <t>7/1/2024</t>
  </si>
  <si>
    <t>5/20/2025</t>
  </si>
  <si>
    <t>6/9/2020</t>
  </si>
  <si>
    <t>6/15/2015</t>
  </si>
  <si>
    <t>1/18/2019</t>
  </si>
  <si>
    <t>HH10-1547</t>
  </si>
  <si>
    <t>6 Piece Oversized Cotton Jacquard Comforter Set</t>
  </si>
  <si>
    <t>Khaki</t>
  </si>
  <si>
    <t>Close-out</t>
  </si>
  <si>
    <t>C</t>
  </si>
  <si>
    <t>PF003318</t>
  </si>
  <si>
    <t>7/19/2016</t>
  </si>
  <si>
    <t>5/1/2016</t>
  </si>
  <si>
    <t>5/23/2016</t>
  </si>
  <si>
    <t>5/25/2016</t>
  </si>
  <si>
    <t>9/24/2018</t>
  </si>
  <si>
    <t>8/9/2017</t>
  </si>
  <si>
    <t>4/17/2017</t>
  </si>
  <si>
    <t>3/16/2020</t>
  </si>
  <si>
    <t>9/4/2017</t>
  </si>
  <si>
    <t>9/25/2024</t>
  </si>
  <si>
    <t>5/1/2020</t>
  </si>
  <si>
    <t>7/20/2016</t>
  </si>
  <si>
    <t>9/19/2022</t>
  </si>
  <si>
    <t>HH10-1618</t>
  </si>
  <si>
    <t>Lorelai</t>
  </si>
  <si>
    <t>Cotton Printed 6 Piece Comforter Set</t>
  </si>
  <si>
    <t>PF003337</t>
  </si>
  <si>
    <t>Sateen</t>
  </si>
  <si>
    <t>11/23/2016</t>
  </si>
  <si>
    <t>6/25/2017</t>
  </si>
  <si>
    <t>2/27/2017</t>
  </si>
  <si>
    <t>3/23/2017</t>
  </si>
  <si>
    <t>2/14/2018</t>
  </si>
  <si>
    <t>2/28/2017</t>
  </si>
  <si>
    <t>3/21/2017</t>
  </si>
  <si>
    <t>12/12/2021</t>
  </si>
  <si>
    <t>4/6/2017</t>
  </si>
  <si>
    <t>2/10/2020</t>
  </si>
  <si>
    <t>4/21/2025</t>
  </si>
  <si>
    <t>2/22/2023</t>
  </si>
  <si>
    <t>4/18/2023</t>
  </si>
  <si>
    <t>11/14/2017</t>
  </si>
  <si>
    <t>5/31/2017</t>
  </si>
  <si>
    <t>5/14/2023</t>
  </si>
  <si>
    <t>HH10-1619</t>
  </si>
  <si>
    <t>1/22/2026</t>
  </si>
  <si>
    <t>JCPENNEY01,OLLIIX</t>
  </si>
  <si>
    <t>4/20/2018</t>
  </si>
  <si>
    <t>3/20/2017</t>
  </si>
  <si>
    <t>3/13/2017</t>
  </si>
  <si>
    <t>11/20/2017</t>
  </si>
  <si>
    <t>3/7/2017</t>
  </si>
  <si>
    <t>9/7/2021</t>
  </si>
  <si>
    <t>9/23/2024</t>
  </si>
  <si>
    <t>9/3/2019</t>
  </si>
  <si>
    <t>9/13/2024</t>
  </si>
  <si>
    <t>8/12/2022</t>
  </si>
  <si>
    <t>3/28/2023</t>
  </si>
  <si>
    <t>12/2/2021</t>
  </si>
  <si>
    <t>3/6/2017</t>
  </si>
  <si>
    <t>HH10-1620</t>
  </si>
  <si>
    <t>AMAZONDS,BLK01,MACY02,OVERSTOCK01</t>
  </si>
  <si>
    <t>5/14/2018</t>
  </si>
  <si>
    <t>3/14/2017</t>
  </si>
  <si>
    <t>11/16/2017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</si>
  <si>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</si>
  <si>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</si>
  <si>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</si>
  <si>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</si>
  <si>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</si>
  <si>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</si>
  <si>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</si>
  <si>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6/20/2018</t>
  </si>
  <si>
    <t>8/14/2017</t>
  </si>
  <si>
    <t>9/29/2021</t>
  </si>
  <si>
    <t>2/26/2019</t>
  </si>
  <si>
    <t>8/14/2019</t>
  </si>
  <si>
    <t>4/24/2025</t>
  </si>
  <si>
    <t>9/12/2022</t>
  </si>
  <si>
    <t>1/23/2023</t>
  </si>
  <si>
    <t>11/26/2021</t>
  </si>
  <si>
    <t>2/24/2017</t>
  </si>
  <si>
    <t>HH10-1683</t>
  </si>
  <si>
    <t>Hallie</t>
  </si>
  <si>
    <t>Grey</t>
  </si>
  <si>
    <t>PF004246</t>
  </si>
  <si>
    <t>Damask</t>
  </si>
  <si>
    <t>7/31/2018</t>
  </si>
  <si>
    <t>11/19/2018</t>
  </si>
  <si>
    <t>3/22/2018</t>
  </si>
  <si>
    <t>6/12/2018</t>
  </si>
  <si>
    <t>3/12/2018</t>
  </si>
  <si>
    <t>4/23/2019</t>
  </si>
  <si>
    <t>7/8/2019</t>
  </si>
  <si>
    <t>3/13/2019</t>
  </si>
  <si>
    <t>11/20/2019</t>
  </si>
  <si>
    <t>8/29/2022</t>
  </si>
  <si>
    <t>11/8/2021</t>
  </si>
  <si>
    <t>1/14/2019</t>
  </si>
  <si>
    <t>5/15/2018</t>
  </si>
  <si>
    <t>HH10-1684</t>
  </si>
  <si>
    <t>BLK01,HDDS</t>
  </si>
  <si>
    <t>7/9/2018</t>
  </si>
  <si>
    <t>9/23/2018</t>
  </si>
  <si>
    <t>5/7/2018</t>
  </si>
  <si>
    <t>3/19/2018</t>
  </si>
  <si>
    <t>5/20/2019</t>
  </si>
  <si>
    <t>5/24/2019</t>
  </si>
  <si>
    <t>2/25/2019</t>
  </si>
  <si>
    <t>7/16/2019</t>
  </si>
  <si>
    <t>11/6/2025</t>
  </si>
  <si>
    <t>8/16/2022</t>
  </si>
  <si>
    <t>4/16/2023</t>
  </si>
  <si>
    <t>6/24/2019</t>
  </si>
  <si>
    <t>1/31/2019</t>
  </si>
  <si>
    <t>HH10-1685</t>
  </si>
  <si>
    <t>BLK01,JCPENNEY01,KOHLDSN,MACY02</t>
  </si>
  <si>
    <t>4/9/2018</t>
  </si>
  <si>
    <t>9/14/2018</t>
  </si>
  <si>
    <t>6/21/2018</t>
  </si>
  <si>
    <t>5/21/2019</t>
  </si>
  <si>
    <t>10/3/2019</t>
  </si>
  <si>
    <t>8/9/2022</t>
  </si>
  <si>
    <t>8/17/2023</t>
  </si>
  <si>
    <t>12/17/2021</t>
  </si>
  <si>
    <t>9/10/2018</t>
  </si>
  <si>
    <t>10/31/2018</t>
  </si>
  <si>
    <t>HH10-1686</t>
  </si>
  <si>
    <t>BLK01,KOHLDSN</t>
  </si>
  <si>
    <t>4/17/2018</t>
  </si>
  <si>
    <t>6/15/2018</t>
  </si>
  <si>
    <t>2/9/2025</t>
  </si>
  <si>
    <t>3/16/2023</t>
  </si>
  <si>
    <t>4/27/2018</t>
  </si>
  <si>
    <t>6/16/2023</t>
  </si>
  <si>
    <t>HH10-1222</t>
  </si>
  <si>
    <t>Maya Bay</t>
  </si>
  <si>
    <t>Comforter Set</t>
  </si>
  <si>
    <t>White</t>
  </si>
  <si>
    <t>PF003324</t>
  </si>
  <si>
    <t>Plain Fabric</t>
  </si>
  <si>
    <t>4</t>
  </si>
  <si>
    <t>2/10/2015</t>
  </si>
  <si>
    <t>5/14/2015</t>
  </si>
  <si>
    <t>1/15/2015</t>
  </si>
  <si>
    <t>10/8/2015</t>
  </si>
  <si>
    <t>5/18/2015</t>
  </si>
  <si>
    <t>7/28/2020</t>
  </si>
  <si>
    <t>3/10/2015</t>
  </si>
  <si>
    <t>10/1/2024</t>
  </si>
  <si>
    <t>12/5/2024</t>
  </si>
  <si>
    <t>3/2/2021</t>
  </si>
  <si>
    <t>6/21/2022</t>
  </si>
  <si>
    <t>10/23/2015</t>
  </si>
  <si>
    <t>1/16/2015</t>
  </si>
  <si>
    <t>7/5/2021</t>
  </si>
  <si>
    <t>HH10-1223</t>
  </si>
  <si>
    <t>1/12/2015</t>
  </si>
  <si>
    <t>1/6/2015</t>
  </si>
  <si>
    <t>7/8/2015</t>
  </si>
  <si>
    <t>9/30/2015</t>
  </si>
  <si>
    <t>4/7/2025</t>
  </si>
  <si>
    <t>2/9/2015</t>
  </si>
  <si>
    <t>11/8/2019</t>
  </si>
  <si>
    <t>7/29/2024</t>
  </si>
  <si>
    <t>12/15/2020</t>
  </si>
  <si>
    <t>2/27/2021</t>
  </si>
  <si>
    <t>3/30/2022</t>
  </si>
  <si>
    <t>1/14/2015</t>
  </si>
  <si>
    <t>12/17/2018</t>
  </si>
  <si>
    <t>HH10-1224</t>
  </si>
  <si>
    <t>1/20/2015</t>
  </si>
  <si>
    <t>9/16/2019</t>
  </si>
  <si>
    <t>2/13/2015</t>
  </si>
  <si>
    <t>6/6/2021</t>
  </si>
  <si>
    <t>4/16/2021</t>
  </si>
  <si>
    <t>8/31/2015</t>
  </si>
  <si>
    <t>10/22/2018</t>
  </si>
  <si>
    <t>HH10-1225</t>
  </si>
  <si>
    <t>1/7/2015</t>
  </si>
  <si>
    <t>2/11/2015</t>
  </si>
  <si>
    <t>1/27/2015</t>
  </si>
  <si>
    <t>10/23/2017</t>
  </si>
  <si>
    <t>9/14/2015</t>
  </si>
  <si>
    <t>3/16/2015</t>
  </si>
  <si>
    <t>9/17/2019</t>
  </si>
  <si>
    <t>4/3/2025</t>
  </si>
  <si>
    <t>12/3/2021</t>
  </si>
  <si>
    <t>7/1/2020</t>
  </si>
  <si>
    <t>1/23/2015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</si>
  <si>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</si>
  <si>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</si>
  <si>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</si>
  <si>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</si>
  <si>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</si>
  <si>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</si>
  <si>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</si>
  <si>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10/18/2023</t>
  </si>
  <si>
    <t>10/23/2023</t>
  </si>
  <si>
    <t>10/2/2023</t>
  </si>
  <si>
    <t>12/15/2023</t>
  </si>
  <si>
    <t>10/4/2023</t>
  </si>
  <si>
    <t>4/22/2024</t>
  </si>
  <si>
    <t>11/8/2023</t>
  </si>
  <si>
    <t>5/29/2024</t>
  </si>
  <si>
    <t>11/7/2023</t>
  </si>
  <si>
    <t>5/27/2024</t>
  </si>
  <si>
    <t>HH10-1851</t>
  </si>
  <si>
    <t>9/8/2023</t>
  </si>
  <si>
    <t>NRTPORT,OVERSTOCK01</t>
  </si>
  <si>
    <t>11/27/2023</t>
  </si>
  <si>
    <t>9/7/2023</t>
  </si>
  <si>
    <t>11/2/2023</t>
  </si>
  <si>
    <t>12/17/2023</t>
  </si>
  <si>
    <t>4/23/2024</t>
  </si>
  <si>
    <t>12/27/2023</t>
  </si>
  <si>
    <t>12/26/2023</t>
  </si>
  <si>
    <t>1/9/2025</t>
  </si>
  <si>
    <t>10/19/2023</t>
  </si>
  <si>
    <t>HH10-1852</t>
  </si>
  <si>
    <t>AMAZON,CSNSTORES,MACY02</t>
  </si>
  <si>
    <t>10/11/2023</t>
  </si>
  <si>
    <t>11/16/2023</t>
  </si>
  <si>
    <t>10/16/2024</t>
  </si>
  <si>
    <t>9/3/2025</t>
  </si>
  <si>
    <t>3/6/2025</t>
  </si>
  <si>
    <t>HH10-1853</t>
  </si>
  <si>
    <t>10/31/2023</t>
  </si>
  <si>
    <t>12/3/2023</t>
  </si>
  <si>
    <t>1/30/2024</t>
  </si>
  <si>
    <t>5/28/2024</t>
  </si>
  <si>
    <t>4/1/2024</t>
  </si>
  <si>
    <t>12/4/2023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</si>
  <si>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</si>
  <si>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</si>
  <si>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</si>
  <si>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</si>
  <si>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</si>
  <si>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</si>
  <si>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</si>
  <si>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</si>
  <si>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</si>
  <si>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</si>
  <si>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</si>
  <si>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CSNSTORES,MACY02</t>
  </si>
  <si>
    <t>12/23/2019</t>
  </si>
  <si>
    <t>2/13/2020</t>
  </si>
  <si>
    <t>1/3/2020</t>
  </si>
  <si>
    <t>2/4/2020</t>
  </si>
  <si>
    <t>8/14/2020</t>
  </si>
  <si>
    <t>1/14/2020</t>
  </si>
  <si>
    <t>1/5/2022</t>
  </si>
  <si>
    <t>9/6/2024</t>
  </si>
  <si>
    <t>2/20/2020</t>
  </si>
  <si>
    <t>3/4/2020</t>
  </si>
  <si>
    <t>1/4/2022</t>
  </si>
  <si>
    <t>7/22/2024</t>
  </si>
  <si>
    <t>4/28/2020</t>
  </si>
  <si>
    <t>7/20/2020</t>
  </si>
  <si>
    <t>3/20/2020</t>
  </si>
  <si>
    <t>HH10-1790</t>
  </si>
  <si>
    <t>King/Cal King</t>
  </si>
  <si>
    <t>KOHLDSN,MACY02,OVERSTOCK01</t>
  </si>
  <si>
    <t>12/27/2019</t>
  </si>
  <si>
    <t>1/24/2020</t>
  </si>
  <si>
    <t>1/20/2020</t>
  </si>
  <si>
    <t>12/19/2021</t>
  </si>
  <si>
    <t>8/5/2024</t>
  </si>
  <si>
    <t>2/24/2020</t>
  </si>
  <si>
    <t>10/15/2021</t>
  </si>
  <si>
    <t>7/3/2024</t>
  </si>
  <si>
    <t>4/27/2021</t>
  </si>
  <si>
    <t>3/5/2020</t>
  </si>
  <si>
    <t>HH10-702</t>
  </si>
  <si>
    <t>Crystal Beach</t>
  </si>
  <si>
    <t>PF003321</t>
  </si>
  <si>
    <t>12/30/2025</t>
  </si>
  <si>
    <t>8/10/2015</t>
  </si>
  <si>
    <t>1/26/2015</t>
  </si>
  <si>
    <t>6/22/2022</t>
  </si>
  <si>
    <t>10/31/2019</t>
  </si>
  <si>
    <t>4/18/2016</t>
  </si>
  <si>
    <t>2/10/2016</t>
  </si>
  <si>
    <t>7/21/2019</t>
  </si>
  <si>
    <t>4/22/2025</t>
  </si>
  <si>
    <t>9/25/2015</t>
  </si>
  <si>
    <t>5/21/2015</t>
  </si>
  <si>
    <t>12/18/2018</t>
  </si>
  <si>
    <t>HH10-703</t>
  </si>
  <si>
    <t>7/23/2015</t>
  </si>
  <si>
    <t>2/5/2015</t>
  </si>
  <si>
    <t>9/20/2021</t>
  </si>
  <si>
    <t>1/27/2017</t>
  </si>
  <si>
    <t>9/25/2018</t>
  </si>
  <si>
    <t>4/20/2016</t>
  </si>
  <si>
    <t>2/26/2016</t>
  </si>
  <si>
    <t>10/3/2024</t>
  </si>
  <si>
    <t>12/15/2015</t>
  </si>
  <si>
    <t>9/12/2019</t>
  </si>
  <si>
    <t>HH10-704</t>
  </si>
  <si>
    <t>9/28/2015</t>
  </si>
  <si>
    <t>6/14/2022</t>
  </si>
  <si>
    <t>5/9/2016</t>
  </si>
  <si>
    <t>8/26/2024</t>
  </si>
  <si>
    <t>4/25/2016</t>
  </si>
  <si>
    <t>6/28/2021</t>
  </si>
  <si>
    <t>7/8/2024</t>
  </si>
  <si>
    <t>8/8/2023</t>
  </si>
  <si>
    <t>HH10-1870</t>
  </si>
  <si>
    <t>Nile</t>
  </si>
  <si>
    <t>4 Piece Cotton Sateen With Embroidery Oversized Comforter Set</t>
  </si>
  <si>
    <t>Solid</t>
  </si>
  <si>
    <t>9/16/2025</t>
  </si>
  <si>
    <t>7/23/2025</t>
  </si>
  <si>
    <t>9/25/2025</t>
  </si>
  <si>
    <t>10/7/2025</t>
  </si>
  <si>
    <t>HH10-1871</t>
  </si>
  <si>
    <t>7/15/2025</t>
  </si>
  <si>
    <t>10/22/2025</t>
  </si>
  <si>
    <t>7/17/2025</t>
  </si>
  <si>
    <t>8/5/2025</t>
  </si>
  <si>
    <t>HH10-1872</t>
  </si>
  <si>
    <t>10/9/2025</t>
  </si>
  <si>
    <t>HH12-1691</t>
  </si>
  <si>
    <t>DUVET&amp;DUVET SET</t>
  </si>
  <si>
    <t>Duvet&amp;Duvet Set</t>
  </si>
  <si>
    <t>3 Piece Cotton Yarn Dyed Duvet Cover Set</t>
  </si>
  <si>
    <t>JCPENNEY01,OLLIIX,OVERSTOCK01</t>
  </si>
  <si>
    <t>5/18/2018</t>
  </si>
  <si>
    <t>10/11/2018</t>
  </si>
  <si>
    <t>10/1/2018</t>
  </si>
  <si>
    <t>2/20/2018</t>
  </si>
  <si>
    <t>1/31/2022</t>
  </si>
  <si>
    <t>1/3/2024</t>
  </si>
  <si>
    <t>9/3/2024</t>
  </si>
  <si>
    <t>3/19/2019</t>
  </si>
  <si>
    <t>12/10/2019</t>
  </si>
  <si>
    <t>8/25/2025</t>
  </si>
  <si>
    <t>6/10/2025</t>
  </si>
  <si>
    <t>11/23/2023</t>
  </si>
  <si>
    <t>8/9/2019</t>
  </si>
  <si>
    <t>HH12-1692</t>
  </si>
  <si>
    <t>AMAZON,CSNSTORES,JCPENNEY01,OLLIIX</t>
  </si>
  <si>
    <t>8/28/2018</t>
  </si>
  <si>
    <t>4/12/2018</t>
  </si>
  <si>
    <t>2/20/2019</t>
  </si>
  <si>
    <t>4/22/2020</t>
  </si>
  <si>
    <t>11/22/2022</t>
  </si>
  <si>
    <t>1/4/2024</t>
  </si>
  <si>
    <t>HH12-1648</t>
  </si>
  <si>
    <t>Cotton Duvet Mini Set</t>
  </si>
  <si>
    <t>1/4/2019</t>
  </si>
  <si>
    <t>3/14/2018</t>
  </si>
  <si>
    <t>12/4/2017</t>
  </si>
  <si>
    <t>4/6/2018</t>
  </si>
  <si>
    <t>2/6/2019</t>
  </si>
  <si>
    <t>6/28/2024</t>
  </si>
  <si>
    <t>1/9/2024</t>
  </si>
  <si>
    <t>3/7/2024</t>
  </si>
  <si>
    <t>HH12-1649</t>
  </si>
  <si>
    <t xml:space="preserve">Cotton Duvet  Mini Set</t>
  </si>
  <si>
    <t>AMAZON,CSNSTORES,KOHLDSN,OLLIIX</t>
  </si>
  <si>
    <t>12/7/2018</t>
  </si>
  <si>
    <t>3/7/2018</t>
  </si>
  <si>
    <t>2/2/2018</t>
  </si>
  <si>
    <t>2/11/2019</t>
  </si>
  <si>
    <t>3/26/2024</t>
  </si>
  <si>
    <t>8/21/2025</t>
  </si>
  <si>
    <t>11/26/2019</t>
  </si>
  <si>
    <t>10/27/2017</t>
  </si>
  <si>
    <t>HH12-1347</t>
  </si>
  <si>
    <t>Duvet Mini Set</t>
  </si>
  <si>
    <t>11/15/2015</t>
  </si>
  <si>
    <t>11/14/2018</t>
  </si>
  <si>
    <t>3/1/2024</t>
  </si>
  <si>
    <t>12/27/2018</t>
  </si>
  <si>
    <t>HH12-1348</t>
  </si>
  <si>
    <t>9/9/2019</t>
  </si>
  <si>
    <t>11/30/2015</t>
  </si>
  <si>
    <t>2/7/2023</t>
  </si>
  <si>
    <t>11/19/2024</t>
  </si>
  <si>
    <t>HH12-1542</t>
  </si>
  <si>
    <t>Duvet Cover Mini Set</t>
  </si>
  <si>
    <t>5/24/2016</t>
  </si>
  <si>
    <t>8/7/2016</t>
  </si>
  <si>
    <t>5/6/2016</t>
  </si>
  <si>
    <t>5/18/2016</t>
  </si>
  <si>
    <t>9/30/2019</t>
  </si>
  <si>
    <t>7/18/2024</t>
  </si>
  <si>
    <t>4/7/2020</t>
  </si>
  <si>
    <t>7/21/2016</t>
  </si>
  <si>
    <t>4/22/2022</t>
  </si>
  <si>
    <t>HH12-1543</t>
  </si>
  <si>
    <t>AMAZONDS,OVERSTOCK01</t>
  </si>
  <si>
    <t>6/6/2016</t>
  </si>
  <si>
    <t>5/3/2016</t>
  </si>
  <si>
    <t>8/10/2017</t>
  </si>
  <si>
    <t>8/21/2024</t>
  </si>
  <si>
    <t>3/12/2024</t>
  </si>
  <si>
    <t>HH12-1545</t>
  </si>
  <si>
    <t>5 Piece Duvet Set</t>
  </si>
  <si>
    <t>8/11/2016</t>
  </si>
  <si>
    <t>3/17/2016</t>
  </si>
  <si>
    <t>5/10/2016</t>
  </si>
  <si>
    <t>Dropped</t>
  </si>
  <si>
    <t>5/20/2016</t>
  </si>
  <si>
    <t>9/16/2018</t>
  </si>
  <si>
    <t>10/16/2017</t>
  </si>
  <si>
    <t>5/26/2020</t>
  </si>
  <si>
    <t>5/16/2016</t>
  </si>
  <si>
    <t>HH12-1546</t>
  </si>
  <si>
    <t>JCPENNEY01,MACY02</t>
  </si>
  <si>
    <t>7/11/2016</t>
  </si>
  <si>
    <t>3/25/2016</t>
  </si>
  <si>
    <t>5/8/2016</t>
  </si>
  <si>
    <t>9/7/2018</t>
  </si>
  <si>
    <t>5/19/2016</t>
  </si>
  <si>
    <t>11/21/2018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</si>
  <si>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</si>
  <si>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</si>
  <si>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</si>
  <si>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</si>
  <si>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</si>
  <si>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</si>
  <si>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</si>
  <si>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</si>
  <si>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</si>
  <si>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AMAZON,CSNSTORES,MACY02,OVERSTOCK01</t>
  </si>
  <si>
    <t>1/8/2024</t>
  </si>
  <si>
    <t>11/3/2023</t>
  </si>
  <si>
    <t>12/11/2023</t>
  </si>
  <si>
    <t>11/18/2023</t>
  </si>
  <si>
    <t>HH12-1878</t>
  </si>
  <si>
    <t>5 Piece Cotton Sateen Print Duvet Set</t>
  </si>
  <si>
    <t>CSNSTORES,HDDS,MACY02</t>
  </si>
  <si>
    <t>6/6/2025</t>
  </si>
  <si>
    <t>9/15/2025</t>
  </si>
  <si>
    <t>9/24/2025</t>
  </si>
  <si>
    <t>HH12-1879</t>
  </si>
  <si>
    <t>7/11/2025</t>
  </si>
  <si>
    <t>9/2/2025</t>
  </si>
  <si>
    <t>7/7/2025</t>
  </si>
  <si>
    <t>10/2/2025</t>
  </si>
  <si>
    <t>10/13/2025</t>
  </si>
  <si>
    <t>9/23/2025</t>
  </si>
  <si>
    <t>HH12-1868</t>
  </si>
  <si>
    <t>5 Piece Cotton Jaquard Duvet Set</t>
  </si>
  <si>
    <t>7/30/2024</t>
  </si>
  <si>
    <t>6/13/2024</t>
  </si>
  <si>
    <t>5/30/2024</t>
  </si>
  <si>
    <t>12/20/2024</t>
  </si>
  <si>
    <t>HH12-1869</t>
  </si>
  <si>
    <t>6/18/2024</t>
  </si>
  <si>
    <t>10/8/2025</t>
  </si>
  <si>
    <t>6/17/2024</t>
  </si>
  <si>
    <t>HH12-1828</t>
  </si>
  <si>
    <t>1/15/2023</t>
  </si>
  <si>
    <t>5/19/2023</t>
  </si>
  <si>
    <t>1/4/2023</t>
  </si>
  <si>
    <t>4/18/2025</t>
  </si>
  <si>
    <t>HH12-1829</t>
  </si>
  <si>
    <t>1/26/2023</t>
  </si>
  <si>
    <t>9/18/2023</t>
  </si>
  <si>
    <t>1/9/2023</t>
  </si>
  <si>
    <t>11/5/2024</t>
  </si>
  <si>
    <t>12/15/2022</t>
  </si>
  <si>
    <t>11/3/2024</t>
  </si>
  <si>
    <t>2/13/2023</t>
  </si>
  <si>
    <t>HH12-1622</t>
  </si>
  <si>
    <t>Cotton Printed 5 Piece Duvet Cover Set</t>
  </si>
  <si>
    <t>KOHLDSN,OLLIIX</t>
  </si>
  <si>
    <t>8/1/2018</t>
  </si>
  <si>
    <t>5/3/2017</t>
  </si>
  <si>
    <t>11/13/2017</t>
  </si>
  <si>
    <t>3/28/2017</t>
  </si>
  <si>
    <t>5/17/2022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</si>
  <si>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</si>
  <si>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</si>
  <si>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</si>
  <si>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</si>
  <si>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</si>
  <si>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</si>
  <si>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</si>
  <si>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AMAZONDS,OVERSTOCK01,ROOMECOM</t>
  </si>
  <si>
    <t>3/24/2017</t>
  </si>
  <si>
    <t>6/5/2022</t>
  </si>
  <si>
    <t>3/27/2019</t>
  </si>
  <si>
    <t>1/27/2020</t>
  </si>
  <si>
    <t>8/25/2023</t>
  </si>
  <si>
    <t>3/10/2017</t>
  </si>
  <si>
    <t>HH12-1687</t>
  </si>
  <si>
    <t>5 Piece Cotton Duvet Cover Set</t>
  </si>
  <si>
    <t>6/25/2018</t>
  </si>
  <si>
    <t>1/3/2019</t>
  </si>
  <si>
    <t>6/19/2018</t>
  </si>
  <si>
    <t>7/19/2019</t>
  </si>
  <si>
    <t>9/11/2024</t>
  </si>
  <si>
    <t>10/9/2019</t>
  </si>
  <si>
    <t>10/7/2019</t>
  </si>
  <si>
    <t>7/11/2018</t>
  </si>
  <si>
    <t>4/30/2018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</si>
  <si>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</si>
  <si>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</si>
  <si>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</si>
  <si>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</si>
  <si>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</si>
  <si>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</si>
  <si>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</si>
  <si>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1/14/2021</t>
  </si>
  <si>
    <t>12/1/2022</t>
  </si>
  <si>
    <t>1/18/2021</t>
  </si>
  <si>
    <t>7/12/2022</t>
  </si>
  <si>
    <t>2/9/2021</t>
  </si>
  <si>
    <t>HH12-1804</t>
  </si>
  <si>
    <t>1/22/2021</t>
  </si>
  <si>
    <t>2/7/2021</t>
  </si>
  <si>
    <t>6/20/2024</t>
  </si>
  <si>
    <t>6/6/2022</t>
  </si>
  <si>
    <t>10/18/2024</t>
  </si>
  <si>
    <t>2/10/2021</t>
  </si>
  <si>
    <t>11/10/2022</t>
  </si>
  <si>
    <t>7/25/2024</t>
  </si>
  <si>
    <t>HH12-1226</t>
  </si>
  <si>
    <t>8/3/2016</t>
  </si>
  <si>
    <t>9/11/2015</t>
  </si>
  <si>
    <t>7/24/2015</t>
  </si>
  <si>
    <t>8/28/2019</t>
  </si>
  <si>
    <t>10/12/2015</t>
  </si>
  <si>
    <t>7/31/2024</t>
  </si>
  <si>
    <t>5/18/2020</t>
  </si>
  <si>
    <t>6/17/2015</t>
  </si>
  <si>
    <t>3/22/2022</t>
  </si>
  <si>
    <t>2/4/2015</t>
  </si>
  <si>
    <t>3/12/2025</t>
  </si>
  <si>
    <t>HH12-1227</t>
  </si>
  <si>
    <t>6/25/2015</t>
  </si>
  <si>
    <t>12/16/2019</t>
  </si>
  <si>
    <t>11/7/2015</t>
  </si>
  <si>
    <t>1/16/2025</t>
  </si>
  <si>
    <t>4/23/2015</t>
  </si>
  <si>
    <t>8/19/2024</t>
  </si>
  <si>
    <t>2/23/2023</t>
  </si>
  <si>
    <t>9/21/2015</t>
  </si>
  <si>
    <t>4/28/2015</t>
  </si>
  <si>
    <t>HH12-1873</t>
  </si>
  <si>
    <t>3 Piece Cotton Sateen with Embroidery Duvet Set</t>
  </si>
  <si>
    <t>3</t>
  </si>
  <si>
    <t>HH12-1874</t>
  </si>
  <si>
    <t>8/6/2025</t>
  </si>
  <si>
    <t>10/3/2025</t>
  </si>
  <si>
    <t>HH13-1884</t>
  </si>
  <si>
    <t>COVERLET&amp;BEDSPR</t>
  </si>
  <si>
    <t>Coverlet &amp; Bedspread</t>
  </si>
  <si>
    <t>Breeze</t>
  </si>
  <si>
    <t xml:space="preserve">Cotton Gauze  Embroidered Quilt Set</t>
  </si>
  <si>
    <t>7/22/2025</t>
  </si>
  <si>
    <t>9/19/2025</t>
  </si>
  <si>
    <t>10/30/2025</t>
  </si>
  <si>
    <t>HH13-1885</t>
  </si>
  <si>
    <t>AMAZON,CSNSTORES,OLLIIX</t>
  </si>
  <si>
    <t>8/15/2025</t>
  </si>
  <si>
    <t>10/27/2025</t>
  </si>
  <si>
    <t>HH13-1886</t>
  </si>
  <si>
    <t>HH13-1887</t>
  </si>
  <si>
    <t>AMAZON,AMAZONDS</t>
  </si>
  <si>
    <t>8/12/2025</t>
  </si>
  <si>
    <t>10/23/2025</t>
  </si>
  <si>
    <t>HH13-1882</t>
  </si>
  <si>
    <t>HH13-1883</t>
  </si>
  <si>
    <t>9/1/2025</t>
  </si>
  <si>
    <t>HH13-1880</t>
  </si>
  <si>
    <t>Sage</t>
  </si>
  <si>
    <t>AMAZON,CSNSTORES</t>
  </si>
  <si>
    <t>10/6/2025</t>
  </si>
  <si>
    <t>8/11/2025</t>
  </si>
  <si>
    <t>HH13-1881</t>
  </si>
  <si>
    <t>8/14/2025</t>
  </si>
  <si>
    <t>HH13-1547</t>
  </si>
  <si>
    <t>Seaside</t>
  </si>
  <si>
    <t>4 Piece Cotton Reversible Embroidered Quilt Set with Throw Pillow</t>
  </si>
  <si>
    <t>PF003330</t>
  </si>
  <si>
    <t>Percale</t>
  </si>
  <si>
    <t>3/10/2026</t>
  </si>
  <si>
    <t>8/20/2016</t>
  </si>
  <si>
    <t>8/22/2016</t>
  </si>
  <si>
    <t>3/2/2016</t>
  </si>
  <si>
    <t>2/25/2016</t>
  </si>
  <si>
    <t>7/7/2017</t>
  </si>
  <si>
    <t>12/17/2024</t>
  </si>
  <si>
    <t>1/28/2019</t>
  </si>
  <si>
    <t>2/24/2023</t>
  </si>
  <si>
    <t>5/12/2016</t>
  </si>
  <si>
    <t>2/29/2016</t>
  </si>
  <si>
    <t>2/5/2019</t>
  </si>
  <si>
    <t>HH13-1548</t>
  </si>
  <si>
    <t>CSNSTORES,JCPENNEY01,KOHLDSN,MACY02</t>
  </si>
  <si>
    <t>8/29/2016</t>
  </si>
  <si>
    <t>2/24/2016</t>
  </si>
  <si>
    <t>5/2/2016</t>
  </si>
  <si>
    <t>3/4/2016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</si>
  <si>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</si>
  <si>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</si>
  <si>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</si>
  <si>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</si>
  <si>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</si>
  <si>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</si>
  <si>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</si>
  <si>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</si>
  <si>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</si>
  <si>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</si>
  <si>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CSNSTORES,JCPENNEY01,KOHLDSN</t>
  </si>
  <si>
    <t>11/16/2022</t>
  </si>
  <si>
    <t>11/24/2022</t>
  </si>
  <si>
    <t>8/1/2023</t>
  </si>
  <si>
    <t>1/16/2023</t>
  </si>
  <si>
    <t>2/20/2023</t>
  </si>
  <si>
    <t>HH13-1836</t>
  </si>
  <si>
    <t>11/17/2022</t>
  </si>
  <si>
    <t>11/3/2022</t>
  </si>
  <si>
    <t>12/19/2022</t>
  </si>
  <si>
    <t>11/14/2023</t>
  </si>
  <si>
    <t>2/21/2023</t>
  </si>
  <si>
    <t>HH30-1694</t>
  </si>
  <si>
    <t>NORMAL PILLOW</t>
  </si>
  <si>
    <t>Other Pillows</t>
  </si>
  <si>
    <t>Embroidered Cotton Oblong Decorative Pillow</t>
  </si>
  <si>
    <t>12x20"</t>
  </si>
  <si>
    <t>PP000875</t>
  </si>
  <si>
    <t>Border</t>
  </si>
  <si>
    <t>2/11/2026</t>
  </si>
  <si>
    <t>AMAZON,CSNSTORES,MACY02,OLLIIX,OVERSTOCK01</t>
  </si>
  <si>
    <t>4/23/2018</t>
  </si>
  <si>
    <t>9/18/2022</t>
  </si>
  <si>
    <t>1/2/2023</t>
  </si>
  <si>
    <t>12/12/2019</t>
  </si>
  <si>
    <t>7/3/2019</t>
  </si>
  <si>
    <t>2/3/2020</t>
  </si>
  <si>
    <t>8/10/2022</t>
  </si>
  <si>
    <t>7/27/2023</t>
  </si>
  <si>
    <t>7/30/2018</t>
  </si>
  <si>
    <t>5/7/2019</t>
  </si>
  <si>
    <t>10/8/2023</t>
  </si>
  <si>
    <t>HH30-1693</t>
  </si>
  <si>
    <t>Embroidered Cotton Square Decorative Pillow</t>
  </si>
  <si>
    <t>18x18"</t>
  </si>
  <si>
    <t>Geometric</t>
  </si>
  <si>
    <t>MACY02,OVERSTOCK01</t>
  </si>
  <si>
    <t>9/18/2018</t>
  </si>
  <si>
    <t>4/24/2018</t>
  </si>
  <si>
    <t>6/1/2018</t>
  </si>
  <si>
    <t>3/18/2019</t>
  </si>
  <si>
    <t>HH30-1229A</t>
  </si>
  <si>
    <t>Square Pillow</t>
  </si>
  <si>
    <t>16x16"</t>
  </si>
  <si>
    <t>9/4/2015</t>
  </si>
  <si>
    <t>3/9/2021</t>
  </si>
  <si>
    <t>9/29/2015</t>
  </si>
  <si>
    <t>HH30-1230A</t>
  </si>
  <si>
    <t>Oblong Pillow</t>
  </si>
  <si>
    <t>7/9/2015</t>
  </si>
  <si>
    <t>10/12/2017</t>
  </si>
  <si>
    <t>9/23/2015</t>
  </si>
  <si>
    <t>4/9/2024</t>
  </si>
  <si>
    <t>9/16/2015</t>
  </si>
  <si>
    <t>HH30-708A</t>
  </si>
  <si>
    <t>Embroidered Oblong Pillow</t>
  </si>
  <si>
    <t>CSNSTORES,JCPENNEY01</t>
  </si>
  <si>
    <t>7/20/2015</t>
  </si>
  <si>
    <t>1/28/2015</t>
  </si>
  <si>
    <t>8/7/2015</t>
  </si>
  <si>
    <t>4/15/2016</t>
  </si>
  <si>
    <t>3/20/2024</t>
  </si>
  <si>
    <t>2/5/2016</t>
  </si>
  <si>
    <t>4/2/2025</t>
  </si>
  <si>
    <t>4/21/2023</t>
  </si>
  <si>
    <t>HH30-706A</t>
  </si>
  <si>
    <t>Pieced Square Pillow</t>
  </si>
  <si>
    <t>7/23/2018</t>
  </si>
  <si>
    <t>12/13/2024</t>
  </si>
  <si>
    <t>2/21/2016</t>
  </si>
  <si>
    <t>HH30-709A</t>
  </si>
  <si>
    <t>Quilted Bolster Pillow</t>
  </si>
  <si>
    <t>D7x18"</t>
  </si>
  <si>
    <t>3/4/2015</t>
  </si>
  <si>
    <t>2/23/2015</t>
  </si>
  <si>
    <t>7/29/2015</t>
  </si>
  <si>
    <t>6/4/2018</t>
  </si>
  <si>
    <t>1/6/2016</t>
  </si>
  <si>
    <t>4/3/2015</t>
  </si>
  <si>
    <t>4/19/2023</t>
  </si>
  <si>
    <t>HH30-272</t>
  </si>
  <si>
    <t>Beach House</t>
  </si>
  <si>
    <t>Decorative Pillow</t>
  </si>
  <si>
    <t>PF003326</t>
  </si>
  <si>
    <t>CSNSTORES,HDDS,MACY02,OVERSTOCK01</t>
  </si>
  <si>
    <t>5/1/2018</t>
  </si>
  <si>
    <t>10/6/2015</t>
  </si>
  <si>
    <t>11/11/2024</t>
  </si>
  <si>
    <t>7/12/2023</t>
  </si>
  <si>
    <t>9/16/2021</t>
  </si>
  <si>
    <t>HH30-1650</t>
  </si>
  <si>
    <t>10/5/2017</t>
  </si>
  <si>
    <t>CSNSTORES,OLLIIX,OVERSTOCK01</t>
  </si>
  <si>
    <t>3/30/2018</t>
  </si>
  <si>
    <t>1/2/2018</t>
  </si>
  <si>
    <t>6/26/2019</t>
  </si>
  <si>
    <t>2/15/2019</t>
  </si>
  <si>
    <t>4/25/2022</t>
  </si>
  <si>
    <t>12/26/2018</t>
  </si>
  <si>
    <t>HH30-1651</t>
  </si>
  <si>
    <t>4/11/2018</t>
  </si>
  <si>
    <t>5/9/2019</t>
  </si>
  <si>
    <t>3/30/2020</t>
  </si>
  <si>
    <t>8/6/2018</t>
  </si>
  <si>
    <t>2/28/2018</t>
  </si>
  <si>
    <t>10/19/2022</t>
  </si>
  <si>
    <t>HH30-402A</t>
  </si>
  <si>
    <t>12x16"</t>
  </si>
  <si>
    <t>8/20/2015</t>
  </si>
  <si>
    <t>5/29/2018</t>
  </si>
  <si>
    <t>3/31/2017</t>
  </si>
  <si>
    <t>5/19/2017</t>
  </si>
  <si>
    <t>9/18/2024</t>
  </si>
  <si>
    <t>1/22/2019</t>
  </si>
  <si>
    <t>11/5/2019</t>
  </si>
  <si>
    <t>9/8/2016</t>
  </si>
  <si>
    <t>10/27/2015</t>
  </si>
  <si>
    <t>HH30-401A</t>
  </si>
  <si>
    <t>1/10/2022</t>
  </si>
  <si>
    <t>HH30-497</t>
  </si>
  <si>
    <t>Chelsea</t>
  </si>
  <si>
    <t>Cotton Square Pillow</t>
  </si>
  <si>
    <t>PF003320</t>
  </si>
  <si>
    <t>5/1/2017</t>
  </si>
  <si>
    <t>9/22/2015</t>
  </si>
  <si>
    <t>10/2/2015</t>
  </si>
  <si>
    <t>1/8/2015</t>
  </si>
  <si>
    <t>3/22/2021</t>
  </si>
  <si>
    <t>HH11-705</t>
  </si>
  <si>
    <t>BED SKIRT&amp;SHAM</t>
  </si>
  <si>
    <t>Sham</t>
  </si>
  <si>
    <t>Euro Sham</t>
  </si>
  <si>
    <t>Farmhouse/Country/Cottage</t>
  </si>
  <si>
    <t>5/12/2015</t>
  </si>
  <si>
    <t>8/2/2019</t>
  </si>
  <si>
    <t>11/21/2016</t>
  </si>
  <si>
    <t>2/25/2015</t>
  </si>
  <si>
    <t>HH11-1228A</t>
  </si>
  <si>
    <t>4/20/2015</t>
  </si>
  <si>
    <t>10/7/2015</t>
  </si>
  <si>
    <t>10/22/2019</t>
  </si>
  <si>
    <t>HH11-1892</t>
  </si>
  <si>
    <t xml:space="preserve">Cotton Gauze  Embroidered Euro Sham</t>
  </si>
  <si>
    <t>1</t>
  </si>
  <si>
    <t>7/24/2025</t>
  </si>
  <si>
    <t>8/22/2025</t>
  </si>
  <si>
    <t>HH11-1891</t>
  </si>
  <si>
    <t>HH11-1894</t>
  </si>
  <si>
    <t>HH11-496</t>
  </si>
  <si>
    <t>Cotton European Sham</t>
  </si>
  <si>
    <t>3/7/2016</t>
  </si>
  <si>
    <t>10/30/2017</t>
  </si>
  <si>
    <t>HH11-399</t>
  </si>
  <si>
    <t>10/1/2019</t>
  </si>
  <si>
    <t>9/11/2018</t>
  </si>
  <si>
    <t>1/25/2024</t>
  </si>
  <si>
    <t>8/30/2019</t>
  </si>
  <si>
    <t>2/7/2016</t>
  </si>
  <si>
    <t>8/18/2023</t>
  </si>
  <si>
    <t>HH11-1893</t>
  </si>
  <si>
    <t>Bed Skirt&amp;Sham</t>
  </si>
  <si>
    <t>10/21/2025</t>
  </si>
  <si>
    <t>8/20/2025</t>
  </si>
  <si>
    <t>HHD12-1937</t>
  </si>
  <si>
    <t>Harbor House</t>
  </si>
  <si>
    <t>Linen Blend Double Flange</t>
  </si>
  <si>
    <t>Duvet Cover Set</t>
  </si>
  <si>
    <t>White/Gold</t>
  </si>
  <si>
    <t>NEW</t>
  </si>
  <si>
    <t>Linen</t>
  </si>
  <si>
    <t>Glam/Luxury</t>
  </si>
  <si>
    <t>Hospitality</t>
  </si>
  <si>
    <t>9/7/2025</t>
  </si>
  <si>
    <t>10/24/2025</t>
  </si>
  <si>
    <t>HHD12-1938</t>
  </si>
  <si>
    <t>AMAZON,HHLD2C,OVERSTOCK01</t>
  </si>
  <si>
    <t>11/3/2025</t>
  </si>
  <si>
    <t>10/20/2025</t>
  </si>
  <si>
    <t>10/17/2025</t>
  </si>
  <si>
    <t>10/29/2025</t>
  </si>
  <si>
    <t>HHD12-1979</t>
  </si>
  <si>
    <t>White/Gray</t>
  </si>
  <si>
    <t>HHLD2C</t>
  </si>
  <si>
    <t>10/10/2025</t>
  </si>
  <si>
    <t>HHD12-1980</t>
  </si>
  <si>
    <t>HHD12-1953</t>
  </si>
  <si>
    <t>100% Cotton Sateen Duvet Cover Set</t>
  </si>
  <si>
    <t>Navy/Blue</t>
  </si>
  <si>
    <t>HHD12-1954</t>
  </si>
  <si>
    <t>8/4/2025</t>
  </si>
  <si>
    <t>HHD12-1951</t>
  </si>
  <si>
    <t>Terracotta/Linen</t>
  </si>
  <si>
    <t>8/8/2025</t>
  </si>
  <si>
    <t>HHD12-1952</t>
  </si>
  <si>
    <t>HHD14-1919</t>
  </si>
  <si>
    <t>QUILT</t>
  </si>
  <si>
    <t>Quilt</t>
  </si>
  <si>
    <t>French Flax</t>
  </si>
  <si>
    <t>Linen Garment Washed Quilt Set</t>
  </si>
  <si>
    <t>Mid-Century Modern</t>
  </si>
  <si>
    <t>HHD14-1920</t>
  </si>
  <si>
    <t>HHLD2C,NRTPORT</t>
  </si>
  <si>
    <t>11/7/2025</t>
  </si>
  <si>
    <t>HHD14-1925</t>
  </si>
  <si>
    <t>Clay</t>
  </si>
  <si>
    <t>HHD14-1926</t>
  </si>
  <si>
    <t>HHD14-1921</t>
  </si>
  <si>
    <t>Gray</t>
  </si>
  <si>
    <t>HHD14-1922</t>
  </si>
  <si>
    <t>HHD14-1923</t>
  </si>
  <si>
    <t>Olive Green</t>
  </si>
  <si>
    <t>HHD14-1924</t>
  </si>
  <si>
    <t>HHD14-1917</t>
  </si>
  <si>
    <t>HHD14-1918</t>
  </si>
  <si>
    <t>HHD20-1899</t>
  </si>
  <si>
    <t>SHEET/SHEET SET</t>
  </si>
  <si>
    <t>Sheet/Sheet Set</t>
  </si>
  <si>
    <t>Cooling</t>
  </si>
  <si>
    <t>Stretch Jersey Sheet Set</t>
  </si>
  <si>
    <t>Nylon</t>
  </si>
  <si>
    <t>6/19/2025</t>
  </si>
  <si>
    <t>2/24/2026</t>
  </si>
  <si>
    <t>HHD20-1900</t>
  </si>
  <si>
    <t>HHD20-1901</t>
  </si>
  <si>
    <t>HHD20-1902</t>
  </si>
  <si>
    <t>Split King</t>
  </si>
  <si>
    <t>HHD20-1895</t>
  </si>
  <si>
    <t>HHD20-1896</t>
  </si>
  <si>
    <t>9/4/2025</t>
  </si>
  <si>
    <t>9/9/2025</t>
  </si>
  <si>
    <t>HHD20-1897</t>
  </si>
  <si>
    <t>9/11/2025</t>
  </si>
  <si>
    <t>9/21/2025</t>
  </si>
  <si>
    <t>HHD20-1898</t>
  </si>
  <si>
    <t>AMAZONDS</t>
  </si>
  <si>
    <t>HHD20-1907</t>
  </si>
  <si>
    <t>HHD20-1908</t>
  </si>
  <si>
    <t>8/7/2025</t>
  </si>
  <si>
    <t>HHD20-1909</t>
  </si>
  <si>
    <t>HHD20-1910</t>
  </si>
  <si>
    <t>HHD20-1903</t>
  </si>
  <si>
    <t>HHD20-1904</t>
  </si>
  <si>
    <t>HHD20-1905</t>
  </si>
  <si>
    <t>HHD20-1906</t>
  </si>
  <si>
    <t>HHD20-1955</t>
  </si>
  <si>
    <t>100% Egyptian Cotton</t>
  </si>
  <si>
    <t>Sateen Sheet Set</t>
  </si>
  <si>
    <t>HHD20-1956</t>
  </si>
  <si>
    <t>HHD20-1957</t>
  </si>
  <si>
    <t>HHD20-1958</t>
  </si>
  <si>
    <t>HHD20-1963</t>
  </si>
  <si>
    <t>HHD20-1964</t>
  </si>
  <si>
    <t>HHD20-1965</t>
  </si>
  <si>
    <t>HHD20-1966</t>
  </si>
  <si>
    <t>HHD20-1967</t>
  </si>
  <si>
    <t>HHD20-1968</t>
  </si>
  <si>
    <t>HHD20-1969</t>
  </si>
  <si>
    <t>HHD20-1970</t>
  </si>
  <si>
    <t>HHD20-1975</t>
  </si>
  <si>
    <t>HHD20-1976</t>
  </si>
  <si>
    <t>HHD20-1977</t>
  </si>
  <si>
    <t>HHD20-1978</t>
  </si>
  <si>
    <t>HHD20-1959</t>
  </si>
  <si>
    <t>Off-White</t>
  </si>
  <si>
    <t>HHD20-1960</t>
  </si>
  <si>
    <t>9/18/2025</t>
  </si>
  <si>
    <t>HHD20-1961</t>
  </si>
  <si>
    <t>HHD20-1962</t>
  </si>
  <si>
    <t>HHD20-1971</t>
  </si>
  <si>
    <t>HHD20-1972</t>
  </si>
  <si>
    <t>HHD20-1973</t>
  </si>
  <si>
    <t>HHD20-1974</t>
  </si>
  <si>
    <t>HHD10-1927</t>
  </si>
  <si>
    <t>Reversible Tencel Comforter Blanket</t>
  </si>
  <si>
    <t>HHD10-1928</t>
  </si>
  <si>
    <t>HHD10-1931</t>
  </si>
  <si>
    <t>HHD10-1932</t>
  </si>
  <si>
    <t>11/4/2025</t>
  </si>
  <si>
    <t>HHD10-1935</t>
  </si>
  <si>
    <t>HHD10-1936</t>
  </si>
  <si>
    <t>HHD10-1929</t>
  </si>
  <si>
    <t>HHD10-1930</t>
  </si>
  <si>
    <t>HHD10-1933</t>
  </si>
  <si>
    <t>8/29/2025</t>
  </si>
  <si>
    <t>HHD10-1934</t>
  </si>
  <si>
    <t>HHD10-1915</t>
  </si>
  <si>
    <t>White Goose Down</t>
  </si>
  <si>
    <t>100% Cotton Shell Comforter</t>
  </si>
  <si>
    <t>HHD10-1916</t>
  </si>
  <si>
    <t>9/17/2025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</si>
  <si>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</si>
  <si>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</si>
  <si>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</si>
  <si>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</si>
  <si>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</si>
  <si>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</si>
  <si>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</si>
  <si>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</si>
  <si>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10/16/2025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</si>
  <si>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</si>
  <si>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</si>
  <si>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</si>
  <si>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</si>
  <si>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</si>
  <si>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</si>
  <si>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</si>
  <si>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</si>
  <si>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</si>
  <si>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</si>
  <si>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HHD50-1914</t>
  </si>
  <si>
    <t>THROW</t>
  </si>
  <si>
    <t>Throw</t>
  </si>
  <si>
    <t>Botswana Animal Print</t>
  </si>
  <si>
    <t>Faux Fur Throw Blanket</t>
  </si>
  <si>
    <t>60x80"</t>
  </si>
  <si>
    <t>Bobcat</t>
  </si>
  <si>
    <t>Polyester</t>
  </si>
  <si>
    <t>Animal</t>
  </si>
  <si>
    <t>9/10/2025</t>
  </si>
  <si>
    <t>HHD50-1911</t>
  </si>
  <si>
    <t>Leopard</t>
  </si>
  <si>
    <t>HHD50-1913</t>
  </si>
  <si>
    <t>Polar Bear</t>
  </si>
  <si>
    <t>HHD50-1912</t>
  </si>
  <si>
    <t>Snow Leopard</t>
  </si>
  <si>
    <t>HH10-1995</t>
  </si>
  <si>
    <t>N/A</t>
  </si>
  <si>
    <t>2/2/2026</t>
  </si>
  <si>
    <t>HH10-1996</t>
  </si>
  <si>
    <t>HH10-1993</t>
  </si>
  <si>
    <t>HH10-1994</t>
  </si>
  <si>
    <t>HH10-1981</t>
  </si>
  <si>
    <t>1/14/2026</t>
  </si>
  <si>
    <t>HH10-1982</t>
  </si>
  <si>
    <t>HH10-1983</t>
  </si>
  <si>
    <t>HH10-1984</t>
  </si>
  <si>
    <t>HH10-1987</t>
  </si>
  <si>
    <t>Ivory/Taupe</t>
  </si>
  <si>
    <t>HH10-1988</t>
  </si>
  <si>
    <t>HH10-1989</t>
  </si>
  <si>
    <t>HH10-1990</t>
  </si>
  <si>
    <t>HH12-1999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</si>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</sst>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91.2</v>
      </c>
      <c r="M6" s="3">
        <v>95.76</v>
      </c>
      <c r="N6" s="3">
        <v>189.99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132</v>
      </c>
      <c r="AA6" s="4">
        <f>=ROUNDDOWN(66,0)</f>
      </c>
      <c r="AB6" s="5">
        <v>2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</v>
      </c>
      <c r="AQ6" s="8">
        <v>310.26</v>
      </c>
      <c r="AR6" s="4"/>
      <c r="AS6" s="8"/>
      <c r="AT6" s="7"/>
      <c r="AU6" s="7"/>
      <c r="AV6" s="4">
        <v>20</v>
      </c>
      <c r="AW6" s="8">
        <v>2519.8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0.1231</v>
      </c>
      <c r="BC6" s="4">
        <v>28</v>
      </c>
      <c r="BD6" s="8">
        <v>3547.95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0.7102</v>
      </c>
      <c r="BJ6" s="4">
        <v>3</v>
      </c>
      <c r="BK6" s="8">
        <v>310.26</v>
      </c>
      <c r="BL6" s="2" t="s">
        <v>16</v>
      </c>
      <c r="BM6" s="7">
        <v>1</v>
      </c>
      <c r="BN6" s="7">
        <v>1</v>
      </c>
      <c r="BO6" s="4">
        <v>3</v>
      </c>
      <c r="BP6" s="8">
        <v>310.26</v>
      </c>
      <c r="BQ6" s="4"/>
      <c r="BR6" s="8"/>
      <c r="BS6" s="7"/>
      <c r="BT6" s="7"/>
      <c r="BU6" s="2" t="s">
        <v>139</v>
      </c>
      <c r="BV6" s="2" t="s">
        <v>128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131</v>
      </c>
      <c r="CB6" s="4"/>
      <c r="CC6" s="8"/>
      <c r="CD6" s="4"/>
      <c r="CE6" s="8"/>
      <c r="CF6" s="7"/>
      <c r="CG6" s="7"/>
      <c r="CH6" s="2" t="s">
        <v>139</v>
      </c>
      <c r="CI6" s="2" t="s">
        <v>128</v>
      </c>
      <c r="CJ6" s="2" t="s">
        <v>138</v>
      </c>
      <c r="CK6" s="2" t="s">
        <v>138</v>
      </c>
      <c r="CL6" s="2" t="s">
        <v>142</v>
      </c>
      <c r="CM6" s="2" t="s">
        <v>142</v>
      </c>
      <c r="CN6" s="2" t="s">
        <v>131</v>
      </c>
      <c r="CO6" s="4"/>
      <c r="CP6" s="8"/>
      <c r="CQ6" s="4"/>
      <c r="CR6" s="8"/>
      <c r="CS6" s="7"/>
      <c r="CT6" s="7"/>
      <c r="CU6" s="2" t="s">
        <v>139</v>
      </c>
      <c r="CV6" s="2" t="s">
        <v>128</v>
      </c>
      <c r="CW6" s="2" t="s">
        <v>143</v>
      </c>
      <c r="CX6" s="2" t="s">
        <v>144</v>
      </c>
      <c r="CY6" s="2" t="s">
        <v>142</v>
      </c>
      <c r="CZ6" s="2" t="s">
        <v>142</v>
      </c>
      <c r="DA6" s="2" t="s">
        <v>131</v>
      </c>
      <c r="DB6" s="4"/>
      <c r="DC6" s="8"/>
      <c r="DD6" s="4"/>
      <c r="DE6" s="8"/>
      <c r="DF6" s="7"/>
      <c r="DG6" s="7"/>
      <c r="DH6" s="2" t="s">
        <v>139</v>
      </c>
      <c r="DI6" s="2" t="s">
        <v>128</v>
      </c>
      <c r="DJ6" s="2" t="s">
        <v>131</v>
      </c>
      <c r="DK6" s="2" t="s">
        <v>145</v>
      </c>
      <c r="DL6" s="2" t="s">
        <v>142</v>
      </c>
      <c r="DM6" s="2" t="s">
        <v>142</v>
      </c>
      <c r="DN6" s="2" t="s">
        <v>131</v>
      </c>
      <c r="DO6" s="4"/>
      <c r="DP6" s="8"/>
      <c r="DQ6" s="4"/>
      <c r="DR6" s="8"/>
      <c r="DS6" s="7"/>
      <c r="DT6" s="7"/>
      <c r="DU6" s="2" t="s">
        <v>139</v>
      </c>
      <c r="DV6" s="2" t="s">
        <v>128</v>
      </c>
      <c r="DW6" s="2" t="s">
        <v>138</v>
      </c>
      <c r="DX6" s="2" t="s">
        <v>146</v>
      </c>
      <c r="DY6" s="2" t="s">
        <v>142</v>
      </c>
      <c r="DZ6" s="2" t="s">
        <v>142</v>
      </c>
      <c r="EA6" s="2" t="s">
        <v>131</v>
      </c>
      <c r="EB6" s="4"/>
      <c r="EC6" s="8"/>
      <c r="ED6" s="4"/>
      <c r="EE6" s="8"/>
      <c r="EF6" s="7"/>
      <c r="EG6" s="7"/>
      <c r="EH6" s="2" t="s">
        <v>139</v>
      </c>
      <c r="EI6" s="2" t="s">
        <v>128</v>
      </c>
      <c r="EJ6" s="2" t="s">
        <v>138</v>
      </c>
      <c r="EK6" s="2" t="s">
        <v>147</v>
      </c>
      <c r="EL6" s="2" t="s">
        <v>142</v>
      </c>
      <c r="EM6" s="2" t="s">
        <v>142</v>
      </c>
      <c r="EN6" s="2" t="s">
        <v>131</v>
      </c>
      <c r="EO6" s="4"/>
      <c r="EP6" s="8"/>
      <c r="EQ6" s="4"/>
      <c r="ER6" s="8"/>
      <c r="ES6" s="7"/>
      <c r="ET6" s="7"/>
      <c r="EU6" s="2" t="s">
        <v>139</v>
      </c>
      <c r="EV6" s="2" t="s">
        <v>128</v>
      </c>
      <c r="EW6" s="2" t="s">
        <v>148</v>
      </c>
      <c r="EX6" s="2" t="s">
        <v>149</v>
      </c>
      <c r="EY6" s="2" t="s">
        <v>142</v>
      </c>
      <c r="EZ6" s="2" t="s">
        <v>142</v>
      </c>
      <c r="FA6" s="2" t="s">
        <v>131</v>
      </c>
      <c r="FB6" s="4"/>
      <c r="FC6" s="8"/>
      <c r="FD6" s="4"/>
      <c r="FE6" s="8"/>
      <c r="FF6" s="7"/>
      <c r="FG6" s="7"/>
      <c r="FH6" s="2" t="s">
        <v>139</v>
      </c>
      <c r="FI6" s="2" t="s">
        <v>128</v>
      </c>
      <c r="FJ6" s="2" t="s">
        <v>138</v>
      </c>
      <c r="FK6" s="2" t="s">
        <v>150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131</v>
      </c>
      <c r="FV6" s="2" t="s">
        <v>131</v>
      </c>
      <c r="FW6" s="2" t="s">
        <v>131</v>
      </c>
      <c r="FX6" s="2" t="s">
        <v>131</v>
      </c>
      <c r="FY6" s="2" t="s">
        <v>131</v>
      </c>
      <c r="FZ6" s="2" t="s">
        <v>131</v>
      </c>
      <c r="GA6" s="2" t="s">
        <v>131</v>
      </c>
      <c r="GB6" s="4"/>
      <c r="GC6" s="8"/>
      <c r="GD6" s="4"/>
      <c r="GE6" s="8"/>
      <c r="GF6" s="7"/>
      <c r="GG6" s="7"/>
      <c r="GH6" s="2" t="s">
        <v>139</v>
      </c>
      <c r="GI6" s="2" t="s">
        <v>128</v>
      </c>
      <c r="GJ6" s="2" t="s">
        <v>151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139</v>
      </c>
      <c r="GV6" s="2" t="s">
        <v>128</v>
      </c>
      <c r="GW6" s="2" t="s">
        <v>131</v>
      </c>
      <c r="GX6" s="2" t="s">
        <v>131</v>
      </c>
      <c r="GY6" s="2" t="s">
        <v>142</v>
      </c>
      <c r="GZ6" s="2" t="s">
        <v>142</v>
      </c>
      <c r="HA6" s="2" t="s">
        <v>131</v>
      </c>
      <c r="HB6" s="4"/>
      <c r="HC6" s="8"/>
      <c r="HD6" s="4"/>
      <c r="HE6" s="8"/>
      <c r="HF6" s="7"/>
      <c r="HG6" s="7"/>
      <c r="HH6" s="2" t="s">
        <v>152</v>
      </c>
      <c r="HI6" s="2" t="s">
        <v>128</v>
      </c>
      <c r="HJ6" s="2" t="s">
        <v>131</v>
      </c>
      <c r="HK6" s="2" t="s">
        <v>131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153</v>
      </c>
      <c r="HV6" s="2" t="s">
        <v>154</v>
      </c>
      <c r="HW6" s="2" t="s">
        <v>155</v>
      </c>
      <c r="HX6" s="2" t="s">
        <v>131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139</v>
      </c>
      <c r="IV6" s="2" t="s">
        <v>156</v>
      </c>
      <c r="IW6" s="2" t="s">
        <v>157</v>
      </c>
      <c r="IX6" s="2" t="s">
        <v>158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159</v>
      </c>
      <c r="JI6" s="2" t="s">
        <v>128</v>
      </c>
      <c r="JJ6" s="2" t="s">
        <v>131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152</v>
      </c>
      <c r="JV6" s="2" t="s">
        <v>128</v>
      </c>
      <c r="JW6" s="2" t="s">
        <v>131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152</v>
      </c>
      <c r="KI6" s="2" t="s">
        <v>154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159</v>
      </c>
      <c r="KV6" s="2" t="s">
        <v>128</v>
      </c>
      <c r="KW6" s="2" t="s">
        <v>131</v>
      </c>
      <c r="KX6" s="2" t="s">
        <v>131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160</v>
      </c>
      <c r="LI6" s="2" t="s">
        <v>128</v>
      </c>
      <c r="LJ6" s="2" t="s">
        <v>131</v>
      </c>
      <c r="LK6" s="2" t="s">
        <v>131</v>
      </c>
      <c r="LL6" s="2" t="s">
        <v>142</v>
      </c>
      <c r="LM6" s="2" t="s">
        <v>142</v>
      </c>
      <c r="LN6" s="2" t="s">
        <v>131</v>
      </c>
      <c r="LO6" s="4"/>
      <c r="LP6" s="8"/>
      <c r="LQ6" s="4"/>
      <c r="LR6" s="8"/>
      <c r="LS6" s="7"/>
      <c r="LT6" s="7"/>
      <c r="LU6" s="2" t="s">
        <v>139</v>
      </c>
      <c r="LV6" s="2" t="s">
        <v>128</v>
      </c>
      <c r="LW6" s="2" t="s">
        <v>138</v>
      </c>
      <c r="LX6" s="2" t="s">
        <v>131</v>
      </c>
      <c r="LY6" s="2" t="s">
        <v>142</v>
      </c>
      <c r="LZ6" s="2" t="s">
        <v>142</v>
      </c>
      <c r="MA6" s="2" t="s">
        <v>131</v>
      </c>
      <c r="MB6" s="4"/>
      <c r="MC6" s="8"/>
      <c r="MD6" s="4"/>
      <c r="ME6" s="8"/>
      <c r="MF6" s="7"/>
      <c r="MG6" s="7"/>
      <c r="MH6" s="2" t="s">
        <v>131</v>
      </c>
      <c r="MI6" s="2" t="s">
        <v>131</v>
      </c>
      <c r="MJ6" s="2" t="s">
        <v>131</v>
      </c>
      <c r="MK6" s="2" t="s">
        <v>131</v>
      </c>
      <c r="ML6" s="2" t="s">
        <v>131</v>
      </c>
      <c r="MM6" s="2" t="s">
        <v>131</v>
      </c>
      <c r="MN6" s="2" t="s">
        <v>131</v>
      </c>
      <c r="MO6" s="4"/>
      <c r="MP6" s="8"/>
      <c r="MQ6" s="4"/>
      <c r="MR6" s="8"/>
      <c r="MS6" s="7"/>
      <c r="MT6" s="7"/>
      <c r="MU6" s="2" t="s">
        <v>139</v>
      </c>
      <c r="MV6" s="2" t="s">
        <v>128</v>
      </c>
      <c r="MW6" s="2" t="s">
        <v>131</v>
      </c>
      <c r="MX6" s="2" t="s">
        <v>131</v>
      </c>
      <c r="MY6" s="2" t="s">
        <v>142</v>
      </c>
      <c r="MZ6" s="2" t="s">
        <v>142</v>
      </c>
      <c r="NA6" s="2" t="s">
        <v>131</v>
      </c>
      <c r="NB6" s="4"/>
      <c r="NC6" s="8"/>
      <c r="ND6" s="4"/>
      <c r="NE6" s="8"/>
      <c r="NF6" s="7"/>
      <c r="NG6" s="7"/>
      <c r="NH6" s="2" t="s">
        <v>152</v>
      </c>
      <c r="NI6" s="2" t="s">
        <v>128</v>
      </c>
      <c r="NJ6" s="2" t="s">
        <v>131</v>
      </c>
      <c r="NK6" s="2" t="s">
        <v>131</v>
      </c>
      <c r="NL6" s="2" t="s">
        <v>142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2" t="s">
        <v>131</v>
      </c>
      <c r="OB6" s="4"/>
      <c r="OC6" s="8"/>
      <c r="OD6" s="4"/>
      <c r="OE6" s="8"/>
      <c r="OF6" s="7"/>
      <c r="OG6" s="7"/>
      <c r="OH6" s="2" t="s">
        <v>161</v>
      </c>
      <c r="OI6" s="2" t="s">
        <v>128</v>
      </c>
      <c r="OJ6" s="2" t="s">
        <v>138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152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159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152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160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162</v>
      </c>
      <c r="RB6" s="4"/>
      <c r="RC6" s="8"/>
      <c r="RD6" s="4"/>
      <c r="RE6" s="8"/>
      <c r="RF6" s="7"/>
      <c r="RG6" s="7"/>
      <c r="RH6" s="2" t="s">
        <v>152</v>
      </c>
      <c r="RI6" s="2" t="s">
        <v>154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153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163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164</v>
      </c>
      <c r="K7" s="2" t="s">
        <v>127</v>
      </c>
      <c r="L7" s="3">
        <v>111.7</v>
      </c>
      <c r="M7" s="3">
        <v>117.28</v>
      </c>
      <c r="N7" s="3">
        <v>239.99</v>
      </c>
      <c r="O7" s="2" t="s">
        <v>128</v>
      </c>
      <c r="P7" s="2" t="s">
        <v>165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182</v>
      </c>
      <c r="AA7" s="4">
        <f>=ROUNDDOWN(20.2222222222222,0)</f>
      </c>
      <c r="AB7" s="5">
        <v>9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9</v>
      </c>
      <c r="AQ7" s="8">
        <v>1133.34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0.4498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9</v>
      </c>
      <c r="BK7" s="8">
        <v>1133.34</v>
      </c>
      <c r="BL7" s="2" t="s">
        <v>166</v>
      </c>
      <c r="BM7" s="7">
        <v>1</v>
      </c>
      <c r="BN7" s="7">
        <v>1</v>
      </c>
      <c r="BO7" s="4">
        <v>4</v>
      </c>
      <c r="BP7" s="8">
        <v>514.04</v>
      </c>
      <c r="BQ7" s="4"/>
      <c r="BR7" s="8"/>
      <c r="BS7" s="7"/>
      <c r="BT7" s="7"/>
      <c r="BU7" s="2" t="s">
        <v>139</v>
      </c>
      <c r="BV7" s="2" t="s">
        <v>128</v>
      </c>
      <c r="BW7" s="2" t="s">
        <v>140</v>
      </c>
      <c r="BX7" s="2" t="s">
        <v>167</v>
      </c>
      <c r="BY7" s="2" t="s">
        <v>142</v>
      </c>
      <c r="BZ7" s="2" t="s">
        <v>142</v>
      </c>
      <c r="CA7" s="2" t="s">
        <v>131</v>
      </c>
      <c r="CB7" s="4">
        <v>1</v>
      </c>
      <c r="CC7" s="8">
        <v>135</v>
      </c>
      <c r="CD7" s="4"/>
      <c r="CE7" s="8"/>
      <c r="CF7" s="7"/>
      <c r="CG7" s="7"/>
      <c r="CH7" s="2" t="s">
        <v>139</v>
      </c>
      <c r="CI7" s="2" t="s">
        <v>128</v>
      </c>
      <c r="CJ7" s="2" t="s">
        <v>138</v>
      </c>
      <c r="CK7" s="2" t="s">
        <v>168</v>
      </c>
      <c r="CL7" s="2" t="s">
        <v>142</v>
      </c>
      <c r="CM7" s="2" t="s">
        <v>142</v>
      </c>
      <c r="CN7" s="2" t="s">
        <v>131</v>
      </c>
      <c r="CO7" s="4">
        <v>3</v>
      </c>
      <c r="CP7" s="8">
        <v>334.91</v>
      </c>
      <c r="CQ7" s="4"/>
      <c r="CR7" s="8"/>
      <c r="CS7" s="7"/>
      <c r="CT7" s="7"/>
      <c r="CU7" s="2" t="s">
        <v>139</v>
      </c>
      <c r="CV7" s="2" t="s">
        <v>128</v>
      </c>
      <c r="CW7" s="2" t="s">
        <v>143</v>
      </c>
      <c r="CX7" s="2" t="s">
        <v>169</v>
      </c>
      <c r="CY7" s="2" t="s">
        <v>142</v>
      </c>
      <c r="CZ7" s="2" t="s">
        <v>142</v>
      </c>
      <c r="DA7" s="2" t="s">
        <v>131</v>
      </c>
      <c r="DB7" s="4"/>
      <c r="DC7" s="8"/>
      <c r="DD7" s="4"/>
      <c r="DE7" s="8"/>
      <c r="DF7" s="7"/>
      <c r="DG7" s="7"/>
      <c r="DH7" s="2" t="s">
        <v>139</v>
      </c>
      <c r="DI7" s="2" t="s">
        <v>128</v>
      </c>
      <c r="DJ7" s="2" t="s">
        <v>131</v>
      </c>
      <c r="DK7" s="2" t="s">
        <v>170</v>
      </c>
      <c r="DL7" s="2" t="s">
        <v>142</v>
      </c>
      <c r="DM7" s="2" t="s">
        <v>142</v>
      </c>
      <c r="DN7" s="2" t="s">
        <v>131</v>
      </c>
      <c r="DO7" s="4">
        <v>1</v>
      </c>
      <c r="DP7" s="8">
        <v>149.39</v>
      </c>
      <c r="DQ7" s="4"/>
      <c r="DR7" s="8"/>
      <c r="DS7" s="7"/>
      <c r="DT7" s="7"/>
      <c r="DU7" s="2" t="s">
        <v>139</v>
      </c>
      <c r="DV7" s="2" t="s">
        <v>128</v>
      </c>
      <c r="DW7" s="2" t="s">
        <v>138</v>
      </c>
      <c r="DX7" s="2" t="s">
        <v>171</v>
      </c>
      <c r="DY7" s="2" t="s">
        <v>142</v>
      </c>
      <c r="DZ7" s="2" t="s">
        <v>142</v>
      </c>
      <c r="EA7" s="2" t="s">
        <v>131</v>
      </c>
      <c r="EB7" s="4"/>
      <c r="EC7" s="8"/>
      <c r="ED7" s="4"/>
      <c r="EE7" s="8"/>
      <c r="EF7" s="7"/>
      <c r="EG7" s="7"/>
      <c r="EH7" s="2" t="s">
        <v>139</v>
      </c>
      <c r="EI7" s="2" t="s">
        <v>128</v>
      </c>
      <c r="EJ7" s="2" t="s">
        <v>138</v>
      </c>
      <c r="EK7" s="2" t="s">
        <v>172</v>
      </c>
      <c r="EL7" s="2" t="s">
        <v>142</v>
      </c>
      <c r="EM7" s="2" t="s">
        <v>142</v>
      </c>
      <c r="EN7" s="2" t="s">
        <v>131</v>
      </c>
      <c r="EO7" s="4"/>
      <c r="EP7" s="8"/>
      <c r="EQ7" s="4"/>
      <c r="ER7" s="8"/>
      <c r="ES7" s="7"/>
      <c r="ET7" s="7"/>
      <c r="EU7" s="2" t="s">
        <v>139</v>
      </c>
      <c r="EV7" s="2" t="s">
        <v>128</v>
      </c>
      <c r="EW7" s="2" t="s">
        <v>148</v>
      </c>
      <c r="EX7" s="2" t="s">
        <v>173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139</v>
      </c>
      <c r="FI7" s="2" t="s">
        <v>128</v>
      </c>
      <c r="FJ7" s="2" t="s">
        <v>138</v>
      </c>
      <c r="FK7" s="2" t="s">
        <v>174</v>
      </c>
      <c r="FL7" s="2" t="s">
        <v>142</v>
      </c>
      <c r="FM7" s="2" t="s">
        <v>142</v>
      </c>
      <c r="FN7" s="2" t="s">
        <v>131</v>
      </c>
      <c r="FO7" s="4"/>
      <c r="FP7" s="8"/>
      <c r="FQ7" s="4"/>
      <c r="FR7" s="8"/>
      <c r="FS7" s="7"/>
      <c r="FT7" s="7"/>
      <c r="FU7" s="2" t="s">
        <v>131</v>
      </c>
      <c r="FV7" s="2" t="s">
        <v>131</v>
      </c>
      <c r="FW7" s="2" t="s">
        <v>131</v>
      </c>
      <c r="FX7" s="2" t="s">
        <v>131</v>
      </c>
      <c r="FY7" s="2" t="s">
        <v>131</v>
      </c>
      <c r="FZ7" s="2" t="s">
        <v>131</v>
      </c>
      <c r="GA7" s="2" t="s">
        <v>131</v>
      </c>
      <c r="GB7" s="4"/>
      <c r="GC7" s="8"/>
      <c r="GD7" s="4"/>
      <c r="GE7" s="8"/>
      <c r="GF7" s="7"/>
      <c r="GG7" s="7"/>
      <c r="GH7" s="2" t="s">
        <v>139</v>
      </c>
      <c r="GI7" s="2" t="s">
        <v>128</v>
      </c>
      <c r="GJ7" s="2" t="s">
        <v>151</v>
      </c>
      <c r="GK7" s="2" t="s">
        <v>175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139</v>
      </c>
      <c r="GV7" s="2" t="s">
        <v>128</v>
      </c>
      <c r="GW7" s="2" t="s">
        <v>131</v>
      </c>
      <c r="GX7" s="2" t="s">
        <v>131</v>
      </c>
      <c r="GY7" s="2" t="s">
        <v>142</v>
      </c>
      <c r="GZ7" s="2" t="s">
        <v>142</v>
      </c>
      <c r="HA7" s="2" t="s">
        <v>131</v>
      </c>
      <c r="HB7" s="4"/>
      <c r="HC7" s="8"/>
      <c r="HD7" s="4"/>
      <c r="HE7" s="8"/>
      <c r="HF7" s="7"/>
      <c r="HG7" s="7"/>
      <c r="HH7" s="2" t="s">
        <v>152</v>
      </c>
      <c r="HI7" s="2" t="s">
        <v>128</v>
      </c>
      <c r="HJ7" s="2" t="s">
        <v>131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139</v>
      </c>
      <c r="HV7" s="2" t="s">
        <v>128</v>
      </c>
      <c r="HW7" s="2" t="s">
        <v>155</v>
      </c>
      <c r="HX7" s="2" t="s">
        <v>176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139</v>
      </c>
      <c r="IV7" s="2" t="s">
        <v>156</v>
      </c>
      <c r="IW7" s="2" t="s">
        <v>157</v>
      </c>
      <c r="IX7" s="2" t="s">
        <v>177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159</v>
      </c>
      <c r="JI7" s="2" t="s">
        <v>128</v>
      </c>
      <c r="JJ7" s="2" t="s">
        <v>131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152</v>
      </c>
      <c r="JV7" s="2" t="s">
        <v>128</v>
      </c>
      <c r="JW7" s="2" t="s">
        <v>131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152</v>
      </c>
      <c r="KI7" s="2" t="s">
        <v>154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159</v>
      </c>
      <c r="KV7" s="2" t="s">
        <v>128</v>
      </c>
      <c r="KW7" s="2" t="s">
        <v>131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160</v>
      </c>
      <c r="LI7" s="2" t="s">
        <v>128</v>
      </c>
      <c r="LJ7" s="2" t="s">
        <v>131</v>
      </c>
      <c r="LK7" s="2" t="s">
        <v>131</v>
      </c>
      <c r="LL7" s="2" t="s">
        <v>142</v>
      </c>
      <c r="LM7" s="2" t="s">
        <v>142</v>
      </c>
      <c r="LN7" s="2" t="s">
        <v>131</v>
      </c>
      <c r="LO7" s="4"/>
      <c r="LP7" s="8"/>
      <c r="LQ7" s="4"/>
      <c r="LR7" s="8"/>
      <c r="LS7" s="7"/>
      <c r="LT7" s="7"/>
      <c r="LU7" s="2" t="s">
        <v>139</v>
      </c>
      <c r="LV7" s="2" t="s">
        <v>128</v>
      </c>
      <c r="LW7" s="2" t="s">
        <v>138</v>
      </c>
      <c r="LX7" s="2" t="s">
        <v>178</v>
      </c>
      <c r="LY7" s="2" t="s">
        <v>142</v>
      </c>
      <c r="LZ7" s="2" t="s">
        <v>142</v>
      </c>
      <c r="MA7" s="2" t="s">
        <v>131</v>
      </c>
      <c r="MB7" s="4"/>
      <c r="MC7" s="8"/>
      <c r="MD7" s="4"/>
      <c r="ME7" s="8"/>
      <c r="MF7" s="7"/>
      <c r="MG7" s="7"/>
      <c r="MH7" s="2" t="s">
        <v>131</v>
      </c>
      <c r="MI7" s="2" t="s">
        <v>131</v>
      </c>
      <c r="MJ7" s="2" t="s">
        <v>131</v>
      </c>
      <c r="MK7" s="2" t="s">
        <v>131</v>
      </c>
      <c r="ML7" s="2" t="s">
        <v>131</v>
      </c>
      <c r="MM7" s="2" t="s">
        <v>131</v>
      </c>
      <c r="MN7" s="2" t="s">
        <v>131</v>
      </c>
      <c r="MO7" s="4"/>
      <c r="MP7" s="8"/>
      <c r="MQ7" s="4"/>
      <c r="MR7" s="8"/>
      <c r="MS7" s="7"/>
      <c r="MT7" s="7"/>
      <c r="MU7" s="2" t="s">
        <v>139</v>
      </c>
      <c r="MV7" s="2" t="s">
        <v>128</v>
      </c>
      <c r="MW7" s="2" t="s">
        <v>131</v>
      </c>
      <c r="MX7" s="2" t="s">
        <v>131</v>
      </c>
      <c r="MY7" s="2" t="s">
        <v>142</v>
      </c>
      <c r="MZ7" s="2" t="s">
        <v>142</v>
      </c>
      <c r="NA7" s="2" t="s">
        <v>131</v>
      </c>
      <c r="NB7" s="4"/>
      <c r="NC7" s="8"/>
      <c r="ND7" s="4"/>
      <c r="NE7" s="8"/>
      <c r="NF7" s="7"/>
      <c r="NG7" s="7"/>
      <c r="NH7" s="2" t="s">
        <v>152</v>
      </c>
      <c r="NI7" s="2" t="s">
        <v>128</v>
      </c>
      <c r="NJ7" s="2" t="s">
        <v>131</v>
      </c>
      <c r="NK7" s="2" t="s">
        <v>131</v>
      </c>
      <c r="NL7" s="2" t="s">
        <v>142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2" t="s">
        <v>131</v>
      </c>
      <c r="OB7" s="4"/>
      <c r="OC7" s="8"/>
      <c r="OD7" s="4"/>
      <c r="OE7" s="8"/>
      <c r="OF7" s="7"/>
      <c r="OG7" s="7"/>
      <c r="OH7" s="2" t="s">
        <v>161</v>
      </c>
      <c r="OI7" s="2" t="s">
        <v>128</v>
      </c>
      <c r="OJ7" s="2" t="s">
        <v>138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152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159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152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160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162</v>
      </c>
      <c r="RB7" s="4"/>
      <c r="RC7" s="8"/>
      <c r="RD7" s="4"/>
      <c r="RE7" s="8"/>
      <c r="RF7" s="7"/>
      <c r="RG7" s="7"/>
      <c r="RH7" s="2" t="s">
        <v>152</v>
      </c>
      <c r="RI7" s="2" t="s">
        <v>154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153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179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180</v>
      </c>
      <c r="K8" s="2" t="s">
        <v>127</v>
      </c>
      <c r="L8" s="3">
        <v>122.75</v>
      </c>
      <c r="M8" s="3">
        <v>128.89</v>
      </c>
      <c r="N8" s="3">
        <v>264.99</v>
      </c>
      <c r="O8" s="2" t="s">
        <v>128</v>
      </c>
      <c r="P8" s="2" t="s">
        <v>165</v>
      </c>
      <c r="Q8" s="2" t="s">
        <v>130</v>
      </c>
      <c r="R8" s="2" t="s">
        <v>131</v>
      </c>
      <c r="S8" s="2" t="s">
        <v>132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138</v>
      </c>
      <c r="Z8" s="4">
        <v>267</v>
      </c>
      <c r="AA8" s="4">
        <f>=ROUNDDOWN(39.2647058823529,0)</f>
      </c>
      <c r="AB8" s="5">
        <v>6.8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5</v>
      </c>
      <c r="AQ8" s="8">
        <v>636.74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0.2527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636.74</v>
      </c>
      <c r="BL8" s="2" t="s">
        <v>181</v>
      </c>
      <c r="BM8" s="7">
        <v>1</v>
      </c>
      <c r="BN8" s="7">
        <v>1</v>
      </c>
      <c r="BO8" s="4">
        <v>1</v>
      </c>
      <c r="BP8" s="8">
        <v>141.28</v>
      </c>
      <c r="BQ8" s="4"/>
      <c r="BR8" s="8"/>
      <c r="BS8" s="7"/>
      <c r="BT8" s="7"/>
      <c r="BU8" s="2" t="s">
        <v>139</v>
      </c>
      <c r="BV8" s="2" t="s">
        <v>128</v>
      </c>
      <c r="BW8" s="2" t="s">
        <v>140</v>
      </c>
      <c r="BX8" s="2" t="s">
        <v>167</v>
      </c>
      <c r="BY8" s="2" t="s">
        <v>142</v>
      </c>
      <c r="BZ8" s="2" t="s">
        <v>142</v>
      </c>
      <c r="CA8" s="2" t="s">
        <v>131</v>
      </c>
      <c r="CB8" s="4"/>
      <c r="CC8" s="8"/>
      <c r="CD8" s="4"/>
      <c r="CE8" s="8"/>
      <c r="CF8" s="7"/>
      <c r="CG8" s="7"/>
      <c r="CH8" s="2" t="s">
        <v>139</v>
      </c>
      <c r="CI8" s="2" t="s">
        <v>128</v>
      </c>
      <c r="CJ8" s="2" t="s">
        <v>138</v>
      </c>
      <c r="CK8" s="2" t="s">
        <v>168</v>
      </c>
      <c r="CL8" s="2" t="s">
        <v>142</v>
      </c>
      <c r="CM8" s="2" t="s">
        <v>142</v>
      </c>
      <c r="CN8" s="2" t="s">
        <v>131</v>
      </c>
      <c r="CO8" s="4">
        <v>3</v>
      </c>
      <c r="CP8" s="8">
        <v>328.8</v>
      </c>
      <c r="CQ8" s="4"/>
      <c r="CR8" s="8"/>
      <c r="CS8" s="7"/>
      <c r="CT8" s="7"/>
      <c r="CU8" s="2" t="s">
        <v>139</v>
      </c>
      <c r="CV8" s="2" t="s">
        <v>128</v>
      </c>
      <c r="CW8" s="2" t="s">
        <v>143</v>
      </c>
      <c r="CX8" s="2" t="s">
        <v>182</v>
      </c>
      <c r="CY8" s="2" t="s">
        <v>142</v>
      </c>
      <c r="CZ8" s="2" t="s">
        <v>142</v>
      </c>
      <c r="DA8" s="2" t="s">
        <v>131</v>
      </c>
      <c r="DB8" s="4"/>
      <c r="DC8" s="8"/>
      <c r="DD8" s="4"/>
      <c r="DE8" s="8"/>
      <c r="DF8" s="7"/>
      <c r="DG8" s="7"/>
      <c r="DH8" s="2" t="s">
        <v>139</v>
      </c>
      <c r="DI8" s="2" t="s">
        <v>128</v>
      </c>
      <c r="DJ8" s="2" t="s">
        <v>131</v>
      </c>
      <c r="DK8" s="2" t="s">
        <v>183</v>
      </c>
      <c r="DL8" s="2" t="s">
        <v>142</v>
      </c>
      <c r="DM8" s="2" t="s">
        <v>142</v>
      </c>
      <c r="DN8" s="2" t="s">
        <v>131</v>
      </c>
      <c r="DO8" s="4">
        <v>1</v>
      </c>
      <c r="DP8" s="8">
        <v>166.66</v>
      </c>
      <c r="DQ8" s="4"/>
      <c r="DR8" s="8"/>
      <c r="DS8" s="7"/>
      <c r="DT8" s="7"/>
      <c r="DU8" s="2" t="s">
        <v>139</v>
      </c>
      <c r="DV8" s="2" t="s">
        <v>128</v>
      </c>
      <c r="DW8" s="2" t="s">
        <v>138</v>
      </c>
      <c r="DX8" s="2" t="s">
        <v>140</v>
      </c>
      <c r="DY8" s="2" t="s">
        <v>142</v>
      </c>
      <c r="DZ8" s="2" t="s">
        <v>142</v>
      </c>
      <c r="EA8" s="2" t="s">
        <v>131</v>
      </c>
      <c r="EB8" s="4"/>
      <c r="EC8" s="8"/>
      <c r="ED8" s="4"/>
      <c r="EE8" s="8"/>
      <c r="EF8" s="7"/>
      <c r="EG8" s="7"/>
      <c r="EH8" s="2" t="s">
        <v>139</v>
      </c>
      <c r="EI8" s="2" t="s">
        <v>128</v>
      </c>
      <c r="EJ8" s="2" t="s">
        <v>138</v>
      </c>
      <c r="EK8" s="2" t="s">
        <v>140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139</v>
      </c>
      <c r="EV8" s="2" t="s">
        <v>128</v>
      </c>
      <c r="EW8" s="2" t="s">
        <v>148</v>
      </c>
      <c r="EX8" s="2" t="s">
        <v>184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139</v>
      </c>
      <c r="FI8" s="2" t="s">
        <v>128</v>
      </c>
      <c r="FJ8" s="2" t="s">
        <v>138</v>
      </c>
      <c r="FK8" s="2" t="s">
        <v>140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131</v>
      </c>
      <c r="FV8" s="2" t="s">
        <v>131</v>
      </c>
      <c r="FW8" s="2" t="s">
        <v>131</v>
      </c>
      <c r="FX8" s="2" t="s">
        <v>131</v>
      </c>
      <c r="FY8" s="2" t="s">
        <v>131</v>
      </c>
      <c r="FZ8" s="2" t="s">
        <v>131</v>
      </c>
      <c r="GA8" s="2" t="s">
        <v>131</v>
      </c>
      <c r="GB8" s="4"/>
      <c r="GC8" s="8"/>
      <c r="GD8" s="4"/>
      <c r="GE8" s="8"/>
      <c r="GF8" s="7"/>
      <c r="GG8" s="7"/>
      <c r="GH8" s="2" t="s">
        <v>139</v>
      </c>
      <c r="GI8" s="2" t="s">
        <v>128</v>
      </c>
      <c r="GJ8" s="2" t="s">
        <v>151</v>
      </c>
      <c r="GK8" s="2" t="s">
        <v>185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139</v>
      </c>
      <c r="GV8" s="2" t="s">
        <v>128</v>
      </c>
      <c r="GW8" s="2" t="s">
        <v>131</v>
      </c>
      <c r="GX8" s="2" t="s">
        <v>131</v>
      </c>
      <c r="GY8" s="2" t="s">
        <v>142</v>
      </c>
      <c r="GZ8" s="2" t="s">
        <v>142</v>
      </c>
      <c r="HA8" s="2" t="s">
        <v>131</v>
      </c>
      <c r="HB8" s="4"/>
      <c r="HC8" s="8"/>
      <c r="HD8" s="4"/>
      <c r="HE8" s="8"/>
      <c r="HF8" s="7"/>
      <c r="HG8" s="7"/>
      <c r="HH8" s="2" t="s">
        <v>152</v>
      </c>
      <c r="HI8" s="2" t="s">
        <v>128</v>
      </c>
      <c r="HJ8" s="2" t="s">
        <v>131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153</v>
      </c>
      <c r="HV8" s="2" t="s">
        <v>154</v>
      </c>
      <c r="HW8" s="2" t="s">
        <v>155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139</v>
      </c>
      <c r="IV8" s="2" t="s">
        <v>156</v>
      </c>
      <c r="IW8" s="2" t="s">
        <v>157</v>
      </c>
      <c r="IX8" s="2" t="s">
        <v>186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159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152</v>
      </c>
      <c r="JV8" s="2" t="s">
        <v>128</v>
      </c>
      <c r="JW8" s="2" t="s">
        <v>131</v>
      </c>
      <c r="JX8" s="2" t="s">
        <v>131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152</v>
      </c>
      <c r="KI8" s="2" t="s">
        <v>154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159</v>
      </c>
      <c r="KV8" s="2" t="s">
        <v>128</v>
      </c>
      <c r="KW8" s="2" t="s">
        <v>131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160</v>
      </c>
      <c r="LI8" s="2" t="s">
        <v>128</v>
      </c>
      <c r="LJ8" s="2" t="s">
        <v>131</v>
      </c>
      <c r="LK8" s="2" t="s">
        <v>131</v>
      </c>
      <c r="LL8" s="2" t="s">
        <v>142</v>
      </c>
      <c r="LM8" s="2" t="s">
        <v>142</v>
      </c>
      <c r="LN8" s="2" t="s">
        <v>131</v>
      </c>
      <c r="LO8" s="4"/>
      <c r="LP8" s="8"/>
      <c r="LQ8" s="4"/>
      <c r="LR8" s="8"/>
      <c r="LS8" s="7"/>
      <c r="LT8" s="7"/>
      <c r="LU8" s="2" t="s">
        <v>139</v>
      </c>
      <c r="LV8" s="2" t="s">
        <v>128</v>
      </c>
      <c r="LW8" s="2" t="s">
        <v>138</v>
      </c>
      <c r="LX8" s="2" t="s">
        <v>187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131</v>
      </c>
      <c r="MI8" s="2" t="s">
        <v>131</v>
      </c>
      <c r="MJ8" s="2" t="s">
        <v>131</v>
      </c>
      <c r="MK8" s="2" t="s">
        <v>131</v>
      </c>
      <c r="ML8" s="2" t="s">
        <v>131</v>
      </c>
      <c r="MM8" s="2" t="s">
        <v>131</v>
      </c>
      <c r="MN8" s="2" t="s">
        <v>131</v>
      </c>
      <c r="MO8" s="4"/>
      <c r="MP8" s="8"/>
      <c r="MQ8" s="4"/>
      <c r="MR8" s="8"/>
      <c r="MS8" s="7"/>
      <c r="MT8" s="7"/>
      <c r="MU8" s="2" t="s">
        <v>139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152</v>
      </c>
      <c r="NI8" s="2" t="s">
        <v>128</v>
      </c>
      <c r="NJ8" s="2" t="s">
        <v>131</v>
      </c>
      <c r="NK8" s="2" t="s">
        <v>131</v>
      </c>
      <c r="NL8" s="2" t="s">
        <v>142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2" t="s">
        <v>131</v>
      </c>
      <c r="OB8" s="4"/>
      <c r="OC8" s="8"/>
      <c r="OD8" s="4"/>
      <c r="OE8" s="8"/>
      <c r="OF8" s="7"/>
      <c r="OG8" s="7"/>
      <c r="OH8" s="2" t="s">
        <v>161</v>
      </c>
      <c r="OI8" s="2" t="s">
        <v>128</v>
      </c>
      <c r="OJ8" s="2" t="s">
        <v>138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152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159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152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160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162</v>
      </c>
      <c r="RB8" s="4"/>
      <c r="RC8" s="8"/>
      <c r="RD8" s="4"/>
      <c r="RE8" s="8"/>
      <c r="RF8" s="7"/>
      <c r="RG8" s="7"/>
      <c r="RH8" s="2" t="s">
        <v>152</v>
      </c>
      <c r="RI8" s="2" t="s">
        <v>154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153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188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189</v>
      </c>
      <c r="K9" s="2" t="s">
        <v>127</v>
      </c>
      <c r="L9" s="3">
        <v>122.75</v>
      </c>
      <c r="M9" s="3">
        <v>128.89</v>
      </c>
      <c r="N9" s="3">
        <v>264.99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132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137</v>
      </c>
      <c r="Y9" s="2" t="s">
        <v>138</v>
      </c>
      <c r="Z9" s="4">
        <v>252</v>
      </c>
      <c r="AA9" s="4">
        <f>=ROUNDDOWN(90,0)</f>
      </c>
      <c r="AB9" s="5">
        <v>2.8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</v>
      </c>
      <c r="AQ9" s="8">
        <v>439.46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0.1744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3</v>
      </c>
      <c r="BK9" s="8">
        <v>439.46</v>
      </c>
      <c r="BL9" s="2" t="s">
        <v>181</v>
      </c>
      <c r="BM9" s="7">
        <v>1</v>
      </c>
      <c r="BN9" s="7">
        <v>1</v>
      </c>
      <c r="BO9" s="4">
        <v>1</v>
      </c>
      <c r="BP9" s="8">
        <v>141.28</v>
      </c>
      <c r="BQ9" s="4"/>
      <c r="BR9" s="8"/>
      <c r="BS9" s="7"/>
      <c r="BT9" s="7"/>
      <c r="BU9" s="2" t="s">
        <v>139</v>
      </c>
      <c r="BV9" s="2" t="s">
        <v>128</v>
      </c>
      <c r="BW9" s="2" t="s">
        <v>140</v>
      </c>
      <c r="BX9" s="2" t="s">
        <v>150</v>
      </c>
      <c r="BY9" s="2" t="s">
        <v>142</v>
      </c>
      <c r="BZ9" s="2" t="s">
        <v>142</v>
      </c>
      <c r="CA9" s="2" t="s">
        <v>131</v>
      </c>
      <c r="CB9" s="4"/>
      <c r="CC9" s="8"/>
      <c r="CD9" s="4"/>
      <c r="CE9" s="8"/>
      <c r="CF9" s="7"/>
      <c r="CG9" s="7"/>
      <c r="CH9" s="2" t="s">
        <v>139</v>
      </c>
      <c r="CI9" s="2" t="s">
        <v>128</v>
      </c>
      <c r="CJ9" s="2" t="s">
        <v>138</v>
      </c>
      <c r="CK9" s="2" t="s">
        <v>143</v>
      </c>
      <c r="CL9" s="2" t="s">
        <v>142</v>
      </c>
      <c r="CM9" s="2" t="s">
        <v>142</v>
      </c>
      <c r="CN9" s="2" t="s">
        <v>131</v>
      </c>
      <c r="CO9" s="4">
        <v>1</v>
      </c>
      <c r="CP9" s="8">
        <v>131.52</v>
      </c>
      <c r="CQ9" s="4"/>
      <c r="CR9" s="8"/>
      <c r="CS9" s="7"/>
      <c r="CT9" s="7"/>
      <c r="CU9" s="2" t="s">
        <v>139</v>
      </c>
      <c r="CV9" s="2" t="s">
        <v>128</v>
      </c>
      <c r="CW9" s="2" t="s">
        <v>143</v>
      </c>
      <c r="CX9" s="2" t="s">
        <v>190</v>
      </c>
      <c r="CY9" s="2" t="s">
        <v>142</v>
      </c>
      <c r="CZ9" s="2" t="s">
        <v>142</v>
      </c>
      <c r="DA9" s="2" t="s">
        <v>131</v>
      </c>
      <c r="DB9" s="4"/>
      <c r="DC9" s="8"/>
      <c r="DD9" s="4"/>
      <c r="DE9" s="8"/>
      <c r="DF9" s="7"/>
      <c r="DG9" s="7"/>
      <c r="DH9" s="2" t="s">
        <v>139</v>
      </c>
      <c r="DI9" s="2" t="s">
        <v>128</v>
      </c>
      <c r="DJ9" s="2" t="s">
        <v>131</v>
      </c>
      <c r="DK9" s="2" t="s">
        <v>170</v>
      </c>
      <c r="DL9" s="2" t="s">
        <v>142</v>
      </c>
      <c r="DM9" s="2" t="s">
        <v>142</v>
      </c>
      <c r="DN9" s="2" t="s">
        <v>131</v>
      </c>
      <c r="DO9" s="4">
        <v>1</v>
      </c>
      <c r="DP9" s="8">
        <v>166.66</v>
      </c>
      <c r="DQ9" s="4"/>
      <c r="DR9" s="8"/>
      <c r="DS9" s="7"/>
      <c r="DT9" s="7"/>
      <c r="DU9" s="2" t="s">
        <v>139</v>
      </c>
      <c r="DV9" s="2" t="s">
        <v>128</v>
      </c>
      <c r="DW9" s="2" t="s">
        <v>138</v>
      </c>
      <c r="DX9" s="2" t="s">
        <v>143</v>
      </c>
      <c r="DY9" s="2" t="s">
        <v>142</v>
      </c>
      <c r="DZ9" s="2" t="s">
        <v>142</v>
      </c>
      <c r="EA9" s="2" t="s">
        <v>131</v>
      </c>
      <c r="EB9" s="4"/>
      <c r="EC9" s="8"/>
      <c r="ED9" s="4"/>
      <c r="EE9" s="8"/>
      <c r="EF9" s="7"/>
      <c r="EG9" s="7"/>
      <c r="EH9" s="2" t="s">
        <v>139</v>
      </c>
      <c r="EI9" s="2" t="s">
        <v>128</v>
      </c>
      <c r="EJ9" s="2" t="s">
        <v>138</v>
      </c>
      <c r="EK9" s="2" t="s">
        <v>191</v>
      </c>
      <c r="EL9" s="2" t="s">
        <v>142</v>
      </c>
      <c r="EM9" s="2" t="s">
        <v>142</v>
      </c>
      <c r="EN9" s="2" t="s">
        <v>131</v>
      </c>
      <c r="EO9" s="4"/>
      <c r="EP9" s="8"/>
      <c r="EQ9" s="4"/>
      <c r="ER9" s="8"/>
      <c r="ES9" s="7"/>
      <c r="ET9" s="7"/>
      <c r="EU9" s="2" t="s">
        <v>139</v>
      </c>
      <c r="EV9" s="2" t="s">
        <v>128</v>
      </c>
      <c r="EW9" s="2" t="s">
        <v>148</v>
      </c>
      <c r="EX9" s="2" t="s">
        <v>131</v>
      </c>
      <c r="EY9" s="2" t="s">
        <v>142</v>
      </c>
      <c r="EZ9" s="2" t="s">
        <v>142</v>
      </c>
      <c r="FA9" s="2" t="s">
        <v>131</v>
      </c>
      <c r="FB9" s="4"/>
      <c r="FC9" s="8"/>
      <c r="FD9" s="4"/>
      <c r="FE9" s="8"/>
      <c r="FF9" s="7"/>
      <c r="FG9" s="7"/>
      <c r="FH9" s="2" t="s">
        <v>139</v>
      </c>
      <c r="FI9" s="2" t="s">
        <v>128</v>
      </c>
      <c r="FJ9" s="2" t="s">
        <v>138</v>
      </c>
      <c r="FK9" s="2" t="s">
        <v>174</v>
      </c>
      <c r="FL9" s="2" t="s">
        <v>142</v>
      </c>
      <c r="FM9" s="2" t="s">
        <v>142</v>
      </c>
      <c r="FN9" s="2" t="s">
        <v>131</v>
      </c>
      <c r="FO9" s="4"/>
      <c r="FP9" s="8"/>
      <c r="FQ9" s="4"/>
      <c r="FR9" s="8"/>
      <c r="FS9" s="7"/>
      <c r="FT9" s="7"/>
      <c r="FU9" s="2" t="s">
        <v>131</v>
      </c>
      <c r="FV9" s="2" t="s">
        <v>131</v>
      </c>
      <c r="FW9" s="2" t="s">
        <v>131</v>
      </c>
      <c r="FX9" s="2" t="s">
        <v>131</v>
      </c>
      <c r="FY9" s="2" t="s">
        <v>131</v>
      </c>
      <c r="FZ9" s="2" t="s">
        <v>131</v>
      </c>
      <c r="GA9" s="2" t="s">
        <v>131</v>
      </c>
      <c r="GB9" s="4"/>
      <c r="GC9" s="8"/>
      <c r="GD9" s="4"/>
      <c r="GE9" s="8"/>
      <c r="GF9" s="7"/>
      <c r="GG9" s="7"/>
      <c r="GH9" s="2" t="s">
        <v>139</v>
      </c>
      <c r="GI9" s="2" t="s">
        <v>128</v>
      </c>
      <c r="GJ9" s="2" t="s">
        <v>151</v>
      </c>
      <c r="GK9" s="2" t="s">
        <v>192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139</v>
      </c>
      <c r="GV9" s="2" t="s">
        <v>128</v>
      </c>
      <c r="GW9" s="2" t="s">
        <v>131</v>
      </c>
      <c r="GX9" s="2" t="s">
        <v>131</v>
      </c>
      <c r="GY9" s="2" t="s">
        <v>142</v>
      </c>
      <c r="GZ9" s="2" t="s">
        <v>142</v>
      </c>
      <c r="HA9" s="2" t="s">
        <v>131</v>
      </c>
      <c r="HB9" s="4"/>
      <c r="HC9" s="8"/>
      <c r="HD9" s="4"/>
      <c r="HE9" s="8"/>
      <c r="HF9" s="7"/>
      <c r="HG9" s="7"/>
      <c r="HH9" s="2" t="s">
        <v>152</v>
      </c>
      <c r="HI9" s="2" t="s">
        <v>128</v>
      </c>
      <c r="HJ9" s="2" t="s">
        <v>131</v>
      </c>
      <c r="HK9" s="2" t="s">
        <v>131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155</v>
      </c>
      <c r="HX9" s="2" t="s">
        <v>193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139</v>
      </c>
      <c r="IV9" s="2" t="s">
        <v>156</v>
      </c>
      <c r="IW9" s="2" t="s">
        <v>157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159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152</v>
      </c>
      <c r="JV9" s="2" t="s">
        <v>128</v>
      </c>
      <c r="JW9" s="2" t="s">
        <v>131</v>
      </c>
      <c r="JX9" s="2" t="s">
        <v>131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152</v>
      </c>
      <c r="KI9" s="2" t="s">
        <v>154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159</v>
      </c>
      <c r="KV9" s="2" t="s">
        <v>128</v>
      </c>
      <c r="KW9" s="2" t="s">
        <v>131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160</v>
      </c>
      <c r="LI9" s="2" t="s">
        <v>128</v>
      </c>
      <c r="LJ9" s="2" t="s">
        <v>131</v>
      </c>
      <c r="LK9" s="2" t="s">
        <v>131</v>
      </c>
      <c r="LL9" s="2" t="s">
        <v>142</v>
      </c>
      <c r="LM9" s="2" t="s">
        <v>142</v>
      </c>
      <c r="LN9" s="2" t="s">
        <v>131</v>
      </c>
      <c r="LO9" s="4"/>
      <c r="LP9" s="8"/>
      <c r="LQ9" s="4"/>
      <c r="LR9" s="8"/>
      <c r="LS9" s="7"/>
      <c r="LT9" s="7"/>
      <c r="LU9" s="2" t="s">
        <v>139</v>
      </c>
      <c r="LV9" s="2" t="s">
        <v>128</v>
      </c>
      <c r="LW9" s="2" t="s">
        <v>138</v>
      </c>
      <c r="LX9" s="2" t="s">
        <v>194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131</v>
      </c>
      <c r="MI9" s="2" t="s">
        <v>131</v>
      </c>
      <c r="MJ9" s="2" t="s">
        <v>131</v>
      </c>
      <c r="MK9" s="2" t="s">
        <v>131</v>
      </c>
      <c r="ML9" s="2" t="s">
        <v>131</v>
      </c>
      <c r="MM9" s="2" t="s">
        <v>131</v>
      </c>
      <c r="MN9" s="2" t="s">
        <v>131</v>
      </c>
      <c r="MO9" s="4"/>
      <c r="MP9" s="8"/>
      <c r="MQ9" s="4"/>
      <c r="MR9" s="8"/>
      <c r="MS9" s="7"/>
      <c r="MT9" s="7"/>
      <c r="MU9" s="2" t="s">
        <v>139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152</v>
      </c>
      <c r="NI9" s="2" t="s">
        <v>128</v>
      </c>
      <c r="NJ9" s="2" t="s">
        <v>131</v>
      </c>
      <c r="NK9" s="2" t="s">
        <v>131</v>
      </c>
      <c r="NL9" s="2" t="s">
        <v>142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2" t="s">
        <v>131</v>
      </c>
      <c r="OB9" s="4"/>
      <c r="OC9" s="8"/>
      <c r="OD9" s="4"/>
      <c r="OE9" s="8"/>
      <c r="OF9" s="7"/>
      <c r="OG9" s="7"/>
      <c r="OH9" s="2" t="s">
        <v>161</v>
      </c>
      <c r="OI9" s="2" t="s">
        <v>128</v>
      </c>
      <c r="OJ9" s="2" t="s">
        <v>138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152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159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152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160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162</v>
      </c>
      <c r="RB9" s="4"/>
      <c r="RC9" s="8"/>
      <c r="RD9" s="4"/>
      <c r="RE9" s="8"/>
      <c r="RF9" s="7"/>
      <c r="RG9" s="7"/>
      <c r="RH9" s="2" t="s">
        <v>152</v>
      </c>
      <c r="RI9" s="2" t="s">
        <v>154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153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195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196</v>
      </c>
      <c r="L10" s="3">
        <v>101.32</v>
      </c>
      <c r="M10" s="3">
        <v>106.39</v>
      </c>
      <c r="N10" s="3">
        <v>219.99</v>
      </c>
      <c r="O10" s="2" t="s">
        <v>128</v>
      </c>
      <c r="P10" s="2" t="s">
        <v>197</v>
      </c>
      <c r="Q10" s="2" t="s">
        <v>130</v>
      </c>
      <c r="R10" s="2" t="s">
        <v>131</v>
      </c>
      <c r="S10" s="2" t="s">
        <v>198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137</v>
      </c>
      <c r="Y10" s="2" t="s">
        <v>199</v>
      </c>
      <c r="Z10" s="4">
        <v>122</v>
      </c>
      <c r="AA10" s="4">
        <f>=ROUNDDOWN(110.909090909091,0)</f>
      </c>
      <c r="AB10" s="5">
        <v>1.1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3</v>
      </c>
      <c r="AQ10" s="8">
        <v>353.57</v>
      </c>
      <c r="AR10" s="4"/>
      <c r="AS10" s="8"/>
      <c r="AT10" s="7"/>
      <c r="AU10" s="7"/>
      <c r="AV10" s="4">
        <v>8</v>
      </c>
      <c r="AW10" s="8">
        <v>1028.15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0.3439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0.2898</v>
      </c>
      <c r="BJ10" s="4">
        <v>3</v>
      </c>
      <c r="BK10" s="8">
        <v>353.57</v>
      </c>
      <c r="BL10" s="2" t="s">
        <v>200</v>
      </c>
      <c r="BM10" s="7">
        <v>1</v>
      </c>
      <c r="BN10" s="7">
        <v>1</v>
      </c>
      <c r="BO10" s="4">
        <v>2</v>
      </c>
      <c r="BP10" s="8">
        <v>233.22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201</v>
      </c>
      <c r="BX10" s="2" t="s">
        <v>202</v>
      </c>
      <c r="BY10" s="2" t="s">
        <v>142</v>
      </c>
      <c r="BZ10" s="2" t="s">
        <v>142</v>
      </c>
      <c r="CA10" s="2" t="s">
        <v>131</v>
      </c>
      <c r="CB10" s="4">
        <v>1</v>
      </c>
      <c r="CC10" s="8">
        <v>120.35</v>
      </c>
      <c r="CD10" s="4"/>
      <c r="CE10" s="8"/>
      <c r="CF10" s="7"/>
      <c r="CG10" s="7"/>
      <c r="CH10" s="2" t="s">
        <v>139</v>
      </c>
      <c r="CI10" s="2" t="s">
        <v>128</v>
      </c>
      <c r="CJ10" s="2" t="s">
        <v>203</v>
      </c>
      <c r="CK10" s="2" t="s">
        <v>204</v>
      </c>
      <c r="CL10" s="2" t="s">
        <v>142</v>
      </c>
      <c r="CM10" s="2" t="s">
        <v>142</v>
      </c>
      <c r="CN10" s="2" t="s">
        <v>131</v>
      </c>
      <c r="CO10" s="4"/>
      <c r="CP10" s="8"/>
      <c r="CQ10" s="4"/>
      <c r="CR10" s="8"/>
      <c r="CS10" s="7"/>
      <c r="CT10" s="7"/>
      <c r="CU10" s="2" t="s">
        <v>139</v>
      </c>
      <c r="CV10" s="2" t="s">
        <v>128</v>
      </c>
      <c r="CW10" s="2" t="s">
        <v>205</v>
      </c>
      <c r="CX10" s="2" t="s">
        <v>206</v>
      </c>
      <c r="CY10" s="2" t="s">
        <v>142</v>
      </c>
      <c r="CZ10" s="2" t="s">
        <v>142</v>
      </c>
      <c r="DA10" s="2" t="s">
        <v>131</v>
      </c>
      <c r="DB10" s="4"/>
      <c r="DC10" s="8"/>
      <c r="DD10" s="4"/>
      <c r="DE10" s="8"/>
      <c r="DF10" s="7"/>
      <c r="DG10" s="7"/>
      <c r="DH10" s="2" t="s">
        <v>139</v>
      </c>
      <c r="DI10" s="2" t="s">
        <v>128</v>
      </c>
      <c r="DJ10" s="2" t="s">
        <v>131</v>
      </c>
      <c r="DK10" s="2" t="s">
        <v>207</v>
      </c>
      <c r="DL10" s="2" t="s">
        <v>142</v>
      </c>
      <c r="DM10" s="2" t="s">
        <v>142</v>
      </c>
      <c r="DN10" s="2" t="s">
        <v>131</v>
      </c>
      <c r="DO10" s="4"/>
      <c r="DP10" s="8"/>
      <c r="DQ10" s="4"/>
      <c r="DR10" s="8"/>
      <c r="DS10" s="7"/>
      <c r="DT10" s="7"/>
      <c r="DU10" s="2" t="s">
        <v>139</v>
      </c>
      <c r="DV10" s="2" t="s">
        <v>128</v>
      </c>
      <c r="DW10" s="2" t="s">
        <v>208</v>
      </c>
      <c r="DX10" s="2" t="s">
        <v>209</v>
      </c>
      <c r="DY10" s="2" t="s">
        <v>142</v>
      </c>
      <c r="DZ10" s="2" t="s">
        <v>142</v>
      </c>
      <c r="EA10" s="2" t="s">
        <v>131</v>
      </c>
      <c r="EB10" s="4"/>
      <c r="EC10" s="8"/>
      <c r="ED10" s="4"/>
      <c r="EE10" s="8"/>
      <c r="EF10" s="7"/>
      <c r="EG10" s="7"/>
      <c r="EH10" s="2" t="s">
        <v>139</v>
      </c>
      <c r="EI10" s="2" t="s">
        <v>128</v>
      </c>
      <c r="EJ10" s="2" t="s">
        <v>210</v>
      </c>
      <c r="EK10" s="2" t="s">
        <v>211</v>
      </c>
      <c r="EL10" s="2" t="s">
        <v>142</v>
      </c>
      <c r="EM10" s="2" t="s">
        <v>142</v>
      </c>
      <c r="EN10" s="2" t="s">
        <v>131</v>
      </c>
      <c r="EO10" s="4"/>
      <c r="EP10" s="8"/>
      <c r="EQ10" s="4"/>
      <c r="ER10" s="8"/>
      <c r="ES10" s="7"/>
      <c r="ET10" s="7"/>
      <c r="EU10" s="2" t="s">
        <v>139</v>
      </c>
      <c r="EV10" s="2" t="s">
        <v>128</v>
      </c>
      <c r="EW10" s="2" t="s">
        <v>212</v>
      </c>
      <c r="EX10" s="2" t="s">
        <v>131</v>
      </c>
      <c r="EY10" s="2" t="s">
        <v>142</v>
      </c>
      <c r="EZ10" s="2" t="s">
        <v>142</v>
      </c>
      <c r="FA10" s="2" t="s">
        <v>131</v>
      </c>
      <c r="FB10" s="4"/>
      <c r="FC10" s="8"/>
      <c r="FD10" s="4"/>
      <c r="FE10" s="8"/>
      <c r="FF10" s="7"/>
      <c r="FG10" s="7"/>
      <c r="FH10" s="2" t="s">
        <v>139</v>
      </c>
      <c r="FI10" s="2" t="s">
        <v>128</v>
      </c>
      <c r="FJ10" s="2" t="s">
        <v>212</v>
      </c>
      <c r="FK10" s="2" t="s">
        <v>213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131</v>
      </c>
      <c r="FV10" s="2" t="s">
        <v>131</v>
      </c>
      <c r="FW10" s="2" t="s">
        <v>131</v>
      </c>
      <c r="FX10" s="2" t="s">
        <v>131</v>
      </c>
      <c r="FY10" s="2" t="s">
        <v>131</v>
      </c>
      <c r="FZ10" s="2" t="s">
        <v>131</v>
      </c>
      <c r="GA10" s="2" t="s">
        <v>131</v>
      </c>
      <c r="GB10" s="4"/>
      <c r="GC10" s="8"/>
      <c r="GD10" s="4"/>
      <c r="GE10" s="8"/>
      <c r="GF10" s="7"/>
      <c r="GG10" s="7"/>
      <c r="GH10" s="2" t="s">
        <v>139</v>
      </c>
      <c r="GI10" s="2" t="s">
        <v>128</v>
      </c>
      <c r="GJ10" s="2" t="s">
        <v>214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139</v>
      </c>
      <c r="GV10" s="2" t="s">
        <v>128</v>
      </c>
      <c r="GW10" s="2" t="s">
        <v>131</v>
      </c>
      <c r="GX10" s="2" t="s">
        <v>215</v>
      </c>
      <c r="GY10" s="2" t="s">
        <v>142</v>
      </c>
      <c r="GZ10" s="2" t="s">
        <v>142</v>
      </c>
      <c r="HA10" s="2" t="s">
        <v>131</v>
      </c>
      <c r="HB10" s="4"/>
      <c r="HC10" s="8"/>
      <c r="HD10" s="4"/>
      <c r="HE10" s="8"/>
      <c r="HF10" s="7"/>
      <c r="HG10" s="7"/>
      <c r="HH10" s="2" t="s">
        <v>152</v>
      </c>
      <c r="HI10" s="2" t="s">
        <v>128</v>
      </c>
      <c r="HJ10" s="2" t="s">
        <v>131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153</v>
      </c>
      <c r="HV10" s="2" t="s">
        <v>154</v>
      </c>
      <c r="HW10" s="2" t="s">
        <v>155</v>
      </c>
      <c r="HX10" s="2" t="s">
        <v>131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152</v>
      </c>
      <c r="II10" s="2" t="s">
        <v>128</v>
      </c>
      <c r="IJ10" s="2" t="s">
        <v>131</v>
      </c>
      <c r="IK10" s="2" t="s">
        <v>131</v>
      </c>
      <c r="IL10" s="2" t="s">
        <v>142</v>
      </c>
      <c r="IM10" s="2" t="s">
        <v>142</v>
      </c>
      <c r="IN10" s="2" t="s">
        <v>131</v>
      </c>
      <c r="IO10" s="4"/>
      <c r="IP10" s="8"/>
      <c r="IQ10" s="4"/>
      <c r="IR10" s="8"/>
      <c r="IS10" s="7"/>
      <c r="IT10" s="7"/>
      <c r="IU10" s="2" t="s">
        <v>159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159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152</v>
      </c>
      <c r="JV10" s="2" t="s">
        <v>128</v>
      </c>
      <c r="JW10" s="2" t="s">
        <v>131</v>
      </c>
      <c r="JX10" s="2" t="s">
        <v>131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152</v>
      </c>
      <c r="KI10" s="2" t="s">
        <v>154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159</v>
      </c>
      <c r="KV10" s="2" t="s">
        <v>128</v>
      </c>
      <c r="KW10" s="2" t="s">
        <v>131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139</v>
      </c>
      <c r="LV10" s="2" t="s">
        <v>128</v>
      </c>
      <c r="LW10" s="2" t="s">
        <v>212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131</v>
      </c>
      <c r="MI10" s="2" t="s">
        <v>131</v>
      </c>
      <c r="MJ10" s="2" t="s">
        <v>131</v>
      </c>
      <c r="MK10" s="2" t="s">
        <v>131</v>
      </c>
      <c r="ML10" s="2" t="s">
        <v>131</v>
      </c>
      <c r="MM10" s="2" t="s">
        <v>131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152</v>
      </c>
      <c r="NI10" s="2" t="s">
        <v>128</v>
      </c>
      <c r="NJ10" s="2" t="s">
        <v>131</v>
      </c>
      <c r="NK10" s="2" t="s">
        <v>131</v>
      </c>
      <c r="NL10" s="2" t="s">
        <v>142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2" t="s">
        <v>131</v>
      </c>
      <c r="OB10" s="4"/>
      <c r="OC10" s="8"/>
      <c r="OD10" s="4"/>
      <c r="OE10" s="8"/>
      <c r="OF10" s="7"/>
      <c r="OG10" s="7"/>
      <c r="OH10" s="2" t="s">
        <v>216</v>
      </c>
      <c r="OI10" s="2" t="s">
        <v>128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152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159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152</v>
      </c>
      <c r="PV10" s="2" t="s">
        <v>128</v>
      </c>
      <c r="PW10" s="2" t="s">
        <v>131</v>
      </c>
      <c r="PX10" s="2" t="s">
        <v>131</v>
      </c>
      <c r="PY10" s="2" t="s">
        <v>142</v>
      </c>
      <c r="PZ10" s="2" t="s">
        <v>142</v>
      </c>
      <c r="QA10" s="2" t="s">
        <v>131</v>
      </c>
      <c r="QB10" s="4"/>
      <c r="QC10" s="8"/>
      <c r="QD10" s="4"/>
      <c r="QE10" s="8"/>
      <c r="QF10" s="7"/>
      <c r="QG10" s="7"/>
      <c r="QH10" s="2" t="s">
        <v>152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160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162</v>
      </c>
      <c r="RB10" s="4"/>
      <c r="RC10" s="8"/>
      <c r="RD10" s="4"/>
      <c r="RE10" s="8"/>
      <c r="RF10" s="7"/>
      <c r="RG10" s="7"/>
      <c r="RH10" s="2" t="s">
        <v>152</v>
      </c>
      <c r="RI10" s="2" t="s">
        <v>154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153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217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125</v>
      </c>
      <c r="J11" s="2" t="s">
        <v>164</v>
      </c>
      <c r="K11" s="2" t="s">
        <v>196</v>
      </c>
      <c r="L11" s="3">
        <v>111.7</v>
      </c>
      <c r="M11" s="3">
        <v>117.28</v>
      </c>
      <c r="N11" s="3">
        <v>239.99</v>
      </c>
      <c r="O11" s="2" t="s">
        <v>128</v>
      </c>
      <c r="P11" s="2" t="s">
        <v>197</v>
      </c>
      <c r="Q11" s="2" t="s">
        <v>130</v>
      </c>
      <c r="R11" s="2" t="s">
        <v>131</v>
      </c>
      <c r="S11" s="2" t="s">
        <v>198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137</v>
      </c>
      <c r="Y11" s="2" t="s">
        <v>199</v>
      </c>
      <c r="Z11" s="4">
        <v>110</v>
      </c>
      <c r="AA11" s="4">
        <f>=ROUNDDOWN(15.9420289855072,0)</f>
      </c>
      <c r="AB11" s="5">
        <v>6.9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4</v>
      </c>
      <c r="AQ11" s="8">
        <v>538.11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0.5234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4</v>
      </c>
      <c r="BK11" s="8">
        <v>538.11</v>
      </c>
      <c r="BL11" s="2" t="s">
        <v>218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139</v>
      </c>
      <c r="BV11" s="2" t="s">
        <v>128</v>
      </c>
      <c r="BW11" s="2" t="s">
        <v>201</v>
      </c>
      <c r="BX11" s="2" t="s">
        <v>170</v>
      </c>
      <c r="BY11" s="2" t="s">
        <v>142</v>
      </c>
      <c r="BZ11" s="2" t="s">
        <v>142</v>
      </c>
      <c r="CA11" s="2" t="s">
        <v>131</v>
      </c>
      <c r="CB11" s="4">
        <v>3</v>
      </c>
      <c r="CC11" s="8">
        <v>418.5</v>
      </c>
      <c r="CD11" s="4"/>
      <c r="CE11" s="8"/>
      <c r="CF11" s="7"/>
      <c r="CG11" s="7"/>
      <c r="CH11" s="2" t="s">
        <v>139</v>
      </c>
      <c r="CI11" s="2" t="s">
        <v>128</v>
      </c>
      <c r="CJ11" s="2" t="s">
        <v>203</v>
      </c>
      <c r="CK11" s="2" t="s">
        <v>219</v>
      </c>
      <c r="CL11" s="2" t="s">
        <v>142</v>
      </c>
      <c r="CM11" s="2" t="s">
        <v>142</v>
      </c>
      <c r="CN11" s="2" t="s">
        <v>131</v>
      </c>
      <c r="CO11" s="4">
        <v>1</v>
      </c>
      <c r="CP11" s="8">
        <v>119.61</v>
      </c>
      <c r="CQ11" s="4"/>
      <c r="CR11" s="8"/>
      <c r="CS11" s="7"/>
      <c r="CT11" s="7"/>
      <c r="CU11" s="2" t="s">
        <v>139</v>
      </c>
      <c r="CV11" s="2" t="s">
        <v>128</v>
      </c>
      <c r="CW11" s="2" t="s">
        <v>205</v>
      </c>
      <c r="CX11" s="2" t="s">
        <v>202</v>
      </c>
      <c r="CY11" s="2" t="s">
        <v>142</v>
      </c>
      <c r="CZ11" s="2" t="s">
        <v>142</v>
      </c>
      <c r="DA11" s="2" t="s">
        <v>131</v>
      </c>
      <c r="DB11" s="4"/>
      <c r="DC11" s="8"/>
      <c r="DD11" s="4"/>
      <c r="DE11" s="8"/>
      <c r="DF11" s="7"/>
      <c r="DG11" s="7"/>
      <c r="DH11" s="2" t="s">
        <v>139</v>
      </c>
      <c r="DI11" s="2" t="s">
        <v>128</v>
      </c>
      <c r="DJ11" s="2" t="s">
        <v>131</v>
      </c>
      <c r="DK11" s="2" t="s">
        <v>220</v>
      </c>
      <c r="DL11" s="2" t="s">
        <v>142</v>
      </c>
      <c r="DM11" s="2" t="s">
        <v>142</v>
      </c>
      <c r="DN11" s="2" t="s">
        <v>131</v>
      </c>
      <c r="DO11" s="4"/>
      <c r="DP11" s="8"/>
      <c r="DQ11" s="4"/>
      <c r="DR11" s="8"/>
      <c r="DS11" s="7"/>
      <c r="DT11" s="7"/>
      <c r="DU11" s="2" t="s">
        <v>139</v>
      </c>
      <c r="DV11" s="2" t="s">
        <v>128</v>
      </c>
      <c r="DW11" s="2" t="s">
        <v>208</v>
      </c>
      <c r="DX11" s="2" t="s">
        <v>221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139</v>
      </c>
      <c r="EI11" s="2" t="s">
        <v>128</v>
      </c>
      <c r="EJ11" s="2" t="s">
        <v>210</v>
      </c>
      <c r="EK11" s="2" t="s">
        <v>222</v>
      </c>
      <c r="EL11" s="2" t="s">
        <v>142</v>
      </c>
      <c r="EM11" s="2" t="s">
        <v>142</v>
      </c>
      <c r="EN11" s="2" t="s">
        <v>131</v>
      </c>
      <c r="EO11" s="4"/>
      <c r="EP11" s="8"/>
      <c r="EQ11" s="4"/>
      <c r="ER11" s="8"/>
      <c r="ES11" s="7"/>
      <c r="ET11" s="7"/>
      <c r="EU11" s="2" t="s">
        <v>139</v>
      </c>
      <c r="EV11" s="2" t="s">
        <v>128</v>
      </c>
      <c r="EW11" s="2" t="s">
        <v>212</v>
      </c>
      <c r="EX11" s="2" t="s">
        <v>223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139</v>
      </c>
      <c r="FI11" s="2" t="s">
        <v>128</v>
      </c>
      <c r="FJ11" s="2" t="s">
        <v>212</v>
      </c>
      <c r="FK11" s="2" t="s">
        <v>170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131</v>
      </c>
      <c r="FV11" s="2" t="s">
        <v>131</v>
      </c>
      <c r="FW11" s="2" t="s">
        <v>131</v>
      </c>
      <c r="FX11" s="2" t="s">
        <v>131</v>
      </c>
      <c r="FY11" s="2" t="s">
        <v>131</v>
      </c>
      <c r="FZ11" s="2" t="s">
        <v>131</v>
      </c>
      <c r="GA11" s="2" t="s">
        <v>131</v>
      </c>
      <c r="GB11" s="4"/>
      <c r="GC11" s="8"/>
      <c r="GD11" s="4"/>
      <c r="GE11" s="8"/>
      <c r="GF11" s="7"/>
      <c r="GG11" s="7"/>
      <c r="GH11" s="2" t="s">
        <v>139</v>
      </c>
      <c r="GI11" s="2" t="s">
        <v>128</v>
      </c>
      <c r="GJ11" s="2" t="s">
        <v>214</v>
      </c>
      <c r="GK11" s="2" t="s">
        <v>224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139</v>
      </c>
      <c r="GV11" s="2" t="s">
        <v>128</v>
      </c>
      <c r="GW11" s="2" t="s">
        <v>131</v>
      </c>
      <c r="GX11" s="2" t="s">
        <v>131</v>
      </c>
      <c r="GY11" s="2" t="s">
        <v>142</v>
      </c>
      <c r="GZ11" s="2" t="s">
        <v>142</v>
      </c>
      <c r="HA11" s="2" t="s">
        <v>131</v>
      </c>
      <c r="HB11" s="4"/>
      <c r="HC11" s="8"/>
      <c r="HD11" s="4"/>
      <c r="HE11" s="8"/>
      <c r="HF11" s="7"/>
      <c r="HG11" s="7"/>
      <c r="HH11" s="2" t="s">
        <v>152</v>
      </c>
      <c r="HI11" s="2" t="s">
        <v>128</v>
      </c>
      <c r="HJ11" s="2" t="s">
        <v>131</v>
      </c>
      <c r="HK11" s="2" t="s">
        <v>131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155</v>
      </c>
      <c r="HX11" s="2" t="s">
        <v>176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152</v>
      </c>
      <c r="II11" s="2" t="s">
        <v>128</v>
      </c>
      <c r="IJ11" s="2" t="s">
        <v>131</v>
      </c>
      <c r="IK11" s="2" t="s">
        <v>131</v>
      </c>
      <c r="IL11" s="2" t="s">
        <v>142</v>
      </c>
      <c r="IM11" s="2" t="s">
        <v>142</v>
      </c>
      <c r="IN11" s="2" t="s">
        <v>131</v>
      </c>
      <c r="IO11" s="4"/>
      <c r="IP11" s="8"/>
      <c r="IQ11" s="4"/>
      <c r="IR11" s="8"/>
      <c r="IS11" s="7"/>
      <c r="IT11" s="7"/>
      <c r="IU11" s="2" t="s">
        <v>159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159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152</v>
      </c>
      <c r="JV11" s="2" t="s">
        <v>128</v>
      </c>
      <c r="JW11" s="2" t="s">
        <v>131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152</v>
      </c>
      <c r="KI11" s="2" t="s">
        <v>154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159</v>
      </c>
      <c r="KV11" s="2" t="s">
        <v>128</v>
      </c>
      <c r="KW11" s="2" t="s">
        <v>131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139</v>
      </c>
      <c r="LV11" s="2" t="s">
        <v>128</v>
      </c>
      <c r="LW11" s="2" t="s">
        <v>212</v>
      </c>
      <c r="LX11" s="2" t="s">
        <v>225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131</v>
      </c>
      <c r="MI11" s="2" t="s">
        <v>131</v>
      </c>
      <c r="MJ11" s="2" t="s">
        <v>131</v>
      </c>
      <c r="MK11" s="2" t="s">
        <v>131</v>
      </c>
      <c r="ML11" s="2" t="s">
        <v>131</v>
      </c>
      <c r="MM11" s="2" t="s">
        <v>131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152</v>
      </c>
      <c r="NI11" s="2" t="s">
        <v>128</v>
      </c>
      <c r="NJ11" s="2" t="s">
        <v>131</v>
      </c>
      <c r="NK11" s="2" t="s">
        <v>131</v>
      </c>
      <c r="NL11" s="2" t="s">
        <v>142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2" t="s">
        <v>131</v>
      </c>
      <c r="OB11" s="4"/>
      <c r="OC11" s="8"/>
      <c r="OD11" s="4"/>
      <c r="OE11" s="8"/>
      <c r="OF11" s="7"/>
      <c r="OG11" s="7"/>
      <c r="OH11" s="2" t="s">
        <v>216</v>
      </c>
      <c r="OI11" s="2" t="s">
        <v>128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152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159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152</v>
      </c>
      <c r="PV11" s="2" t="s">
        <v>128</v>
      </c>
      <c r="PW11" s="2" t="s">
        <v>131</v>
      </c>
      <c r="PX11" s="2" t="s">
        <v>131</v>
      </c>
      <c r="PY11" s="2" t="s">
        <v>142</v>
      </c>
      <c r="PZ11" s="2" t="s">
        <v>142</v>
      </c>
      <c r="QA11" s="2" t="s">
        <v>131</v>
      </c>
      <c r="QB11" s="4"/>
      <c r="QC11" s="8"/>
      <c r="QD11" s="4"/>
      <c r="QE11" s="8"/>
      <c r="QF11" s="7"/>
      <c r="QG11" s="7"/>
      <c r="QH11" s="2" t="s">
        <v>152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160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162</v>
      </c>
      <c r="RB11" s="4"/>
      <c r="RC11" s="8"/>
      <c r="RD11" s="4"/>
      <c r="RE11" s="8"/>
      <c r="RF11" s="7"/>
      <c r="RG11" s="7"/>
      <c r="RH11" s="2" t="s">
        <v>152</v>
      </c>
      <c r="RI11" s="2" t="s">
        <v>154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153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226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124</v>
      </c>
      <c r="G12" s="2" t="s">
        <v>124</v>
      </c>
      <c r="H12" s="2" t="s">
        <v>124</v>
      </c>
      <c r="I12" s="2" t="s">
        <v>125</v>
      </c>
      <c r="J12" s="2" t="s">
        <v>180</v>
      </c>
      <c r="K12" s="2" t="s">
        <v>196</v>
      </c>
      <c r="L12" s="3">
        <v>122.75</v>
      </c>
      <c r="M12" s="3">
        <v>128.89</v>
      </c>
      <c r="N12" s="3">
        <v>264.99</v>
      </c>
      <c r="O12" s="2" t="s">
        <v>128</v>
      </c>
      <c r="P12" s="2" t="s">
        <v>197</v>
      </c>
      <c r="Q12" s="2" t="s">
        <v>130</v>
      </c>
      <c r="R12" s="2" t="s">
        <v>131</v>
      </c>
      <c r="S12" s="2" t="s">
        <v>198</v>
      </c>
      <c r="T12" s="2" t="s">
        <v>133</v>
      </c>
      <c r="U12" s="2" t="s">
        <v>134</v>
      </c>
      <c r="V12" s="2" t="s">
        <v>135</v>
      </c>
      <c r="W12" s="2" t="s">
        <v>136</v>
      </c>
      <c r="X12" s="2" t="s">
        <v>137</v>
      </c>
      <c r="Y12" s="2" t="s">
        <v>199</v>
      </c>
      <c r="Z12" s="4">
        <v>200</v>
      </c>
      <c r="AA12" s="4">
        <f>=ROUNDDOWN(64.5161290322581,0)</f>
      </c>
      <c r="AB12" s="5">
        <v>3.1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</v>
      </c>
      <c r="AQ12" s="8">
        <v>136.47</v>
      </c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0.1327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1</v>
      </c>
      <c r="BK12" s="8">
        <v>136.47</v>
      </c>
      <c r="BL12" s="2" t="s">
        <v>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139</v>
      </c>
      <c r="BV12" s="2" t="s">
        <v>128</v>
      </c>
      <c r="BW12" s="2" t="s">
        <v>201</v>
      </c>
      <c r="BX12" s="2" t="s">
        <v>220</v>
      </c>
      <c r="BY12" s="2" t="s">
        <v>142</v>
      </c>
      <c r="BZ12" s="2" t="s">
        <v>142</v>
      </c>
      <c r="CA12" s="2" t="s">
        <v>131</v>
      </c>
      <c r="CB12" s="4"/>
      <c r="CC12" s="8"/>
      <c r="CD12" s="4"/>
      <c r="CE12" s="8"/>
      <c r="CF12" s="7"/>
      <c r="CG12" s="7"/>
      <c r="CH12" s="2" t="s">
        <v>139</v>
      </c>
      <c r="CI12" s="2" t="s">
        <v>128</v>
      </c>
      <c r="CJ12" s="2" t="s">
        <v>203</v>
      </c>
      <c r="CK12" s="2" t="s">
        <v>145</v>
      </c>
      <c r="CL12" s="2" t="s">
        <v>142</v>
      </c>
      <c r="CM12" s="2" t="s">
        <v>142</v>
      </c>
      <c r="CN12" s="2" t="s">
        <v>131</v>
      </c>
      <c r="CO12" s="4"/>
      <c r="CP12" s="8"/>
      <c r="CQ12" s="4"/>
      <c r="CR12" s="8"/>
      <c r="CS12" s="7"/>
      <c r="CT12" s="7"/>
      <c r="CU12" s="2" t="s">
        <v>139</v>
      </c>
      <c r="CV12" s="2" t="s">
        <v>128</v>
      </c>
      <c r="CW12" s="2" t="s">
        <v>205</v>
      </c>
      <c r="CX12" s="2" t="s">
        <v>227</v>
      </c>
      <c r="CY12" s="2" t="s">
        <v>142</v>
      </c>
      <c r="CZ12" s="2" t="s">
        <v>142</v>
      </c>
      <c r="DA12" s="2" t="s">
        <v>131</v>
      </c>
      <c r="DB12" s="4"/>
      <c r="DC12" s="8"/>
      <c r="DD12" s="4"/>
      <c r="DE12" s="8"/>
      <c r="DF12" s="7"/>
      <c r="DG12" s="7"/>
      <c r="DH12" s="2" t="s">
        <v>139</v>
      </c>
      <c r="DI12" s="2" t="s">
        <v>128</v>
      </c>
      <c r="DJ12" s="2" t="s">
        <v>131</v>
      </c>
      <c r="DK12" s="2" t="s">
        <v>177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139</v>
      </c>
      <c r="DV12" s="2" t="s">
        <v>128</v>
      </c>
      <c r="DW12" s="2" t="s">
        <v>208</v>
      </c>
      <c r="DX12" s="2" t="s">
        <v>228</v>
      </c>
      <c r="DY12" s="2" t="s">
        <v>142</v>
      </c>
      <c r="DZ12" s="2" t="s">
        <v>142</v>
      </c>
      <c r="EA12" s="2" t="s">
        <v>131</v>
      </c>
      <c r="EB12" s="4">
        <v>1</v>
      </c>
      <c r="EC12" s="8">
        <v>136.47</v>
      </c>
      <c r="ED12" s="4"/>
      <c r="EE12" s="8"/>
      <c r="EF12" s="7"/>
      <c r="EG12" s="7"/>
      <c r="EH12" s="2" t="s">
        <v>139</v>
      </c>
      <c r="EI12" s="2" t="s">
        <v>128</v>
      </c>
      <c r="EJ12" s="2" t="s">
        <v>210</v>
      </c>
      <c r="EK12" s="2" t="s">
        <v>229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139</v>
      </c>
      <c r="EV12" s="2" t="s">
        <v>128</v>
      </c>
      <c r="EW12" s="2" t="s">
        <v>212</v>
      </c>
      <c r="EX12" s="2" t="s">
        <v>230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139</v>
      </c>
      <c r="FI12" s="2" t="s">
        <v>128</v>
      </c>
      <c r="FJ12" s="2" t="s">
        <v>212</v>
      </c>
      <c r="FK12" s="2" t="s">
        <v>231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131</v>
      </c>
      <c r="FV12" s="2" t="s">
        <v>131</v>
      </c>
      <c r="FW12" s="2" t="s">
        <v>131</v>
      </c>
      <c r="FX12" s="2" t="s">
        <v>131</v>
      </c>
      <c r="FY12" s="2" t="s">
        <v>131</v>
      </c>
      <c r="FZ12" s="2" t="s">
        <v>131</v>
      </c>
      <c r="GA12" s="2" t="s">
        <v>131</v>
      </c>
      <c r="GB12" s="4"/>
      <c r="GC12" s="8"/>
      <c r="GD12" s="4"/>
      <c r="GE12" s="8"/>
      <c r="GF12" s="7"/>
      <c r="GG12" s="7"/>
      <c r="GH12" s="2" t="s">
        <v>139</v>
      </c>
      <c r="GI12" s="2" t="s">
        <v>128</v>
      </c>
      <c r="GJ12" s="2" t="s">
        <v>214</v>
      </c>
      <c r="GK12" s="2" t="s">
        <v>232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139</v>
      </c>
      <c r="GV12" s="2" t="s">
        <v>128</v>
      </c>
      <c r="GW12" s="2" t="s">
        <v>131</v>
      </c>
      <c r="GX12" s="2" t="s">
        <v>131</v>
      </c>
      <c r="GY12" s="2" t="s">
        <v>142</v>
      </c>
      <c r="GZ12" s="2" t="s">
        <v>142</v>
      </c>
      <c r="HA12" s="2" t="s">
        <v>131</v>
      </c>
      <c r="HB12" s="4"/>
      <c r="HC12" s="8"/>
      <c r="HD12" s="4"/>
      <c r="HE12" s="8"/>
      <c r="HF12" s="7"/>
      <c r="HG12" s="7"/>
      <c r="HH12" s="2" t="s">
        <v>152</v>
      </c>
      <c r="HI12" s="2" t="s">
        <v>128</v>
      </c>
      <c r="HJ12" s="2" t="s">
        <v>131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155</v>
      </c>
      <c r="HX12" s="2" t="s">
        <v>233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152</v>
      </c>
      <c r="II12" s="2" t="s">
        <v>128</v>
      </c>
      <c r="IJ12" s="2" t="s">
        <v>131</v>
      </c>
      <c r="IK12" s="2" t="s">
        <v>131</v>
      </c>
      <c r="IL12" s="2" t="s">
        <v>142</v>
      </c>
      <c r="IM12" s="2" t="s">
        <v>142</v>
      </c>
      <c r="IN12" s="2" t="s">
        <v>131</v>
      </c>
      <c r="IO12" s="4"/>
      <c r="IP12" s="8"/>
      <c r="IQ12" s="4"/>
      <c r="IR12" s="8"/>
      <c r="IS12" s="7"/>
      <c r="IT12" s="7"/>
      <c r="IU12" s="2" t="s">
        <v>159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159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152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152</v>
      </c>
      <c r="KI12" s="2" t="s">
        <v>154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159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131</v>
      </c>
      <c r="LI12" s="2" t="s">
        <v>131</v>
      </c>
      <c r="LJ12" s="2" t="s">
        <v>131</v>
      </c>
      <c r="LK12" s="2" t="s">
        <v>131</v>
      </c>
      <c r="LL12" s="2" t="s">
        <v>131</v>
      </c>
      <c r="LM12" s="2" t="s">
        <v>131</v>
      </c>
      <c r="LN12" s="2" t="s">
        <v>131</v>
      </c>
      <c r="LO12" s="4"/>
      <c r="LP12" s="8"/>
      <c r="LQ12" s="4"/>
      <c r="LR12" s="8"/>
      <c r="LS12" s="7"/>
      <c r="LT12" s="7"/>
      <c r="LU12" s="2" t="s">
        <v>139</v>
      </c>
      <c r="LV12" s="2" t="s">
        <v>128</v>
      </c>
      <c r="LW12" s="2" t="s">
        <v>212</v>
      </c>
      <c r="LX12" s="2" t="s">
        <v>234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131</v>
      </c>
      <c r="MI12" s="2" t="s">
        <v>131</v>
      </c>
      <c r="MJ12" s="2" t="s">
        <v>131</v>
      </c>
      <c r="MK12" s="2" t="s">
        <v>131</v>
      </c>
      <c r="ML12" s="2" t="s">
        <v>131</v>
      </c>
      <c r="MM12" s="2" t="s">
        <v>131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152</v>
      </c>
      <c r="NI12" s="2" t="s">
        <v>128</v>
      </c>
      <c r="NJ12" s="2" t="s">
        <v>131</v>
      </c>
      <c r="NK12" s="2" t="s">
        <v>131</v>
      </c>
      <c r="NL12" s="2" t="s">
        <v>142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216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152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159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152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152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160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162</v>
      </c>
      <c r="RB12" s="4"/>
      <c r="RC12" s="8"/>
      <c r="RD12" s="4"/>
      <c r="RE12" s="8"/>
      <c r="RF12" s="7"/>
      <c r="RG12" s="7"/>
      <c r="RH12" s="2" t="s">
        <v>152</v>
      </c>
      <c r="RI12" s="2" t="s">
        <v>154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153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235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124</v>
      </c>
      <c r="G13" s="2" t="s">
        <v>124</v>
      </c>
      <c r="H13" s="2" t="s">
        <v>124</v>
      </c>
      <c r="I13" s="2" t="s">
        <v>125</v>
      </c>
      <c r="J13" s="2" t="s">
        <v>189</v>
      </c>
      <c r="K13" s="2" t="s">
        <v>196</v>
      </c>
      <c r="L13" s="3">
        <v>122.75</v>
      </c>
      <c r="M13" s="3">
        <v>128.89</v>
      </c>
      <c r="N13" s="3">
        <v>264.99</v>
      </c>
      <c r="O13" s="2" t="s">
        <v>128</v>
      </c>
      <c r="P13" s="2" t="s">
        <v>197</v>
      </c>
      <c r="Q13" s="2" t="s">
        <v>130</v>
      </c>
      <c r="R13" s="2" t="s">
        <v>131</v>
      </c>
      <c r="S13" s="2" t="s">
        <v>198</v>
      </c>
      <c r="T13" s="2" t="s">
        <v>133</v>
      </c>
      <c r="U13" s="2" t="s">
        <v>134</v>
      </c>
      <c r="V13" s="2" t="s">
        <v>135</v>
      </c>
      <c r="W13" s="2" t="s">
        <v>136</v>
      </c>
      <c r="X13" s="2" t="s">
        <v>137</v>
      </c>
      <c r="Y13" s="2" t="s">
        <v>199</v>
      </c>
      <c r="Z13" s="4">
        <v>92</v>
      </c>
      <c r="AA13" s="4">
        <f>=ROUNDDOWN(153.333333333333,0)</f>
      </c>
      <c r="AB13" s="5">
        <v>0.6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139</v>
      </c>
      <c r="BV13" s="2" t="s">
        <v>128</v>
      </c>
      <c r="BW13" s="2" t="s">
        <v>201</v>
      </c>
      <c r="BX13" s="2" t="s">
        <v>227</v>
      </c>
      <c r="BY13" s="2" t="s">
        <v>142</v>
      </c>
      <c r="BZ13" s="2" t="s">
        <v>142</v>
      </c>
      <c r="CA13" s="2" t="s">
        <v>131</v>
      </c>
      <c r="CB13" s="4"/>
      <c r="CC13" s="8"/>
      <c r="CD13" s="4"/>
      <c r="CE13" s="8"/>
      <c r="CF13" s="7"/>
      <c r="CG13" s="7"/>
      <c r="CH13" s="2" t="s">
        <v>139</v>
      </c>
      <c r="CI13" s="2" t="s">
        <v>128</v>
      </c>
      <c r="CJ13" s="2" t="s">
        <v>203</v>
      </c>
      <c r="CK13" s="2" t="s">
        <v>236</v>
      </c>
      <c r="CL13" s="2" t="s">
        <v>142</v>
      </c>
      <c r="CM13" s="2" t="s">
        <v>142</v>
      </c>
      <c r="CN13" s="2" t="s">
        <v>131</v>
      </c>
      <c r="CO13" s="4"/>
      <c r="CP13" s="8"/>
      <c r="CQ13" s="4"/>
      <c r="CR13" s="8"/>
      <c r="CS13" s="7"/>
      <c r="CT13" s="7"/>
      <c r="CU13" s="2" t="s">
        <v>139</v>
      </c>
      <c r="CV13" s="2" t="s">
        <v>128</v>
      </c>
      <c r="CW13" s="2" t="s">
        <v>205</v>
      </c>
      <c r="CX13" s="2" t="s">
        <v>228</v>
      </c>
      <c r="CY13" s="2" t="s">
        <v>142</v>
      </c>
      <c r="CZ13" s="2" t="s">
        <v>142</v>
      </c>
      <c r="DA13" s="2" t="s">
        <v>131</v>
      </c>
      <c r="DB13" s="4"/>
      <c r="DC13" s="8"/>
      <c r="DD13" s="4"/>
      <c r="DE13" s="8"/>
      <c r="DF13" s="7"/>
      <c r="DG13" s="7"/>
      <c r="DH13" s="2" t="s">
        <v>139</v>
      </c>
      <c r="DI13" s="2" t="s">
        <v>128</v>
      </c>
      <c r="DJ13" s="2" t="s">
        <v>131</v>
      </c>
      <c r="DK13" s="2" t="s">
        <v>237</v>
      </c>
      <c r="DL13" s="2" t="s">
        <v>142</v>
      </c>
      <c r="DM13" s="2" t="s">
        <v>142</v>
      </c>
      <c r="DN13" s="2" t="s">
        <v>131</v>
      </c>
      <c r="DO13" s="4"/>
      <c r="DP13" s="8"/>
      <c r="DQ13" s="4"/>
      <c r="DR13" s="8"/>
      <c r="DS13" s="7"/>
      <c r="DT13" s="7"/>
      <c r="DU13" s="2" t="s">
        <v>139</v>
      </c>
      <c r="DV13" s="2" t="s">
        <v>128</v>
      </c>
      <c r="DW13" s="2" t="s">
        <v>208</v>
      </c>
      <c r="DX13" s="2" t="s">
        <v>238</v>
      </c>
      <c r="DY13" s="2" t="s">
        <v>142</v>
      </c>
      <c r="DZ13" s="2" t="s">
        <v>142</v>
      </c>
      <c r="EA13" s="2" t="s">
        <v>131</v>
      </c>
      <c r="EB13" s="4"/>
      <c r="EC13" s="8"/>
      <c r="ED13" s="4"/>
      <c r="EE13" s="8"/>
      <c r="EF13" s="7"/>
      <c r="EG13" s="7"/>
      <c r="EH13" s="2" t="s">
        <v>139</v>
      </c>
      <c r="EI13" s="2" t="s">
        <v>128</v>
      </c>
      <c r="EJ13" s="2" t="s">
        <v>210</v>
      </c>
      <c r="EK13" s="2" t="s">
        <v>239</v>
      </c>
      <c r="EL13" s="2" t="s">
        <v>142</v>
      </c>
      <c r="EM13" s="2" t="s">
        <v>142</v>
      </c>
      <c r="EN13" s="2" t="s">
        <v>131</v>
      </c>
      <c r="EO13" s="4"/>
      <c r="EP13" s="8"/>
      <c r="EQ13" s="4"/>
      <c r="ER13" s="8"/>
      <c r="ES13" s="7"/>
      <c r="ET13" s="7"/>
      <c r="EU13" s="2" t="s">
        <v>139</v>
      </c>
      <c r="EV13" s="2" t="s">
        <v>128</v>
      </c>
      <c r="EW13" s="2" t="s">
        <v>212</v>
      </c>
      <c r="EX13" s="2" t="s">
        <v>131</v>
      </c>
      <c r="EY13" s="2" t="s">
        <v>142</v>
      </c>
      <c r="EZ13" s="2" t="s">
        <v>142</v>
      </c>
      <c r="FA13" s="2" t="s">
        <v>131</v>
      </c>
      <c r="FB13" s="4"/>
      <c r="FC13" s="8"/>
      <c r="FD13" s="4"/>
      <c r="FE13" s="8"/>
      <c r="FF13" s="7"/>
      <c r="FG13" s="7"/>
      <c r="FH13" s="2" t="s">
        <v>139</v>
      </c>
      <c r="FI13" s="2" t="s">
        <v>128</v>
      </c>
      <c r="FJ13" s="2" t="s">
        <v>212</v>
      </c>
      <c r="FK13" s="2" t="s">
        <v>240</v>
      </c>
      <c r="FL13" s="2" t="s">
        <v>142</v>
      </c>
      <c r="FM13" s="2" t="s">
        <v>142</v>
      </c>
      <c r="FN13" s="2" t="s">
        <v>131</v>
      </c>
      <c r="FO13" s="4"/>
      <c r="FP13" s="8"/>
      <c r="FQ13" s="4"/>
      <c r="FR13" s="8"/>
      <c r="FS13" s="7"/>
      <c r="FT13" s="7"/>
      <c r="FU13" s="2" t="s">
        <v>131</v>
      </c>
      <c r="FV13" s="2" t="s">
        <v>131</v>
      </c>
      <c r="FW13" s="2" t="s">
        <v>131</v>
      </c>
      <c r="FX13" s="2" t="s">
        <v>131</v>
      </c>
      <c r="FY13" s="2" t="s">
        <v>131</v>
      </c>
      <c r="FZ13" s="2" t="s">
        <v>131</v>
      </c>
      <c r="GA13" s="2" t="s">
        <v>131</v>
      </c>
      <c r="GB13" s="4"/>
      <c r="GC13" s="8"/>
      <c r="GD13" s="4"/>
      <c r="GE13" s="8"/>
      <c r="GF13" s="7"/>
      <c r="GG13" s="7"/>
      <c r="GH13" s="2" t="s">
        <v>139</v>
      </c>
      <c r="GI13" s="2" t="s">
        <v>128</v>
      </c>
      <c r="GJ13" s="2" t="s">
        <v>214</v>
      </c>
      <c r="GK13" s="2" t="s">
        <v>241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139</v>
      </c>
      <c r="GV13" s="2" t="s">
        <v>128</v>
      </c>
      <c r="GW13" s="2" t="s">
        <v>131</v>
      </c>
      <c r="GX13" s="2" t="s">
        <v>230</v>
      </c>
      <c r="GY13" s="2" t="s">
        <v>142</v>
      </c>
      <c r="GZ13" s="2" t="s">
        <v>142</v>
      </c>
      <c r="HA13" s="2" t="s">
        <v>131</v>
      </c>
      <c r="HB13" s="4"/>
      <c r="HC13" s="8"/>
      <c r="HD13" s="4"/>
      <c r="HE13" s="8"/>
      <c r="HF13" s="7"/>
      <c r="HG13" s="7"/>
      <c r="HH13" s="2" t="s">
        <v>152</v>
      </c>
      <c r="HI13" s="2" t="s">
        <v>128</v>
      </c>
      <c r="HJ13" s="2" t="s">
        <v>131</v>
      </c>
      <c r="HK13" s="2" t="s">
        <v>131</v>
      </c>
      <c r="HL13" s="2" t="s">
        <v>142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153</v>
      </c>
      <c r="HV13" s="2" t="s">
        <v>154</v>
      </c>
      <c r="HW13" s="2" t="s">
        <v>155</v>
      </c>
      <c r="HX13" s="2" t="s">
        <v>131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152</v>
      </c>
      <c r="II13" s="2" t="s">
        <v>128</v>
      </c>
      <c r="IJ13" s="2" t="s">
        <v>131</v>
      </c>
      <c r="IK13" s="2" t="s">
        <v>131</v>
      </c>
      <c r="IL13" s="2" t="s">
        <v>142</v>
      </c>
      <c r="IM13" s="2" t="s">
        <v>142</v>
      </c>
      <c r="IN13" s="2" t="s">
        <v>131</v>
      </c>
      <c r="IO13" s="4"/>
      <c r="IP13" s="8"/>
      <c r="IQ13" s="4"/>
      <c r="IR13" s="8"/>
      <c r="IS13" s="7"/>
      <c r="IT13" s="7"/>
      <c r="IU13" s="2" t="s">
        <v>159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159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152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152</v>
      </c>
      <c r="KI13" s="2" t="s">
        <v>154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159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131</v>
      </c>
      <c r="LI13" s="2" t="s">
        <v>131</v>
      </c>
      <c r="LJ13" s="2" t="s">
        <v>131</v>
      </c>
      <c r="LK13" s="2" t="s">
        <v>131</v>
      </c>
      <c r="LL13" s="2" t="s">
        <v>131</v>
      </c>
      <c r="LM13" s="2" t="s">
        <v>131</v>
      </c>
      <c r="LN13" s="2" t="s">
        <v>131</v>
      </c>
      <c r="LO13" s="4"/>
      <c r="LP13" s="8"/>
      <c r="LQ13" s="4"/>
      <c r="LR13" s="8"/>
      <c r="LS13" s="7"/>
      <c r="LT13" s="7"/>
      <c r="LU13" s="2" t="s">
        <v>139</v>
      </c>
      <c r="LV13" s="2" t="s">
        <v>128</v>
      </c>
      <c r="LW13" s="2" t="s">
        <v>212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131</v>
      </c>
      <c r="MI13" s="2" t="s">
        <v>131</v>
      </c>
      <c r="MJ13" s="2" t="s">
        <v>131</v>
      </c>
      <c r="MK13" s="2" t="s">
        <v>131</v>
      </c>
      <c r="ML13" s="2" t="s">
        <v>131</v>
      </c>
      <c r="MM13" s="2" t="s">
        <v>131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152</v>
      </c>
      <c r="NI13" s="2" t="s">
        <v>128</v>
      </c>
      <c r="NJ13" s="2" t="s">
        <v>131</v>
      </c>
      <c r="NK13" s="2" t="s">
        <v>131</v>
      </c>
      <c r="NL13" s="2" t="s">
        <v>142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216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152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159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152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152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160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162</v>
      </c>
      <c r="RB13" s="4"/>
      <c r="RC13" s="8"/>
      <c r="RD13" s="4"/>
      <c r="RE13" s="8"/>
      <c r="RF13" s="7"/>
      <c r="RG13" s="7"/>
      <c r="RH13" s="2" t="s">
        <v>152</v>
      </c>
      <c r="RI13" s="2" t="s">
        <v>154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153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242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243</v>
      </c>
      <c r="G14" s="2" t="s">
        <v>131</v>
      </c>
      <c r="H14" s="2" t="s">
        <v>131</v>
      </c>
      <c r="I14" s="2" t="s">
        <v>244</v>
      </c>
      <c r="J14" s="2" t="s">
        <v>245</v>
      </c>
      <c r="K14" s="2" t="s">
        <v>246</v>
      </c>
      <c r="L14" s="3">
        <v>125</v>
      </c>
      <c r="M14" s="3">
        <v>131.24</v>
      </c>
      <c r="N14" s="3">
        <v>259.99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247</v>
      </c>
      <c r="T14" s="2" t="s">
        <v>248</v>
      </c>
      <c r="U14" s="2" t="s">
        <v>131</v>
      </c>
      <c r="V14" s="2" t="s">
        <v>249</v>
      </c>
      <c r="W14" s="2" t="s">
        <v>250</v>
      </c>
      <c r="X14" s="2" t="s">
        <v>251</v>
      </c>
      <c r="Y14" s="2" t="s">
        <v>252</v>
      </c>
      <c r="Z14" s="4">
        <v>74</v>
      </c>
      <c r="AA14" s="4">
        <f>=ROUNDDOWN(18.974358974359,0)</f>
      </c>
      <c r="AB14" s="5">
        <v>3.9</v>
      </c>
      <c r="AC14" s="2" t="s">
        <v>131</v>
      </c>
      <c r="AD14" s="4"/>
      <c r="AE14" s="4"/>
      <c r="AF14" s="6">
        <v>77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4</v>
      </c>
      <c r="AQ14" s="8">
        <v>539.47</v>
      </c>
      <c r="AR14" s="4"/>
      <c r="AS14" s="8"/>
      <c r="AT14" s="7"/>
      <c r="AU14" s="7"/>
      <c r="AV14" s="4">
        <v>14</v>
      </c>
      <c r="AW14" s="8">
        <v>1998.47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0.2699</v>
      </c>
      <c r="BC14" s="4">
        <v>22</v>
      </c>
      <c r="BD14" s="8">
        <v>3115.39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0.6415</v>
      </c>
      <c r="BJ14" s="4">
        <v>4</v>
      </c>
      <c r="BK14" s="8">
        <v>539.47</v>
      </c>
      <c r="BL14" s="2" t="s">
        <v>253</v>
      </c>
      <c r="BM14" s="7">
        <v>1</v>
      </c>
      <c r="BN14" s="7">
        <v>1</v>
      </c>
      <c r="BO14" s="4">
        <v>1</v>
      </c>
      <c r="BP14" s="8">
        <v>132.5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254</v>
      </c>
      <c r="BX14" s="2" t="s">
        <v>255</v>
      </c>
      <c r="BY14" s="2" t="s">
        <v>142</v>
      </c>
      <c r="BZ14" s="2" t="s">
        <v>142</v>
      </c>
      <c r="CA14" s="2" t="s">
        <v>131</v>
      </c>
      <c r="CB14" s="4"/>
      <c r="CC14" s="8"/>
      <c r="CD14" s="4"/>
      <c r="CE14" s="8"/>
      <c r="CF14" s="7"/>
      <c r="CG14" s="7"/>
      <c r="CH14" s="2" t="s">
        <v>139</v>
      </c>
      <c r="CI14" s="2" t="s">
        <v>128</v>
      </c>
      <c r="CJ14" s="2" t="s">
        <v>256</v>
      </c>
      <c r="CK14" s="2" t="s">
        <v>257</v>
      </c>
      <c r="CL14" s="2" t="s">
        <v>142</v>
      </c>
      <c r="CM14" s="2" t="s">
        <v>142</v>
      </c>
      <c r="CN14" s="2" t="s">
        <v>131</v>
      </c>
      <c r="CO14" s="4"/>
      <c r="CP14" s="8"/>
      <c r="CQ14" s="4"/>
      <c r="CR14" s="8"/>
      <c r="CS14" s="7"/>
      <c r="CT14" s="7"/>
      <c r="CU14" s="2" t="s">
        <v>139</v>
      </c>
      <c r="CV14" s="2" t="s">
        <v>128</v>
      </c>
      <c r="CW14" s="2" t="s">
        <v>258</v>
      </c>
      <c r="CX14" s="2" t="s">
        <v>259</v>
      </c>
      <c r="CY14" s="2" t="s">
        <v>142</v>
      </c>
      <c r="CZ14" s="2" t="s">
        <v>142</v>
      </c>
      <c r="DA14" s="2" t="s">
        <v>131</v>
      </c>
      <c r="DB14" s="4"/>
      <c r="DC14" s="8"/>
      <c r="DD14" s="4"/>
      <c r="DE14" s="8"/>
      <c r="DF14" s="7"/>
      <c r="DG14" s="7"/>
      <c r="DH14" s="2" t="s">
        <v>139</v>
      </c>
      <c r="DI14" s="2" t="s">
        <v>128</v>
      </c>
      <c r="DJ14" s="2" t="s">
        <v>131</v>
      </c>
      <c r="DK14" s="2" t="s">
        <v>260</v>
      </c>
      <c r="DL14" s="2" t="s">
        <v>142</v>
      </c>
      <c r="DM14" s="2" t="s">
        <v>142</v>
      </c>
      <c r="DN14" s="2" t="s">
        <v>131</v>
      </c>
      <c r="DO14" s="4"/>
      <c r="DP14" s="8"/>
      <c r="DQ14" s="4"/>
      <c r="DR14" s="8"/>
      <c r="DS14" s="7"/>
      <c r="DT14" s="7"/>
      <c r="DU14" s="2" t="s">
        <v>139</v>
      </c>
      <c r="DV14" s="2" t="s">
        <v>128</v>
      </c>
      <c r="DW14" s="2" t="s">
        <v>261</v>
      </c>
      <c r="DX14" s="2" t="s">
        <v>262</v>
      </c>
      <c r="DY14" s="2" t="s">
        <v>142</v>
      </c>
      <c r="DZ14" s="2" t="s">
        <v>142</v>
      </c>
      <c r="EA14" s="2" t="s">
        <v>131</v>
      </c>
      <c r="EB14" s="4">
        <v>1</v>
      </c>
      <c r="EC14" s="8">
        <v>137.81</v>
      </c>
      <c r="ED14" s="4"/>
      <c r="EE14" s="8"/>
      <c r="EF14" s="7"/>
      <c r="EG14" s="7"/>
      <c r="EH14" s="2" t="s">
        <v>139</v>
      </c>
      <c r="EI14" s="2" t="s">
        <v>128</v>
      </c>
      <c r="EJ14" s="2" t="s">
        <v>263</v>
      </c>
      <c r="EK14" s="2" t="s">
        <v>264</v>
      </c>
      <c r="EL14" s="2" t="s">
        <v>142</v>
      </c>
      <c r="EM14" s="2" t="s">
        <v>142</v>
      </c>
      <c r="EN14" s="2" t="s">
        <v>131</v>
      </c>
      <c r="EO14" s="4"/>
      <c r="EP14" s="8"/>
      <c r="EQ14" s="4"/>
      <c r="ER14" s="8"/>
      <c r="ES14" s="7"/>
      <c r="ET14" s="7"/>
      <c r="EU14" s="2" t="s">
        <v>139</v>
      </c>
      <c r="EV14" s="2" t="s">
        <v>128</v>
      </c>
      <c r="EW14" s="2" t="s">
        <v>148</v>
      </c>
      <c r="EX14" s="2" t="s">
        <v>265</v>
      </c>
      <c r="EY14" s="2" t="s">
        <v>142</v>
      </c>
      <c r="EZ14" s="2" t="s">
        <v>142</v>
      </c>
      <c r="FA14" s="2" t="s">
        <v>131</v>
      </c>
      <c r="FB14" s="4">
        <v>1</v>
      </c>
      <c r="FC14" s="8">
        <v>124.78</v>
      </c>
      <c r="FD14" s="4"/>
      <c r="FE14" s="8"/>
      <c r="FF14" s="7"/>
      <c r="FG14" s="7"/>
      <c r="FH14" s="2" t="s">
        <v>139</v>
      </c>
      <c r="FI14" s="2" t="s">
        <v>128</v>
      </c>
      <c r="FJ14" s="2" t="s">
        <v>266</v>
      </c>
      <c r="FK14" s="2" t="s">
        <v>267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131</v>
      </c>
      <c r="FV14" s="2" t="s">
        <v>131</v>
      </c>
      <c r="FW14" s="2" t="s">
        <v>131</v>
      </c>
      <c r="FX14" s="2" t="s">
        <v>131</v>
      </c>
      <c r="FY14" s="2" t="s">
        <v>131</v>
      </c>
      <c r="FZ14" s="2" t="s">
        <v>131</v>
      </c>
      <c r="GA14" s="2" t="s">
        <v>131</v>
      </c>
      <c r="GB14" s="4"/>
      <c r="GC14" s="8"/>
      <c r="GD14" s="4"/>
      <c r="GE14" s="8"/>
      <c r="GF14" s="7"/>
      <c r="GG14" s="7"/>
      <c r="GH14" s="2" t="s">
        <v>139</v>
      </c>
      <c r="GI14" s="2" t="s">
        <v>128</v>
      </c>
      <c r="GJ14" s="2" t="s">
        <v>268</v>
      </c>
      <c r="GK14" s="2" t="s">
        <v>269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139</v>
      </c>
      <c r="GV14" s="2" t="s">
        <v>128</v>
      </c>
      <c r="GW14" s="2" t="s">
        <v>131</v>
      </c>
      <c r="GX14" s="2" t="s">
        <v>131</v>
      </c>
      <c r="GY14" s="2" t="s">
        <v>142</v>
      </c>
      <c r="GZ14" s="2" t="s">
        <v>142</v>
      </c>
      <c r="HA14" s="2" t="s">
        <v>131</v>
      </c>
      <c r="HB14" s="4">
        <v>1</v>
      </c>
      <c r="HC14" s="8">
        <v>144.38</v>
      </c>
      <c r="HD14" s="4"/>
      <c r="HE14" s="8"/>
      <c r="HF14" s="7"/>
      <c r="HG14" s="7"/>
      <c r="HH14" s="2" t="s">
        <v>139</v>
      </c>
      <c r="HI14" s="2" t="s">
        <v>128</v>
      </c>
      <c r="HJ14" s="2" t="s">
        <v>270</v>
      </c>
      <c r="HK14" s="2" t="s">
        <v>271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155</v>
      </c>
      <c r="HX14" s="2" t="s">
        <v>272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139</v>
      </c>
      <c r="IV14" s="2" t="s">
        <v>156</v>
      </c>
      <c r="IW14" s="2" t="s">
        <v>157</v>
      </c>
      <c r="IX14" s="2" t="s">
        <v>273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159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139</v>
      </c>
      <c r="JV14" s="2" t="s">
        <v>128</v>
      </c>
      <c r="JW14" s="2" t="s">
        <v>274</v>
      </c>
      <c r="JX14" s="2" t="s">
        <v>275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131</v>
      </c>
      <c r="KI14" s="2" t="s">
        <v>131</v>
      </c>
      <c r="KJ14" s="2" t="s">
        <v>131</v>
      </c>
      <c r="KK14" s="2" t="s">
        <v>131</v>
      </c>
      <c r="KL14" s="2" t="s">
        <v>131</v>
      </c>
      <c r="KM14" s="2" t="s">
        <v>131</v>
      </c>
      <c r="KN14" s="2" t="s">
        <v>131</v>
      </c>
      <c r="KO14" s="4"/>
      <c r="KP14" s="8"/>
      <c r="KQ14" s="4"/>
      <c r="KR14" s="8"/>
      <c r="KS14" s="7"/>
      <c r="KT14" s="7"/>
      <c r="KU14" s="2" t="s">
        <v>159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131</v>
      </c>
      <c r="LI14" s="2" t="s">
        <v>131</v>
      </c>
      <c r="LJ14" s="2" t="s">
        <v>131</v>
      </c>
      <c r="LK14" s="2" t="s">
        <v>131</v>
      </c>
      <c r="LL14" s="2" t="s">
        <v>131</v>
      </c>
      <c r="LM14" s="2" t="s">
        <v>131</v>
      </c>
      <c r="LN14" s="2" t="s">
        <v>131</v>
      </c>
      <c r="LO14" s="4"/>
      <c r="LP14" s="8"/>
      <c r="LQ14" s="4"/>
      <c r="LR14" s="8"/>
      <c r="LS14" s="7"/>
      <c r="LT14" s="7"/>
      <c r="LU14" s="2" t="s">
        <v>139</v>
      </c>
      <c r="LV14" s="2" t="s">
        <v>128</v>
      </c>
      <c r="LW14" s="2" t="s">
        <v>276</v>
      </c>
      <c r="LX14" s="2" t="s">
        <v>277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131</v>
      </c>
      <c r="MI14" s="2" t="s">
        <v>131</v>
      </c>
      <c r="MJ14" s="2" t="s">
        <v>131</v>
      </c>
      <c r="MK14" s="2" t="s">
        <v>131</v>
      </c>
      <c r="ML14" s="2" t="s">
        <v>131</v>
      </c>
      <c r="MM14" s="2" t="s">
        <v>131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152</v>
      </c>
      <c r="NI14" s="2" t="s">
        <v>128</v>
      </c>
      <c r="NJ14" s="2" t="s">
        <v>131</v>
      </c>
      <c r="NK14" s="2" t="s">
        <v>131</v>
      </c>
      <c r="NL14" s="2" t="s">
        <v>142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139</v>
      </c>
      <c r="OI14" s="2" t="s">
        <v>128</v>
      </c>
      <c r="OJ14" s="2" t="s">
        <v>278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152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159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131</v>
      </c>
      <c r="PV14" s="2" t="s">
        <v>131</v>
      </c>
      <c r="PW14" s="2" t="s">
        <v>131</v>
      </c>
      <c r="PX14" s="2" t="s">
        <v>131</v>
      </c>
      <c r="PY14" s="2" t="s">
        <v>131</v>
      </c>
      <c r="PZ14" s="2" t="s">
        <v>131</v>
      </c>
      <c r="QA14" s="2" t="s">
        <v>131</v>
      </c>
      <c r="QB14" s="4"/>
      <c r="QC14" s="8"/>
      <c r="QD14" s="4"/>
      <c r="QE14" s="8"/>
      <c r="QF14" s="7"/>
      <c r="QG14" s="7"/>
      <c r="QH14" s="2" t="s">
        <v>152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160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162</v>
      </c>
      <c r="RB14" s="4"/>
      <c r="RC14" s="8"/>
      <c r="RD14" s="4"/>
      <c r="RE14" s="8"/>
      <c r="RF14" s="7"/>
      <c r="RG14" s="7"/>
      <c r="RH14" s="2" t="s">
        <v>152</v>
      </c>
      <c r="RI14" s="2" t="s">
        <v>154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153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279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243</v>
      </c>
      <c r="G15" s="2" t="s">
        <v>131</v>
      </c>
      <c r="H15" s="2" t="s">
        <v>131</v>
      </c>
      <c r="I15" s="2" t="s">
        <v>244</v>
      </c>
      <c r="J15" s="2" t="s">
        <v>180</v>
      </c>
      <c r="K15" s="2" t="s">
        <v>246</v>
      </c>
      <c r="L15" s="3">
        <v>135</v>
      </c>
      <c r="M15" s="3">
        <v>141.74</v>
      </c>
      <c r="N15" s="3">
        <v>279.99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247</v>
      </c>
      <c r="T15" s="2" t="s">
        <v>248</v>
      </c>
      <c r="U15" s="2" t="s">
        <v>131</v>
      </c>
      <c r="V15" s="2" t="s">
        <v>249</v>
      </c>
      <c r="W15" s="2" t="s">
        <v>250</v>
      </c>
      <c r="X15" s="2" t="s">
        <v>251</v>
      </c>
      <c r="Y15" s="2" t="s">
        <v>252</v>
      </c>
      <c r="Z15" s="4">
        <v>171</v>
      </c>
      <c r="AA15" s="4">
        <f>=ROUNDDOWN(25.9090909090909,0)</f>
      </c>
      <c r="AB15" s="5">
        <v>6.6</v>
      </c>
      <c r="AC15" s="2" t="s">
        <v>280</v>
      </c>
      <c r="AD15" s="4">
        <v>100</v>
      </c>
      <c r="AE15" s="4">
        <v>100</v>
      </c>
      <c r="AF15" s="6">
        <v>77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10</v>
      </c>
      <c r="AQ15" s="8">
        <v>1459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0.7301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10</v>
      </c>
      <c r="BK15" s="8">
        <v>1459</v>
      </c>
      <c r="BL15" s="2" t="s">
        <v>281</v>
      </c>
      <c r="BM15" s="7">
        <v>1</v>
      </c>
      <c r="BN15" s="7">
        <v>1</v>
      </c>
      <c r="BO15" s="4">
        <v>2</v>
      </c>
      <c r="BP15" s="8">
        <v>289.08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254</v>
      </c>
      <c r="BX15" s="2" t="s">
        <v>282</v>
      </c>
      <c r="BY15" s="2" t="s">
        <v>142</v>
      </c>
      <c r="BZ15" s="2" t="s">
        <v>142</v>
      </c>
      <c r="CA15" s="2" t="s">
        <v>131</v>
      </c>
      <c r="CB15" s="4">
        <v>1</v>
      </c>
      <c r="CC15" s="8">
        <v>148.83</v>
      </c>
      <c r="CD15" s="4"/>
      <c r="CE15" s="8"/>
      <c r="CF15" s="7"/>
      <c r="CG15" s="7"/>
      <c r="CH15" s="2" t="s">
        <v>139</v>
      </c>
      <c r="CI15" s="2" t="s">
        <v>128</v>
      </c>
      <c r="CJ15" s="2" t="s">
        <v>256</v>
      </c>
      <c r="CK15" s="2" t="s">
        <v>283</v>
      </c>
      <c r="CL15" s="2" t="s">
        <v>142</v>
      </c>
      <c r="CM15" s="2" t="s">
        <v>142</v>
      </c>
      <c r="CN15" s="2" t="s">
        <v>131</v>
      </c>
      <c r="CO15" s="4">
        <v>1</v>
      </c>
      <c r="CP15" s="8">
        <v>136.06</v>
      </c>
      <c r="CQ15" s="4"/>
      <c r="CR15" s="8"/>
      <c r="CS15" s="7"/>
      <c r="CT15" s="7"/>
      <c r="CU15" s="2" t="s">
        <v>139</v>
      </c>
      <c r="CV15" s="2" t="s">
        <v>128</v>
      </c>
      <c r="CW15" s="2" t="s">
        <v>258</v>
      </c>
      <c r="CX15" s="2" t="s">
        <v>284</v>
      </c>
      <c r="CY15" s="2" t="s">
        <v>142</v>
      </c>
      <c r="CZ15" s="2" t="s">
        <v>142</v>
      </c>
      <c r="DA15" s="2" t="s">
        <v>131</v>
      </c>
      <c r="DB15" s="4">
        <v>5</v>
      </c>
      <c r="DC15" s="8">
        <v>749.4</v>
      </c>
      <c r="DD15" s="4"/>
      <c r="DE15" s="8"/>
      <c r="DF15" s="7"/>
      <c r="DG15" s="7"/>
      <c r="DH15" s="2" t="s">
        <v>139</v>
      </c>
      <c r="DI15" s="2" t="s">
        <v>128</v>
      </c>
      <c r="DJ15" s="2" t="s">
        <v>131</v>
      </c>
      <c r="DK15" s="2" t="s">
        <v>285</v>
      </c>
      <c r="DL15" s="2" t="s">
        <v>142</v>
      </c>
      <c r="DM15" s="2" t="s">
        <v>142</v>
      </c>
      <c r="DN15" s="2" t="s">
        <v>131</v>
      </c>
      <c r="DO15" s="4"/>
      <c r="DP15" s="8"/>
      <c r="DQ15" s="4"/>
      <c r="DR15" s="8"/>
      <c r="DS15" s="7"/>
      <c r="DT15" s="7"/>
      <c r="DU15" s="2" t="s">
        <v>139</v>
      </c>
      <c r="DV15" s="2" t="s">
        <v>128</v>
      </c>
      <c r="DW15" s="2" t="s">
        <v>261</v>
      </c>
      <c r="DX15" s="2" t="s">
        <v>286</v>
      </c>
      <c r="DY15" s="2" t="s">
        <v>142</v>
      </c>
      <c r="DZ15" s="2" t="s">
        <v>142</v>
      </c>
      <c r="EA15" s="2" t="s">
        <v>131</v>
      </c>
      <c r="EB15" s="4"/>
      <c r="EC15" s="8"/>
      <c r="ED15" s="4"/>
      <c r="EE15" s="8"/>
      <c r="EF15" s="7"/>
      <c r="EG15" s="7"/>
      <c r="EH15" s="2" t="s">
        <v>139</v>
      </c>
      <c r="EI15" s="2" t="s">
        <v>128</v>
      </c>
      <c r="EJ15" s="2" t="s">
        <v>263</v>
      </c>
      <c r="EK15" s="2" t="s">
        <v>287</v>
      </c>
      <c r="EL15" s="2" t="s">
        <v>142</v>
      </c>
      <c r="EM15" s="2" t="s">
        <v>142</v>
      </c>
      <c r="EN15" s="2" t="s">
        <v>131</v>
      </c>
      <c r="EO15" s="4"/>
      <c r="EP15" s="8"/>
      <c r="EQ15" s="4"/>
      <c r="ER15" s="8"/>
      <c r="ES15" s="7"/>
      <c r="ET15" s="7"/>
      <c r="EU15" s="2" t="s">
        <v>139</v>
      </c>
      <c r="EV15" s="2" t="s">
        <v>128</v>
      </c>
      <c r="EW15" s="2" t="s">
        <v>148</v>
      </c>
      <c r="EX15" s="2" t="s">
        <v>213</v>
      </c>
      <c r="EY15" s="2" t="s">
        <v>142</v>
      </c>
      <c r="EZ15" s="2" t="s">
        <v>142</v>
      </c>
      <c r="FA15" s="2" t="s">
        <v>131</v>
      </c>
      <c r="FB15" s="4">
        <v>1</v>
      </c>
      <c r="FC15" s="8">
        <v>135.63</v>
      </c>
      <c r="FD15" s="4"/>
      <c r="FE15" s="8"/>
      <c r="FF15" s="7"/>
      <c r="FG15" s="7"/>
      <c r="FH15" s="2" t="s">
        <v>139</v>
      </c>
      <c r="FI15" s="2" t="s">
        <v>128</v>
      </c>
      <c r="FJ15" s="2" t="s">
        <v>266</v>
      </c>
      <c r="FK15" s="2" t="s">
        <v>288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131</v>
      </c>
      <c r="FV15" s="2" t="s">
        <v>131</v>
      </c>
      <c r="FW15" s="2" t="s">
        <v>131</v>
      </c>
      <c r="FX15" s="2" t="s">
        <v>131</v>
      </c>
      <c r="FY15" s="2" t="s">
        <v>131</v>
      </c>
      <c r="FZ15" s="2" t="s">
        <v>131</v>
      </c>
      <c r="GA15" s="2" t="s">
        <v>131</v>
      </c>
      <c r="GB15" s="4"/>
      <c r="GC15" s="8"/>
      <c r="GD15" s="4"/>
      <c r="GE15" s="8"/>
      <c r="GF15" s="7"/>
      <c r="GG15" s="7"/>
      <c r="GH15" s="2" t="s">
        <v>139</v>
      </c>
      <c r="GI15" s="2" t="s">
        <v>128</v>
      </c>
      <c r="GJ15" s="2" t="s">
        <v>289</v>
      </c>
      <c r="GK15" s="2" t="s">
        <v>290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139</v>
      </c>
      <c r="GV15" s="2" t="s">
        <v>128</v>
      </c>
      <c r="GW15" s="2" t="s">
        <v>131</v>
      </c>
      <c r="GX15" s="2" t="s">
        <v>131</v>
      </c>
      <c r="GY15" s="2" t="s">
        <v>142</v>
      </c>
      <c r="GZ15" s="2" t="s">
        <v>142</v>
      </c>
      <c r="HA15" s="2" t="s">
        <v>131</v>
      </c>
      <c r="HB15" s="4"/>
      <c r="HC15" s="8"/>
      <c r="HD15" s="4"/>
      <c r="HE15" s="8"/>
      <c r="HF15" s="7"/>
      <c r="HG15" s="7"/>
      <c r="HH15" s="2" t="s">
        <v>139</v>
      </c>
      <c r="HI15" s="2" t="s">
        <v>128</v>
      </c>
      <c r="HJ15" s="2" t="s">
        <v>289</v>
      </c>
      <c r="HK15" s="2" t="s">
        <v>138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155</v>
      </c>
      <c r="HX15" s="2" t="s">
        <v>291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139</v>
      </c>
      <c r="IV15" s="2" t="s">
        <v>156</v>
      </c>
      <c r="IW15" s="2" t="s">
        <v>157</v>
      </c>
      <c r="IX15" s="2" t="s">
        <v>292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159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139</v>
      </c>
      <c r="JV15" s="2" t="s">
        <v>128</v>
      </c>
      <c r="JW15" s="2" t="s">
        <v>274</v>
      </c>
      <c r="JX15" s="2" t="s">
        <v>293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131</v>
      </c>
      <c r="KI15" s="2" t="s">
        <v>131</v>
      </c>
      <c r="KJ15" s="2" t="s">
        <v>131</v>
      </c>
      <c r="KK15" s="2" t="s">
        <v>131</v>
      </c>
      <c r="KL15" s="2" t="s">
        <v>131</v>
      </c>
      <c r="KM15" s="2" t="s">
        <v>131</v>
      </c>
      <c r="KN15" s="2" t="s">
        <v>131</v>
      </c>
      <c r="KO15" s="4"/>
      <c r="KP15" s="8"/>
      <c r="KQ15" s="4"/>
      <c r="KR15" s="8"/>
      <c r="KS15" s="7"/>
      <c r="KT15" s="7"/>
      <c r="KU15" s="2" t="s">
        <v>159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131</v>
      </c>
      <c r="LI15" s="2" t="s">
        <v>131</v>
      </c>
      <c r="LJ15" s="2" t="s">
        <v>131</v>
      </c>
      <c r="LK15" s="2" t="s">
        <v>131</v>
      </c>
      <c r="LL15" s="2" t="s">
        <v>131</v>
      </c>
      <c r="LM15" s="2" t="s">
        <v>131</v>
      </c>
      <c r="LN15" s="2" t="s">
        <v>131</v>
      </c>
      <c r="LO15" s="4"/>
      <c r="LP15" s="8"/>
      <c r="LQ15" s="4"/>
      <c r="LR15" s="8"/>
      <c r="LS15" s="7"/>
      <c r="LT15" s="7"/>
      <c r="LU15" s="2" t="s">
        <v>139</v>
      </c>
      <c r="LV15" s="2" t="s">
        <v>128</v>
      </c>
      <c r="LW15" s="2" t="s">
        <v>276</v>
      </c>
      <c r="LX15" s="2" t="s">
        <v>294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131</v>
      </c>
      <c r="MI15" s="2" t="s">
        <v>131</v>
      </c>
      <c r="MJ15" s="2" t="s">
        <v>131</v>
      </c>
      <c r="MK15" s="2" t="s">
        <v>131</v>
      </c>
      <c r="ML15" s="2" t="s">
        <v>131</v>
      </c>
      <c r="MM15" s="2" t="s">
        <v>131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152</v>
      </c>
      <c r="NI15" s="2" t="s">
        <v>128</v>
      </c>
      <c r="NJ15" s="2" t="s">
        <v>131</v>
      </c>
      <c r="NK15" s="2" t="s">
        <v>131</v>
      </c>
      <c r="NL15" s="2" t="s">
        <v>142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139</v>
      </c>
      <c r="OI15" s="2" t="s">
        <v>128</v>
      </c>
      <c r="OJ15" s="2" t="s">
        <v>278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152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159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131</v>
      </c>
      <c r="PV15" s="2" t="s">
        <v>131</v>
      </c>
      <c r="PW15" s="2" t="s">
        <v>131</v>
      </c>
      <c r="PX15" s="2" t="s">
        <v>131</v>
      </c>
      <c r="PY15" s="2" t="s">
        <v>131</v>
      </c>
      <c r="PZ15" s="2" t="s">
        <v>131</v>
      </c>
      <c r="QA15" s="2" t="s">
        <v>131</v>
      </c>
      <c r="QB15" s="4"/>
      <c r="QC15" s="8"/>
      <c r="QD15" s="4"/>
      <c r="QE15" s="8"/>
      <c r="QF15" s="7"/>
      <c r="QG15" s="7"/>
      <c r="QH15" s="2" t="s">
        <v>152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160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162</v>
      </c>
      <c r="RB15" s="4"/>
      <c r="RC15" s="8"/>
      <c r="RD15" s="4"/>
      <c r="RE15" s="8"/>
      <c r="RF15" s="7"/>
      <c r="RG15" s="7"/>
      <c r="RH15" s="2" t="s">
        <v>152</v>
      </c>
      <c r="RI15" s="2" t="s">
        <v>154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153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295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243</v>
      </c>
      <c r="G16" s="2" t="s">
        <v>131</v>
      </c>
      <c r="H16" s="2" t="s">
        <v>131</v>
      </c>
      <c r="I16" s="2" t="s">
        <v>296</v>
      </c>
      <c r="J16" s="2" t="s">
        <v>245</v>
      </c>
      <c r="K16" s="2" t="s">
        <v>297</v>
      </c>
      <c r="L16" s="3">
        <v>125</v>
      </c>
      <c r="M16" s="3">
        <v>131.24</v>
      </c>
      <c r="N16" s="3">
        <v>259.99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298</v>
      </c>
      <c r="T16" s="2" t="s">
        <v>248</v>
      </c>
      <c r="U16" s="2" t="s">
        <v>131</v>
      </c>
      <c r="V16" s="2" t="s">
        <v>249</v>
      </c>
      <c r="W16" s="2" t="s">
        <v>250</v>
      </c>
      <c r="X16" s="2" t="s">
        <v>299</v>
      </c>
      <c r="Y16" s="2" t="s">
        <v>300</v>
      </c>
      <c r="Z16" s="4">
        <v>130</v>
      </c>
      <c r="AA16" s="4">
        <f>=ROUNDDOWN(39.3939393939394,0)</f>
      </c>
      <c r="AB16" s="5">
        <v>3.3</v>
      </c>
      <c r="AC16" s="2" t="s">
        <v>131</v>
      </c>
      <c r="AD16" s="4"/>
      <c r="AE16" s="4"/>
      <c r="AF16" s="6">
        <v>77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</v>
      </c>
      <c r="AQ16" s="8">
        <v>250.05</v>
      </c>
      <c r="AR16" s="4"/>
      <c r="AS16" s="8"/>
      <c r="AT16" s="7"/>
      <c r="AU16" s="7"/>
      <c r="AV16" s="4">
        <v>8</v>
      </c>
      <c r="AW16" s="8">
        <v>1116.92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0.2239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0.3585</v>
      </c>
      <c r="BJ16" s="4">
        <v>2</v>
      </c>
      <c r="BK16" s="8">
        <v>250.05</v>
      </c>
      <c r="BL16" s="2" t="s">
        <v>218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139</v>
      </c>
      <c r="BV16" s="2" t="s">
        <v>128</v>
      </c>
      <c r="BW16" s="2" t="s">
        <v>301</v>
      </c>
      <c r="BX16" s="2" t="s">
        <v>302</v>
      </c>
      <c r="BY16" s="2" t="s">
        <v>142</v>
      </c>
      <c r="BZ16" s="2" t="s">
        <v>142</v>
      </c>
      <c r="CA16" s="2" t="s">
        <v>131</v>
      </c>
      <c r="CB16" s="4">
        <v>1</v>
      </c>
      <c r="CC16" s="8">
        <v>137.8</v>
      </c>
      <c r="CD16" s="4"/>
      <c r="CE16" s="8"/>
      <c r="CF16" s="7"/>
      <c r="CG16" s="7"/>
      <c r="CH16" s="2" t="s">
        <v>139</v>
      </c>
      <c r="CI16" s="2" t="s">
        <v>128</v>
      </c>
      <c r="CJ16" s="2" t="s">
        <v>301</v>
      </c>
      <c r="CK16" s="2" t="s">
        <v>303</v>
      </c>
      <c r="CL16" s="2" t="s">
        <v>142</v>
      </c>
      <c r="CM16" s="2" t="s">
        <v>142</v>
      </c>
      <c r="CN16" s="2" t="s">
        <v>131</v>
      </c>
      <c r="CO16" s="4">
        <v>1</v>
      </c>
      <c r="CP16" s="8">
        <v>112.25</v>
      </c>
      <c r="CQ16" s="4"/>
      <c r="CR16" s="8"/>
      <c r="CS16" s="7"/>
      <c r="CT16" s="7"/>
      <c r="CU16" s="2" t="s">
        <v>139</v>
      </c>
      <c r="CV16" s="2" t="s">
        <v>128</v>
      </c>
      <c r="CW16" s="2" t="s">
        <v>301</v>
      </c>
      <c r="CX16" s="2" t="s">
        <v>304</v>
      </c>
      <c r="CY16" s="2" t="s">
        <v>142</v>
      </c>
      <c r="CZ16" s="2" t="s">
        <v>142</v>
      </c>
      <c r="DA16" s="2" t="s">
        <v>131</v>
      </c>
      <c r="DB16" s="4"/>
      <c r="DC16" s="8"/>
      <c r="DD16" s="4"/>
      <c r="DE16" s="8"/>
      <c r="DF16" s="7"/>
      <c r="DG16" s="7"/>
      <c r="DH16" s="2" t="s">
        <v>139</v>
      </c>
      <c r="DI16" s="2" t="s">
        <v>128</v>
      </c>
      <c r="DJ16" s="2" t="s">
        <v>131</v>
      </c>
      <c r="DK16" s="2" t="s">
        <v>302</v>
      </c>
      <c r="DL16" s="2" t="s">
        <v>142</v>
      </c>
      <c r="DM16" s="2" t="s">
        <v>142</v>
      </c>
      <c r="DN16" s="2" t="s">
        <v>131</v>
      </c>
      <c r="DO16" s="4"/>
      <c r="DP16" s="8"/>
      <c r="DQ16" s="4"/>
      <c r="DR16" s="8"/>
      <c r="DS16" s="7"/>
      <c r="DT16" s="7"/>
      <c r="DU16" s="2" t="s">
        <v>139</v>
      </c>
      <c r="DV16" s="2" t="s">
        <v>128</v>
      </c>
      <c r="DW16" s="2" t="s">
        <v>261</v>
      </c>
      <c r="DX16" s="2" t="s">
        <v>305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139</v>
      </c>
      <c r="EI16" s="2" t="s">
        <v>128</v>
      </c>
      <c r="EJ16" s="2" t="s">
        <v>301</v>
      </c>
      <c r="EK16" s="2" t="s">
        <v>306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139</v>
      </c>
      <c r="EV16" s="2" t="s">
        <v>128</v>
      </c>
      <c r="EW16" s="2" t="s">
        <v>148</v>
      </c>
      <c r="EX16" s="2" t="s">
        <v>307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139</v>
      </c>
      <c r="FI16" s="2" t="s">
        <v>128</v>
      </c>
      <c r="FJ16" s="2" t="s">
        <v>301</v>
      </c>
      <c r="FK16" s="2" t="s">
        <v>308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131</v>
      </c>
      <c r="FV16" s="2" t="s">
        <v>131</v>
      </c>
      <c r="FW16" s="2" t="s">
        <v>131</v>
      </c>
      <c r="FX16" s="2" t="s">
        <v>131</v>
      </c>
      <c r="FY16" s="2" t="s">
        <v>131</v>
      </c>
      <c r="FZ16" s="2" t="s">
        <v>131</v>
      </c>
      <c r="GA16" s="2" t="s">
        <v>131</v>
      </c>
      <c r="GB16" s="4"/>
      <c r="GC16" s="8"/>
      <c r="GD16" s="4"/>
      <c r="GE16" s="8"/>
      <c r="GF16" s="7"/>
      <c r="GG16" s="7"/>
      <c r="GH16" s="2" t="s">
        <v>139</v>
      </c>
      <c r="GI16" s="2" t="s">
        <v>128</v>
      </c>
      <c r="GJ16" s="2" t="s">
        <v>268</v>
      </c>
      <c r="GK16" s="2" t="s">
        <v>309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139</v>
      </c>
      <c r="GV16" s="2" t="s">
        <v>128</v>
      </c>
      <c r="GW16" s="2" t="s">
        <v>131</v>
      </c>
      <c r="GX16" s="2" t="s">
        <v>131</v>
      </c>
      <c r="GY16" s="2" t="s">
        <v>142</v>
      </c>
      <c r="GZ16" s="2" t="s">
        <v>142</v>
      </c>
      <c r="HA16" s="2" t="s">
        <v>131</v>
      </c>
      <c r="HB16" s="4"/>
      <c r="HC16" s="8"/>
      <c r="HD16" s="4"/>
      <c r="HE16" s="8"/>
      <c r="HF16" s="7"/>
      <c r="HG16" s="7"/>
      <c r="HH16" s="2" t="s">
        <v>152</v>
      </c>
      <c r="HI16" s="2" t="s">
        <v>154</v>
      </c>
      <c r="HJ16" s="2" t="s">
        <v>310</v>
      </c>
      <c r="HK16" s="2" t="s">
        <v>311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155</v>
      </c>
      <c r="HX16" s="2" t="s">
        <v>312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131</v>
      </c>
      <c r="II16" s="2" t="s">
        <v>131</v>
      </c>
      <c r="IJ16" s="2" t="s">
        <v>131</v>
      </c>
      <c r="IK16" s="2" t="s">
        <v>131</v>
      </c>
      <c r="IL16" s="2" t="s">
        <v>131</v>
      </c>
      <c r="IM16" s="2" t="s">
        <v>131</v>
      </c>
      <c r="IN16" s="2" t="s">
        <v>131</v>
      </c>
      <c r="IO16" s="4"/>
      <c r="IP16" s="8"/>
      <c r="IQ16" s="4"/>
      <c r="IR16" s="8"/>
      <c r="IS16" s="7"/>
      <c r="IT16" s="7"/>
      <c r="IU16" s="2" t="s">
        <v>159</v>
      </c>
      <c r="IV16" s="2" t="s">
        <v>128</v>
      </c>
      <c r="IW16" s="2" t="s">
        <v>131</v>
      </c>
      <c r="IX16" s="2" t="s">
        <v>131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159</v>
      </c>
      <c r="JI16" s="2" t="s">
        <v>128</v>
      </c>
      <c r="JJ16" s="2" t="s">
        <v>131</v>
      </c>
      <c r="JK16" s="2" t="s">
        <v>131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139</v>
      </c>
      <c r="JV16" s="2" t="s">
        <v>128</v>
      </c>
      <c r="JW16" s="2" t="s">
        <v>301</v>
      </c>
      <c r="JX16" s="2" t="s">
        <v>313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131</v>
      </c>
      <c r="KI16" s="2" t="s">
        <v>131</v>
      </c>
      <c r="KJ16" s="2" t="s">
        <v>131</v>
      </c>
      <c r="KK16" s="2" t="s">
        <v>131</v>
      </c>
      <c r="KL16" s="2" t="s">
        <v>131</v>
      </c>
      <c r="KM16" s="2" t="s">
        <v>131</v>
      </c>
      <c r="KN16" s="2" t="s">
        <v>131</v>
      </c>
      <c r="KO16" s="4"/>
      <c r="KP16" s="8"/>
      <c r="KQ16" s="4"/>
      <c r="KR16" s="8"/>
      <c r="KS16" s="7"/>
      <c r="KT16" s="7"/>
      <c r="KU16" s="2" t="s">
        <v>159</v>
      </c>
      <c r="KV16" s="2" t="s">
        <v>128</v>
      </c>
      <c r="KW16" s="2" t="s">
        <v>131</v>
      </c>
      <c r="KX16" s="2" t="s">
        <v>131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139</v>
      </c>
      <c r="LV16" s="2" t="s">
        <v>128</v>
      </c>
      <c r="LW16" s="2" t="s">
        <v>301</v>
      </c>
      <c r="LX16" s="2" t="s">
        <v>314</v>
      </c>
      <c r="LY16" s="2" t="s">
        <v>142</v>
      </c>
      <c r="LZ16" s="2" t="s">
        <v>142</v>
      </c>
      <c r="MA16" s="2" t="s">
        <v>131</v>
      </c>
      <c r="MB16" s="4"/>
      <c r="MC16" s="8"/>
      <c r="MD16" s="4"/>
      <c r="ME16" s="8"/>
      <c r="MF16" s="7"/>
      <c r="MG16" s="7"/>
      <c r="MH16" s="2" t="s">
        <v>131</v>
      </c>
      <c r="MI16" s="2" t="s">
        <v>131</v>
      </c>
      <c r="MJ16" s="2" t="s">
        <v>131</v>
      </c>
      <c r="MK16" s="2" t="s">
        <v>131</v>
      </c>
      <c r="ML16" s="2" t="s">
        <v>131</v>
      </c>
      <c r="MM16" s="2" t="s">
        <v>131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152</v>
      </c>
      <c r="NI16" s="2" t="s">
        <v>128</v>
      </c>
      <c r="NJ16" s="2" t="s">
        <v>131</v>
      </c>
      <c r="NK16" s="2" t="s">
        <v>131</v>
      </c>
      <c r="NL16" s="2" t="s">
        <v>142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2" t="s">
        <v>131</v>
      </c>
      <c r="OB16" s="4"/>
      <c r="OC16" s="8"/>
      <c r="OD16" s="4"/>
      <c r="OE16" s="8"/>
      <c r="OF16" s="7"/>
      <c r="OG16" s="7"/>
      <c r="OH16" s="2" t="s">
        <v>139</v>
      </c>
      <c r="OI16" s="2" t="s">
        <v>128</v>
      </c>
      <c r="OJ16" s="2" t="s">
        <v>315</v>
      </c>
      <c r="OK16" s="2" t="s">
        <v>316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152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159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131</v>
      </c>
      <c r="QI16" s="2" t="s">
        <v>131</v>
      </c>
      <c r="QJ16" s="2" t="s">
        <v>131</v>
      </c>
      <c r="QK16" s="2" t="s">
        <v>131</v>
      </c>
      <c r="QL16" s="2" t="s">
        <v>131</v>
      </c>
      <c r="QM16" s="2" t="s">
        <v>131</v>
      </c>
      <c r="QN16" s="2" t="s">
        <v>131</v>
      </c>
      <c r="QO16" s="4"/>
      <c r="QP16" s="8"/>
      <c r="QQ16" s="4"/>
      <c r="QR16" s="8"/>
      <c r="QS16" s="7"/>
      <c r="QT16" s="7"/>
      <c r="QU16" s="2" t="s">
        <v>160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162</v>
      </c>
      <c r="RB16" s="4"/>
      <c r="RC16" s="8"/>
      <c r="RD16" s="4"/>
      <c r="RE16" s="8"/>
      <c r="RF16" s="7"/>
      <c r="RG16" s="7"/>
      <c r="RH16" s="2" t="s">
        <v>152</v>
      </c>
      <c r="RI16" s="2" t="s">
        <v>154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153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317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243</v>
      </c>
      <c r="G17" s="2" t="s">
        <v>131</v>
      </c>
      <c r="H17" s="2" t="s">
        <v>131</v>
      </c>
      <c r="I17" s="2" t="s">
        <v>296</v>
      </c>
      <c r="J17" s="2" t="s">
        <v>180</v>
      </c>
      <c r="K17" s="2" t="s">
        <v>297</v>
      </c>
      <c r="L17" s="3">
        <v>135</v>
      </c>
      <c r="M17" s="3">
        <v>141.74</v>
      </c>
      <c r="N17" s="3">
        <v>279.99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298</v>
      </c>
      <c r="T17" s="2" t="s">
        <v>248</v>
      </c>
      <c r="U17" s="2" t="s">
        <v>131</v>
      </c>
      <c r="V17" s="2" t="s">
        <v>249</v>
      </c>
      <c r="W17" s="2" t="s">
        <v>250</v>
      </c>
      <c r="X17" s="2" t="s">
        <v>299</v>
      </c>
      <c r="Y17" s="2" t="s">
        <v>300</v>
      </c>
      <c r="Z17" s="4">
        <v>145</v>
      </c>
      <c r="AA17" s="4">
        <f>=ROUNDDOWN(21.969696969697,0)</f>
      </c>
      <c r="AB17" s="5">
        <v>6.6</v>
      </c>
      <c r="AC17" s="2" t="s">
        <v>131</v>
      </c>
      <c r="AD17" s="4"/>
      <c r="AE17" s="4"/>
      <c r="AF17" s="6">
        <v>77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6</v>
      </c>
      <c r="AQ17" s="8">
        <v>866.87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0.7761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6</v>
      </c>
      <c r="BK17" s="8">
        <v>866.87</v>
      </c>
      <c r="BL17" s="2" t="s">
        <v>318</v>
      </c>
      <c r="BM17" s="7">
        <v>1</v>
      </c>
      <c r="BN17" s="7">
        <v>1</v>
      </c>
      <c r="BO17" s="4">
        <v>4</v>
      </c>
      <c r="BP17" s="8">
        <v>578.16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301</v>
      </c>
      <c r="BX17" s="2" t="s">
        <v>319</v>
      </c>
      <c r="BY17" s="2" t="s">
        <v>142</v>
      </c>
      <c r="BZ17" s="2" t="s">
        <v>142</v>
      </c>
      <c r="CA17" s="2" t="s">
        <v>131</v>
      </c>
      <c r="CB17" s="4">
        <v>1</v>
      </c>
      <c r="CC17" s="8">
        <v>153.08</v>
      </c>
      <c r="CD17" s="4"/>
      <c r="CE17" s="8"/>
      <c r="CF17" s="7"/>
      <c r="CG17" s="7"/>
      <c r="CH17" s="2" t="s">
        <v>139</v>
      </c>
      <c r="CI17" s="2" t="s">
        <v>128</v>
      </c>
      <c r="CJ17" s="2" t="s">
        <v>301</v>
      </c>
      <c r="CK17" s="2" t="s">
        <v>303</v>
      </c>
      <c r="CL17" s="2" t="s">
        <v>142</v>
      </c>
      <c r="CM17" s="2" t="s">
        <v>142</v>
      </c>
      <c r="CN17" s="2" t="s">
        <v>131</v>
      </c>
      <c r="CO17" s="4"/>
      <c r="CP17" s="8"/>
      <c r="CQ17" s="4"/>
      <c r="CR17" s="8"/>
      <c r="CS17" s="7"/>
      <c r="CT17" s="7"/>
      <c r="CU17" s="2" t="s">
        <v>139</v>
      </c>
      <c r="CV17" s="2" t="s">
        <v>128</v>
      </c>
      <c r="CW17" s="2" t="s">
        <v>301</v>
      </c>
      <c r="CX17" s="2" t="s">
        <v>320</v>
      </c>
      <c r="CY17" s="2" t="s">
        <v>142</v>
      </c>
      <c r="CZ17" s="2" t="s">
        <v>142</v>
      </c>
      <c r="DA17" s="2" t="s">
        <v>131</v>
      </c>
      <c r="DB17" s="4"/>
      <c r="DC17" s="8"/>
      <c r="DD17" s="4"/>
      <c r="DE17" s="8"/>
      <c r="DF17" s="7"/>
      <c r="DG17" s="7"/>
      <c r="DH17" s="2" t="s">
        <v>139</v>
      </c>
      <c r="DI17" s="2" t="s">
        <v>128</v>
      </c>
      <c r="DJ17" s="2" t="s">
        <v>131</v>
      </c>
      <c r="DK17" s="2" t="s">
        <v>306</v>
      </c>
      <c r="DL17" s="2" t="s">
        <v>142</v>
      </c>
      <c r="DM17" s="2" t="s">
        <v>142</v>
      </c>
      <c r="DN17" s="2" t="s">
        <v>131</v>
      </c>
      <c r="DO17" s="4"/>
      <c r="DP17" s="8"/>
      <c r="DQ17" s="4"/>
      <c r="DR17" s="8"/>
      <c r="DS17" s="7"/>
      <c r="DT17" s="7"/>
      <c r="DU17" s="2" t="s">
        <v>139</v>
      </c>
      <c r="DV17" s="2" t="s">
        <v>128</v>
      </c>
      <c r="DW17" s="2" t="s">
        <v>261</v>
      </c>
      <c r="DX17" s="2" t="s">
        <v>321</v>
      </c>
      <c r="DY17" s="2" t="s">
        <v>142</v>
      </c>
      <c r="DZ17" s="2" t="s">
        <v>142</v>
      </c>
      <c r="EA17" s="2" t="s">
        <v>131</v>
      </c>
      <c r="EB17" s="4"/>
      <c r="EC17" s="8"/>
      <c r="ED17" s="4"/>
      <c r="EE17" s="8"/>
      <c r="EF17" s="7"/>
      <c r="EG17" s="7"/>
      <c r="EH17" s="2" t="s">
        <v>139</v>
      </c>
      <c r="EI17" s="2" t="s">
        <v>128</v>
      </c>
      <c r="EJ17" s="2" t="s">
        <v>301</v>
      </c>
      <c r="EK17" s="2" t="s">
        <v>322</v>
      </c>
      <c r="EL17" s="2" t="s">
        <v>142</v>
      </c>
      <c r="EM17" s="2" t="s">
        <v>142</v>
      </c>
      <c r="EN17" s="2" t="s">
        <v>131</v>
      </c>
      <c r="EO17" s="4"/>
      <c r="EP17" s="8"/>
      <c r="EQ17" s="4"/>
      <c r="ER17" s="8"/>
      <c r="ES17" s="7"/>
      <c r="ET17" s="7"/>
      <c r="EU17" s="2" t="s">
        <v>139</v>
      </c>
      <c r="EV17" s="2" t="s">
        <v>128</v>
      </c>
      <c r="EW17" s="2" t="s">
        <v>194</v>
      </c>
      <c r="EX17" s="2" t="s">
        <v>186</v>
      </c>
      <c r="EY17" s="2" t="s">
        <v>142</v>
      </c>
      <c r="EZ17" s="2" t="s">
        <v>142</v>
      </c>
      <c r="FA17" s="2" t="s">
        <v>131</v>
      </c>
      <c r="FB17" s="4">
        <v>1</v>
      </c>
      <c r="FC17" s="8">
        <v>135.63</v>
      </c>
      <c r="FD17" s="4"/>
      <c r="FE17" s="8"/>
      <c r="FF17" s="7"/>
      <c r="FG17" s="7"/>
      <c r="FH17" s="2" t="s">
        <v>139</v>
      </c>
      <c r="FI17" s="2" t="s">
        <v>128</v>
      </c>
      <c r="FJ17" s="2" t="s">
        <v>301</v>
      </c>
      <c r="FK17" s="2" t="s">
        <v>323</v>
      </c>
      <c r="FL17" s="2" t="s">
        <v>142</v>
      </c>
      <c r="FM17" s="2" t="s">
        <v>142</v>
      </c>
      <c r="FN17" s="2" t="s">
        <v>131</v>
      </c>
      <c r="FO17" s="4"/>
      <c r="FP17" s="8"/>
      <c r="FQ17" s="4"/>
      <c r="FR17" s="8"/>
      <c r="FS17" s="7"/>
      <c r="FT17" s="7"/>
      <c r="FU17" s="2" t="s">
        <v>131</v>
      </c>
      <c r="FV17" s="2" t="s">
        <v>131</v>
      </c>
      <c r="FW17" s="2" t="s">
        <v>131</v>
      </c>
      <c r="FX17" s="2" t="s">
        <v>131</v>
      </c>
      <c r="FY17" s="2" t="s">
        <v>131</v>
      </c>
      <c r="FZ17" s="2" t="s">
        <v>131</v>
      </c>
      <c r="GA17" s="2" t="s">
        <v>131</v>
      </c>
      <c r="GB17" s="4"/>
      <c r="GC17" s="8"/>
      <c r="GD17" s="4"/>
      <c r="GE17" s="8"/>
      <c r="GF17" s="7"/>
      <c r="GG17" s="7"/>
      <c r="GH17" s="2" t="s">
        <v>139</v>
      </c>
      <c r="GI17" s="2" t="s">
        <v>128</v>
      </c>
      <c r="GJ17" s="2" t="s">
        <v>268</v>
      </c>
      <c r="GK17" s="2" t="s">
        <v>324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139</v>
      </c>
      <c r="GV17" s="2" t="s">
        <v>128</v>
      </c>
      <c r="GW17" s="2" t="s">
        <v>131</v>
      </c>
      <c r="GX17" s="2" t="s">
        <v>131</v>
      </c>
      <c r="GY17" s="2" t="s">
        <v>142</v>
      </c>
      <c r="GZ17" s="2" t="s">
        <v>142</v>
      </c>
      <c r="HA17" s="2" t="s">
        <v>131</v>
      </c>
      <c r="HB17" s="4"/>
      <c r="HC17" s="8"/>
      <c r="HD17" s="4"/>
      <c r="HE17" s="8"/>
      <c r="HF17" s="7"/>
      <c r="HG17" s="7"/>
      <c r="HH17" s="2" t="s">
        <v>152</v>
      </c>
      <c r="HI17" s="2" t="s">
        <v>154</v>
      </c>
      <c r="HJ17" s="2" t="s">
        <v>310</v>
      </c>
      <c r="HK17" s="2" t="s">
        <v>325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139</v>
      </c>
      <c r="HV17" s="2" t="s">
        <v>128</v>
      </c>
      <c r="HW17" s="2" t="s">
        <v>155</v>
      </c>
      <c r="HX17" s="2" t="s">
        <v>326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131</v>
      </c>
      <c r="II17" s="2" t="s">
        <v>131</v>
      </c>
      <c r="IJ17" s="2" t="s">
        <v>131</v>
      </c>
      <c r="IK17" s="2" t="s">
        <v>131</v>
      </c>
      <c r="IL17" s="2" t="s">
        <v>131</v>
      </c>
      <c r="IM17" s="2" t="s">
        <v>131</v>
      </c>
      <c r="IN17" s="2" t="s">
        <v>131</v>
      </c>
      <c r="IO17" s="4"/>
      <c r="IP17" s="8"/>
      <c r="IQ17" s="4"/>
      <c r="IR17" s="8"/>
      <c r="IS17" s="7"/>
      <c r="IT17" s="7"/>
      <c r="IU17" s="2" t="s">
        <v>159</v>
      </c>
      <c r="IV17" s="2" t="s">
        <v>128</v>
      </c>
      <c r="IW17" s="2" t="s">
        <v>131</v>
      </c>
      <c r="IX17" s="2" t="s">
        <v>131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159</v>
      </c>
      <c r="JI17" s="2" t="s">
        <v>128</v>
      </c>
      <c r="JJ17" s="2" t="s">
        <v>131</v>
      </c>
      <c r="JK17" s="2" t="s">
        <v>131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139</v>
      </c>
      <c r="JV17" s="2" t="s">
        <v>128</v>
      </c>
      <c r="JW17" s="2" t="s">
        <v>301</v>
      </c>
      <c r="JX17" s="2" t="s">
        <v>327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131</v>
      </c>
      <c r="KI17" s="2" t="s">
        <v>131</v>
      </c>
      <c r="KJ17" s="2" t="s">
        <v>131</v>
      </c>
      <c r="KK17" s="2" t="s">
        <v>131</v>
      </c>
      <c r="KL17" s="2" t="s">
        <v>131</v>
      </c>
      <c r="KM17" s="2" t="s">
        <v>131</v>
      </c>
      <c r="KN17" s="2" t="s">
        <v>131</v>
      </c>
      <c r="KO17" s="4"/>
      <c r="KP17" s="8"/>
      <c r="KQ17" s="4"/>
      <c r="KR17" s="8"/>
      <c r="KS17" s="7"/>
      <c r="KT17" s="7"/>
      <c r="KU17" s="2" t="s">
        <v>159</v>
      </c>
      <c r="KV17" s="2" t="s">
        <v>128</v>
      </c>
      <c r="KW17" s="2" t="s">
        <v>131</v>
      </c>
      <c r="KX17" s="2" t="s">
        <v>131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139</v>
      </c>
      <c r="LV17" s="2" t="s">
        <v>128</v>
      </c>
      <c r="LW17" s="2" t="s">
        <v>301</v>
      </c>
      <c r="LX17" s="2" t="s">
        <v>303</v>
      </c>
      <c r="LY17" s="2" t="s">
        <v>142</v>
      </c>
      <c r="LZ17" s="2" t="s">
        <v>142</v>
      </c>
      <c r="MA17" s="2" t="s">
        <v>131</v>
      </c>
      <c r="MB17" s="4"/>
      <c r="MC17" s="8"/>
      <c r="MD17" s="4"/>
      <c r="ME17" s="8"/>
      <c r="MF17" s="7"/>
      <c r="MG17" s="7"/>
      <c r="MH17" s="2" t="s">
        <v>131</v>
      </c>
      <c r="MI17" s="2" t="s">
        <v>131</v>
      </c>
      <c r="MJ17" s="2" t="s">
        <v>131</v>
      </c>
      <c r="MK17" s="2" t="s">
        <v>131</v>
      </c>
      <c r="ML17" s="2" t="s">
        <v>131</v>
      </c>
      <c r="MM17" s="2" t="s">
        <v>131</v>
      </c>
      <c r="MN17" s="2" t="s">
        <v>131</v>
      </c>
      <c r="MO17" s="4"/>
      <c r="MP17" s="8"/>
      <c r="MQ17" s="4"/>
      <c r="MR17" s="8"/>
      <c r="MS17" s="7"/>
      <c r="MT17" s="7"/>
      <c r="MU17" s="2" t="s">
        <v>139</v>
      </c>
      <c r="MV17" s="2" t="s">
        <v>128</v>
      </c>
      <c r="MW17" s="2" t="s">
        <v>131</v>
      </c>
      <c r="MX17" s="2" t="s">
        <v>131</v>
      </c>
      <c r="MY17" s="2" t="s">
        <v>142</v>
      </c>
      <c r="MZ17" s="2" t="s">
        <v>142</v>
      </c>
      <c r="NA17" s="2" t="s">
        <v>131</v>
      </c>
      <c r="NB17" s="4"/>
      <c r="NC17" s="8"/>
      <c r="ND17" s="4"/>
      <c r="NE17" s="8"/>
      <c r="NF17" s="7"/>
      <c r="NG17" s="7"/>
      <c r="NH17" s="2" t="s">
        <v>152</v>
      </c>
      <c r="NI17" s="2" t="s">
        <v>128</v>
      </c>
      <c r="NJ17" s="2" t="s">
        <v>131</v>
      </c>
      <c r="NK17" s="2" t="s">
        <v>131</v>
      </c>
      <c r="NL17" s="2" t="s">
        <v>142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2" t="s">
        <v>131</v>
      </c>
      <c r="OB17" s="4"/>
      <c r="OC17" s="8"/>
      <c r="OD17" s="4"/>
      <c r="OE17" s="8"/>
      <c r="OF17" s="7"/>
      <c r="OG17" s="7"/>
      <c r="OH17" s="2" t="s">
        <v>139</v>
      </c>
      <c r="OI17" s="2" t="s">
        <v>128</v>
      </c>
      <c r="OJ17" s="2" t="s">
        <v>315</v>
      </c>
      <c r="OK17" s="2" t="s">
        <v>328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152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159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131</v>
      </c>
      <c r="QI17" s="2" t="s">
        <v>131</v>
      </c>
      <c r="QJ17" s="2" t="s">
        <v>131</v>
      </c>
      <c r="QK17" s="2" t="s">
        <v>131</v>
      </c>
      <c r="QL17" s="2" t="s">
        <v>131</v>
      </c>
      <c r="QM17" s="2" t="s">
        <v>131</v>
      </c>
      <c r="QN17" s="2" t="s">
        <v>131</v>
      </c>
      <c r="QO17" s="4"/>
      <c r="QP17" s="8"/>
      <c r="QQ17" s="4"/>
      <c r="QR17" s="8"/>
      <c r="QS17" s="7"/>
      <c r="QT17" s="7"/>
      <c r="QU17" s="2" t="s">
        <v>160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162</v>
      </c>
      <c r="RB17" s="4"/>
      <c r="RC17" s="8"/>
      <c r="RD17" s="4"/>
      <c r="RE17" s="8"/>
      <c r="RF17" s="7"/>
      <c r="RG17" s="7"/>
      <c r="RH17" s="2" t="s">
        <v>152</v>
      </c>
      <c r="RI17" s="2" t="s">
        <v>154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153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329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330</v>
      </c>
      <c r="G18" s="2" t="s">
        <v>330</v>
      </c>
      <c r="H18" s="2" t="s">
        <v>330</v>
      </c>
      <c r="I18" s="2" t="s">
        <v>331</v>
      </c>
      <c r="J18" s="2" t="s">
        <v>245</v>
      </c>
      <c r="K18" s="2" t="s">
        <v>246</v>
      </c>
      <c r="L18" s="3">
        <v>103.4</v>
      </c>
      <c r="M18" s="3">
        <v>108.57</v>
      </c>
      <c r="N18" s="3">
        <v>229.99</v>
      </c>
      <c r="O18" s="2" t="s">
        <v>128</v>
      </c>
      <c r="P18" s="2" t="s">
        <v>332</v>
      </c>
      <c r="Q18" s="2" t="s">
        <v>130</v>
      </c>
      <c r="R18" s="2" t="s">
        <v>131</v>
      </c>
      <c r="S18" s="2" t="s">
        <v>333</v>
      </c>
      <c r="T18" s="2" t="s">
        <v>133</v>
      </c>
      <c r="U18" s="2" t="s">
        <v>131</v>
      </c>
      <c r="V18" s="2" t="s">
        <v>135</v>
      </c>
      <c r="W18" s="2" t="s">
        <v>136</v>
      </c>
      <c r="X18" s="2" t="s">
        <v>334</v>
      </c>
      <c r="Y18" s="2" t="s">
        <v>335</v>
      </c>
      <c r="Z18" s="4">
        <v>275</v>
      </c>
      <c r="AA18" s="4">
        <f>=ROUNDDOWN(17.9738562091503,0)</f>
      </c>
      <c r="AB18" s="5">
        <v>15.3</v>
      </c>
      <c r="AC18" s="2" t="s">
        <v>336</v>
      </c>
      <c r="AD18" s="4">
        <v>155</v>
      </c>
      <c r="AE18" s="4">
        <v>155</v>
      </c>
      <c r="AF18" s="6">
        <v>77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8</v>
      </c>
      <c r="AQ18" s="8">
        <v>897.25</v>
      </c>
      <c r="AR18" s="4"/>
      <c r="AS18" s="8"/>
      <c r="AT18" s="7"/>
      <c r="AU18" s="7"/>
      <c r="AV18" s="4">
        <v>24</v>
      </c>
      <c r="AW18" s="8">
        <v>2975.9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0.3015</v>
      </c>
      <c r="BC18" s="4">
        <v>24</v>
      </c>
      <c r="BD18" s="8">
        <v>2975.9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1</v>
      </c>
      <c r="BJ18" s="4">
        <v>8</v>
      </c>
      <c r="BK18" s="8">
        <v>897.25</v>
      </c>
      <c r="BL18" s="2" t="s">
        <v>337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128</v>
      </c>
      <c r="BW18" s="2" t="s">
        <v>338</v>
      </c>
      <c r="BX18" s="2" t="s">
        <v>339</v>
      </c>
      <c r="BY18" s="2" t="s">
        <v>142</v>
      </c>
      <c r="BZ18" s="2" t="s">
        <v>142</v>
      </c>
      <c r="CA18" s="2" t="s">
        <v>131</v>
      </c>
      <c r="CB18" s="4">
        <v>4</v>
      </c>
      <c r="CC18" s="8">
        <v>450.53</v>
      </c>
      <c r="CD18" s="4"/>
      <c r="CE18" s="8"/>
      <c r="CF18" s="7"/>
      <c r="CG18" s="7"/>
      <c r="CH18" s="2" t="s">
        <v>139</v>
      </c>
      <c r="CI18" s="2" t="s">
        <v>128</v>
      </c>
      <c r="CJ18" s="2" t="s">
        <v>340</v>
      </c>
      <c r="CK18" s="2" t="s">
        <v>341</v>
      </c>
      <c r="CL18" s="2" t="s">
        <v>142</v>
      </c>
      <c r="CM18" s="2" t="s">
        <v>142</v>
      </c>
      <c r="CN18" s="2" t="s">
        <v>131</v>
      </c>
      <c r="CO18" s="4">
        <v>2</v>
      </c>
      <c r="CP18" s="8">
        <v>218.2</v>
      </c>
      <c r="CQ18" s="4"/>
      <c r="CR18" s="8"/>
      <c r="CS18" s="7"/>
      <c r="CT18" s="7"/>
      <c r="CU18" s="2" t="s">
        <v>139</v>
      </c>
      <c r="CV18" s="2" t="s">
        <v>128</v>
      </c>
      <c r="CW18" s="2" t="s">
        <v>342</v>
      </c>
      <c r="CX18" s="2" t="s">
        <v>343</v>
      </c>
      <c r="CY18" s="2" t="s">
        <v>142</v>
      </c>
      <c r="CZ18" s="2" t="s">
        <v>142</v>
      </c>
      <c r="DA18" s="2" t="s">
        <v>131</v>
      </c>
      <c r="DB18" s="4">
        <v>1</v>
      </c>
      <c r="DC18" s="8">
        <v>113.52</v>
      </c>
      <c r="DD18" s="4"/>
      <c r="DE18" s="8"/>
      <c r="DF18" s="7"/>
      <c r="DG18" s="7"/>
      <c r="DH18" s="2" t="s">
        <v>139</v>
      </c>
      <c r="DI18" s="2" t="s">
        <v>128</v>
      </c>
      <c r="DJ18" s="2" t="s">
        <v>131</v>
      </c>
      <c r="DK18" s="2" t="s">
        <v>344</v>
      </c>
      <c r="DL18" s="2" t="s">
        <v>142</v>
      </c>
      <c r="DM18" s="2" t="s">
        <v>142</v>
      </c>
      <c r="DN18" s="2" t="s">
        <v>131</v>
      </c>
      <c r="DO18" s="4">
        <v>1</v>
      </c>
      <c r="DP18" s="8">
        <v>115</v>
      </c>
      <c r="DQ18" s="4"/>
      <c r="DR18" s="8"/>
      <c r="DS18" s="7"/>
      <c r="DT18" s="7"/>
      <c r="DU18" s="2" t="s">
        <v>139</v>
      </c>
      <c r="DV18" s="2" t="s">
        <v>128</v>
      </c>
      <c r="DW18" s="2" t="s">
        <v>345</v>
      </c>
      <c r="DX18" s="2" t="s">
        <v>346</v>
      </c>
      <c r="DY18" s="2" t="s">
        <v>142</v>
      </c>
      <c r="DZ18" s="2" t="s">
        <v>142</v>
      </c>
      <c r="EA18" s="2" t="s">
        <v>131</v>
      </c>
      <c r="EB18" s="4"/>
      <c r="EC18" s="8"/>
      <c r="ED18" s="4"/>
      <c r="EE18" s="8"/>
      <c r="EF18" s="7"/>
      <c r="EG18" s="7"/>
      <c r="EH18" s="2" t="s">
        <v>139</v>
      </c>
      <c r="EI18" s="2" t="s">
        <v>128</v>
      </c>
      <c r="EJ18" s="2" t="s">
        <v>347</v>
      </c>
      <c r="EK18" s="2" t="s">
        <v>348</v>
      </c>
      <c r="EL18" s="2" t="s">
        <v>142</v>
      </c>
      <c r="EM18" s="2" t="s">
        <v>142</v>
      </c>
      <c r="EN18" s="2" t="s">
        <v>131</v>
      </c>
      <c r="EO18" s="4"/>
      <c r="EP18" s="8"/>
      <c r="EQ18" s="4"/>
      <c r="ER18" s="8"/>
      <c r="ES18" s="7"/>
      <c r="ET18" s="7"/>
      <c r="EU18" s="2" t="s">
        <v>139</v>
      </c>
      <c r="EV18" s="2" t="s">
        <v>128</v>
      </c>
      <c r="EW18" s="2" t="s">
        <v>148</v>
      </c>
      <c r="EX18" s="2" t="s">
        <v>193</v>
      </c>
      <c r="EY18" s="2" t="s">
        <v>142</v>
      </c>
      <c r="EZ18" s="2" t="s">
        <v>142</v>
      </c>
      <c r="FA18" s="2" t="s">
        <v>131</v>
      </c>
      <c r="FB18" s="4"/>
      <c r="FC18" s="8"/>
      <c r="FD18" s="4"/>
      <c r="FE18" s="8"/>
      <c r="FF18" s="7"/>
      <c r="FG18" s="7"/>
      <c r="FH18" s="2" t="s">
        <v>139</v>
      </c>
      <c r="FI18" s="2" t="s">
        <v>128</v>
      </c>
      <c r="FJ18" s="2" t="s">
        <v>266</v>
      </c>
      <c r="FK18" s="2" t="s">
        <v>349</v>
      </c>
      <c r="FL18" s="2" t="s">
        <v>142</v>
      </c>
      <c r="FM18" s="2" t="s">
        <v>142</v>
      </c>
      <c r="FN18" s="2" t="s">
        <v>131</v>
      </c>
      <c r="FO18" s="4"/>
      <c r="FP18" s="8"/>
      <c r="FQ18" s="4"/>
      <c r="FR18" s="8"/>
      <c r="FS18" s="7"/>
      <c r="FT18" s="7"/>
      <c r="FU18" s="2" t="s">
        <v>131</v>
      </c>
      <c r="FV18" s="2" t="s">
        <v>131</v>
      </c>
      <c r="FW18" s="2" t="s">
        <v>131</v>
      </c>
      <c r="FX18" s="2" t="s">
        <v>131</v>
      </c>
      <c r="FY18" s="2" t="s">
        <v>131</v>
      </c>
      <c r="FZ18" s="2" t="s">
        <v>131</v>
      </c>
      <c r="GA18" s="2" t="s">
        <v>131</v>
      </c>
      <c r="GB18" s="4"/>
      <c r="GC18" s="8"/>
      <c r="GD18" s="4"/>
      <c r="GE18" s="8"/>
      <c r="GF18" s="7"/>
      <c r="GG18" s="7"/>
      <c r="GH18" s="2" t="s">
        <v>139</v>
      </c>
      <c r="GI18" s="2" t="s">
        <v>128</v>
      </c>
      <c r="GJ18" s="2" t="s">
        <v>350</v>
      </c>
      <c r="GK18" s="2" t="s">
        <v>351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152</v>
      </c>
      <c r="GV18" s="2" t="s">
        <v>156</v>
      </c>
      <c r="GW18" s="2" t="s">
        <v>131</v>
      </c>
      <c r="GX18" s="2" t="s">
        <v>131</v>
      </c>
      <c r="GY18" s="2" t="s">
        <v>142</v>
      </c>
      <c r="GZ18" s="2" t="s">
        <v>142</v>
      </c>
      <c r="HA18" s="2" t="s">
        <v>131</v>
      </c>
      <c r="HB18" s="4"/>
      <c r="HC18" s="8"/>
      <c r="HD18" s="4"/>
      <c r="HE18" s="8"/>
      <c r="HF18" s="7"/>
      <c r="HG18" s="7"/>
      <c r="HH18" s="2" t="s">
        <v>139</v>
      </c>
      <c r="HI18" s="2" t="s">
        <v>128</v>
      </c>
      <c r="HJ18" s="2" t="s">
        <v>352</v>
      </c>
      <c r="HK18" s="2" t="s">
        <v>138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161</v>
      </c>
      <c r="HV18" s="2" t="s">
        <v>128</v>
      </c>
      <c r="HW18" s="2" t="s">
        <v>353</v>
      </c>
      <c r="HX18" s="2" t="s">
        <v>354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131</v>
      </c>
      <c r="II18" s="2" t="s">
        <v>131</v>
      </c>
      <c r="IJ18" s="2" t="s">
        <v>131</v>
      </c>
      <c r="IK18" s="2" t="s">
        <v>131</v>
      </c>
      <c r="IL18" s="2" t="s">
        <v>131</v>
      </c>
      <c r="IM18" s="2" t="s">
        <v>131</v>
      </c>
      <c r="IN18" s="2" t="s">
        <v>131</v>
      </c>
      <c r="IO18" s="4"/>
      <c r="IP18" s="8"/>
      <c r="IQ18" s="4"/>
      <c r="IR18" s="8"/>
      <c r="IS18" s="7"/>
      <c r="IT18" s="7"/>
      <c r="IU18" s="2" t="s">
        <v>139</v>
      </c>
      <c r="IV18" s="2" t="s">
        <v>156</v>
      </c>
      <c r="IW18" s="2" t="s">
        <v>157</v>
      </c>
      <c r="IX18" s="2" t="s">
        <v>131</v>
      </c>
      <c r="IY18" s="2" t="s">
        <v>142</v>
      </c>
      <c r="IZ18" s="2" t="s">
        <v>142</v>
      </c>
      <c r="JA18" s="2" t="s">
        <v>131</v>
      </c>
      <c r="JB18" s="4"/>
      <c r="JC18" s="8"/>
      <c r="JD18" s="4"/>
      <c r="JE18" s="8"/>
      <c r="JF18" s="7"/>
      <c r="JG18" s="7"/>
      <c r="JH18" s="2" t="s">
        <v>159</v>
      </c>
      <c r="JI18" s="2" t="s">
        <v>128</v>
      </c>
      <c r="JJ18" s="2" t="s">
        <v>131</v>
      </c>
      <c r="JK18" s="2" t="s">
        <v>131</v>
      </c>
      <c r="JL18" s="2" t="s">
        <v>142</v>
      </c>
      <c r="JM18" s="2" t="s">
        <v>142</v>
      </c>
      <c r="JN18" s="2" t="s">
        <v>131</v>
      </c>
      <c r="JO18" s="4"/>
      <c r="JP18" s="8"/>
      <c r="JQ18" s="4"/>
      <c r="JR18" s="8"/>
      <c r="JS18" s="7"/>
      <c r="JT18" s="7"/>
      <c r="JU18" s="2" t="s">
        <v>139</v>
      </c>
      <c r="JV18" s="2" t="s">
        <v>128</v>
      </c>
      <c r="JW18" s="2" t="s">
        <v>274</v>
      </c>
      <c r="JX18" s="2" t="s">
        <v>355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131</v>
      </c>
      <c r="KI18" s="2" t="s">
        <v>131</v>
      </c>
      <c r="KJ18" s="2" t="s">
        <v>131</v>
      </c>
      <c r="KK18" s="2" t="s">
        <v>131</v>
      </c>
      <c r="KL18" s="2" t="s">
        <v>131</v>
      </c>
      <c r="KM18" s="2" t="s">
        <v>131</v>
      </c>
      <c r="KN18" s="2" t="s">
        <v>131</v>
      </c>
      <c r="KO18" s="4"/>
      <c r="KP18" s="8"/>
      <c r="KQ18" s="4"/>
      <c r="KR18" s="8"/>
      <c r="KS18" s="7"/>
      <c r="KT18" s="7"/>
      <c r="KU18" s="2" t="s">
        <v>159</v>
      </c>
      <c r="KV18" s="2" t="s">
        <v>128</v>
      </c>
      <c r="KW18" s="2" t="s">
        <v>131</v>
      </c>
      <c r="KX18" s="2" t="s">
        <v>131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139</v>
      </c>
      <c r="LV18" s="2" t="s">
        <v>128</v>
      </c>
      <c r="LW18" s="2" t="s">
        <v>356</v>
      </c>
      <c r="LX18" s="2" t="s">
        <v>357</v>
      </c>
      <c r="LY18" s="2" t="s">
        <v>142</v>
      </c>
      <c r="LZ18" s="2" t="s">
        <v>142</v>
      </c>
      <c r="MA18" s="2" t="s">
        <v>131</v>
      </c>
      <c r="MB18" s="4"/>
      <c r="MC18" s="8"/>
      <c r="MD18" s="4"/>
      <c r="ME18" s="8"/>
      <c r="MF18" s="7"/>
      <c r="MG18" s="7"/>
      <c r="MH18" s="2" t="s">
        <v>131</v>
      </c>
      <c r="MI18" s="2" t="s">
        <v>131</v>
      </c>
      <c r="MJ18" s="2" t="s">
        <v>131</v>
      </c>
      <c r="MK18" s="2" t="s">
        <v>131</v>
      </c>
      <c r="ML18" s="2" t="s">
        <v>131</v>
      </c>
      <c r="MM18" s="2" t="s">
        <v>131</v>
      </c>
      <c r="MN18" s="2" t="s">
        <v>131</v>
      </c>
      <c r="MO18" s="4"/>
      <c r="MP18" s="8"/>
      <c r="MQ18" s="4"/>
      <c r="MR18" s="8"/>
      <c r="MS18" s="7"/>
      <c r="MT18" s="7"/>
      <c r="MU18" s="2" t="s">
        <v>139</v>
      </c>
      <c r="MV18" s="2" t="s">
        <v>154</v>
      </c>
      <c r="MW18" s="2" t="s">
        <v>131</v>
      </c>
      <c r="MX18" s="2" t="s">
        <v>131</v>
      </c>
      <c r="MY18" s="2" t="s">
        <v>142</v>
      </c>
      <c r="MZ18" s="2" t="s">
        <v>142</v>
      </c>
      <c r="NA18" s="2" t="s">
        <v>131</v>
      </c>
      <c r="NB18" s="4"/>
      <c r="NC18" s="8"/>
      <c r="ND18" s="4"/>
      <c r="NE18" s="8"/>
      <c r="NF18" s="7"/>
      <c r="NG18" s="7"/>
      <c r="NH18" s="2" t="s">
        <v>152</v>
      </c>
      <c r="NI18" s="2" t="s">
        <v>128</v>
      </c>
      <c r="NJ18" s="2" t="s">
        <v>131</v>
      </c>
      <c r="NK18" s="2" t="s">
        <v>131</v>
      </c>
      <c r="NL18" s="2" t="s">
        <v>142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2" t="s">
        <v>131</v>
      </c>
      <c r="OB18" s="4"/>
      <c r="OC18" s="8"/>
      <c r="OD18" s="4"/>
      <c r="OE18" s="8"/>
      <c r="OF18" s="7"/>
      <c r="OG18" s="7"/>
      <c r="OH18" s="2" t="s">
        <v>139</v>
      </c>
      <c r="OI18" s="2" t="s">
        <v>128</v>
      </c>
      <c r="OJ18" s="2" t="s">
        <v>358</v>
      </c>
      <c r="OK18" s="2" t="s">
        <v>359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152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159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152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160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162</v>
      </c>
      <c r="RB18" s="4"/>
      <c r="RC18" s="8"/>
      <c r="RD18" s="4"/>
      <c r="RE18" s="8"/>
      <c r="RF18" s="7"/>
      <c r="RG18" s="7"/>
      <c r="RH18" s="2" t="s">
        <v>152</v>
      </c>
      <c r="RI18" s="2" t="s">
        <v>154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153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360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330</v>
      </c>
      <c r="G19" s="2" t="s">
        <v>330</v>
      </c>
      <c r="H19" s="2" t="s">
        <v>330</v>
      </c>
      <c r="I19" s="2" t="s">
        <v>331</v>
      </c>
      <c r="J19" s="2" t="s">
        <v>180</v>
      </c>
      <c r="K19" s="2" t="s">
        <v>246</v>
      </c>
      <c r="L19" s="3">
        <v>117.5</v>
      </c>
      <c r="M19" s="3">
        <v>123.37</v>
      </c>
      <c r="N19" s="3">
        <v>259.99</v>
      </c>
      <c r="O19" s="2" t="s">
        <v>128</v>
      </c>
      <c r="P19" s="2" t="s">
        <v>332</v>
      </c>
      <c r="Q19" s="2" t="s">
        <v>130</v>
      </c>
      <c r="R19" s="2" t="s">
        <v>131</v>
      </c>
      <c r="S19" s="2" t="s">
        <v>333</v>
      </c>
      <c r="T19" s="2" t="s">
        <v>133</v>
      </c>
      <c r="U19" s="2" t="s">
        <v>131</v>
      </c>
      <c r="V19" s="2" t="s">
        <v>135</v>
      </c>
      <c r="W19" s="2" t="s">
        <v>136</v>
      </c>
      <c r="X19" s="2" t="s">
        <v>334</v>
      </c>
      <c r="Y19" s="2" t="s">
        <v>335</v>
      </c>
      <c r="Z19" s="4">
        <v>692</v>
      </c>
      <c r="AA19" s="4">
        <f>=ROUNDDOWN(60.1739130434783,0)</f>
      </c>
      <c r="AB19" s="5">
        <v>11.5</v>
      </c>
      <c r="AC19" s="2" t="s">
        <v>131</v>
      </c>
      <c r="AD19" s="4"/>
      <c r="AE19" s="4"/>
      <c r="AF19" s="6">
        <v>77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16</v>
      </c>
      <c r="AQ19" s="8">
        <v>2078.65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0.6985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16</v>
      </c>
      <c r="BK19" s="8">
        <v>2078.65</v>
      </c>
      <c r="BL19" s="2" t="s">
        <v>361</v>
      </c>
      <c r="BM19" s="7">
        <v>1</v>
      </c>
      <c r="BN19" s="7">
        <v>1</v>
      </c>
      <c r="BO19" s="4">
        <v>3</v>
      </c>
      <c r="BP19" s="8">
        <v>399.84</v>
      </c>
      <c r="BQ19" s="4"/>
      <c r="BR19" s="8"/>
      <c r="BS19" s="7"/>
      <c r="BT19" s="7"/>
      <c r="BU19" s="2" t="s">
        <v>139</v>
      </c>
      <c r="BV19" s="2" t="s">
        <v>128</v>
      </c>
      <c r="BW19" s="2" t="s">
        <v>338</v>
      </c>
      <c r="BX19" s="2" t="s">
        <v>362</v>
      </c>
      <c r="BY19" s="2" t="s">
        <v>142</v>
      </c>
      <c r="BZ19" s="2" t="s">
        <v>142</v>
      </c>
      <c r="CA19" s="2" t="s">
        <v>131</v>
      </c>
      <c r="CB19" s="4">
        <v>8</v>
      </c>
      <c r="CC19" s="8">
        <v>1036.24</v>
      </c>
      <c r="CD19" s="4"/>
      <c r="CE19" s="8"/>
      <c r="CF19" s="7"/>
      <c r="CG19" s="7"/>
      <c r="CH19" s="2" t="s">
        <v>139</v>
      </c>
      <c r="CI19" s="2" t="s">
        <v>128</v>
      </c>
      <c r="CJ19" s="2" t="s">
        <v>340</v>
      </c>
      <c r="CK19" s="2" t="s">
        <v>341</v>
      </c>
      <c r="CL19" s="2" t="s">
        <v>142</v>
      </c>
      <c r="CM19" s="2" t="s">
        <v>142</v>
      </c>
      <c r="CN19" s="2" t="s">
        <v>131</v>
      </c>
      <c r="CO19" s="4">
        <v>2</v>
      </c>
      <c r="CP19" s="8">
        <v>250.92</v>
      </c>
      <c r="CQ19" s="4"/>
      <c r="CR19" s="8"/>
      <c r="CS19" s="7"/>
      <c r="CT19" s="7"/>
      <c r="CU19" s="2" t="s">
        <v>139</v>
      </c>
      <c r="CV19" s="2" t="s">
        <v>128</v>
      </c>
      <c r="CW19" s="2" t="s">
        <v>342</v>
      </c>
      <c r="CX19" s="2" t="s">
        <v>363</v>
      </c>
      <c r="CY19" s="2" t="s">
        <v>142</v>
      </c>
      <c r="CZ19" s="2" t="s">
        <v>142</v>
      </c>
      <c r="DA19" s="2" t="s">
        <v>131</v>
      </c>
      <c r="DB19" s="4">
        <v>3</v>
      </c>
      <c r="DC19" s="8">
        <v>391.65</v>
      </c>
      <c r="DD19" s="4"/>
      <c r="DE19" s="8"/>
      <c r="DF19" s="7"/>
      <c r="DG19" s="7"/>
      <c r="DH19" s="2" t="s">
        <v>139</v>
      </c>
      <c r="DI19" s="2" t="s">
        <v>128</v>
      </c>
      <c r="DJ19" s="2" t="s">
        <v>131</v>
      </c>
      <c r="DK19" s="2" t="s">
        <v>364</v>
      </c>
      <c r="DL19" s="2" t="s">
        <v>142</v>
      </c>
      <c r="DM19" s="2" t="s">
        <v>142</v>
      </c>
      <c r="DN19" s="2" t="s">
        <v>131</v>
      </c>
      <c r="DO19" s="4"/>
      <c r="DP19" s="8"/>
      <c r="DQ19" s="4"/>
      <c r="DR19" s="8"/>
      <c r="DS19" s="7"/>
      <c r="DT19" s="7"/>
      <c r="DU19" s="2" t="s">
        <v>139</v>
      </c>
      <c r="DV19" s="2" t="s">
        <v>128</v>
      </c>
      <c r="DW19" s="2" t="s">
        <v>345</v>
      </c>
      <c r="DX19" s="2" t="s">
        <v>365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139</v>
      </c>
      <c r="EI19" s="2" t="s">
        <v>128</v>
      </c>
      <c r="EJ19" s="2" t="s">
        <v>347</v>
      </c>
      <c r="EK19" s="2" t="s">
        <v>366</v>
      </c>
      <c r="EL19" s="2" t="s">
        <v>142</v>
      </c>
      <c r="EM19" s="2" t="s">
        <v>142</v>
      </c>
      <c r="EN19" s="2" t="s">
        <v>131</v>
      </c>
      <c r="EO19" s="4"/>
      <c r="EP19" s="8"/>
      <c r="EQ19" s="4"/>
      <c r="ER19" s="8"/>
      <c r="ES19" s="7"/>
      <c r="ET19" s="7"/>
      <c r="EU19" s="2" t="s">
        <v>139</v>
      </c>
      <c r="EV19" s="2" t="s">
        <v>128</v>
      </c>
      <c r="EW19" s="2" t="s">
        <v>148</v>
      </c>
      <c r="EX19" s="2" t="s">
        <v>131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139</v>
      </c>
      <c r="FI19" s="2" t="s">
        <v>128</v>
      </c>
      <c r="FJ19" s="2" t="s">
        <v>266</v>
      </c>
      <c r="FK19" s="2" t="s">
        <v>367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131</v>
      </c>
      <c r="FV19" s="2" t="s">
        <v>131</v>
      </c>
      <c r="FW19" s="2" t="s">
        <v>131</v>
      </c>
      <c r="FX19" s="2" t="s">
        <v>131</v>
      </c>
      <c r="FY19" s="2" t="s">
        <v>131</v>
      </c>
      <c r="FZ19" s="2" t="s">
        <v>131</v>
      </c>
      <c r="GA19" s="2" t="s">
        <v>131</v>
      </c>
      <c r="GB19" s="4"/>
      <c r="GC19" s="8"/>
      <c r="GD19" s="4"/>
      <c r="GE19" s="8"/>
      <c r="GF19" s="7"/>
      <c r="GG19" s="7"/>
      <c r="GH19" s="2" t="s">
        <v>139</v>
      </c>
      <c r="GI19" s="2" t="s">
        <v>128</v>
      </c>
      <c r="GJ19" s="2" t="s">
        <v>368</v>
      </c>
      <c r="GK19" s="2" t="s">
        <v>369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139</v>
      </c>
      <c r="GV19" s="2" t="s">
        <v>128</v>
      </c>
      <c r="GW19" s="2" t="s">
        <v>131</v>
      </c>
      <c r="GX19" s="2" t="s">
        <v>370</v>
      </c>
      <c r="GY19" s="2" t="s">
        <v>142</v>
      </c>
      <c r="GZ19" s="2" t="s">
        <v>142</v>
      </c>
      <c r="HA19" s="2" t="s">
        <v>131</v>
      </c>
      <c r="HB19" s="4"/>
      <c r="HC19" s="8"/>
      <c r="HD19" s="4"/>
      <c r="HE19" s="8"/>
      <c r="HF19" s="7"/>
      <c r="HG19" s="7"/>
      <c r="HH19" s="2" t="s">
        <v>139</v>
      </c>
      <c r="HI19" s="2" t="s">
        <v>128</v>
      </c>
      <c r="HJ19" s="2" t="s">
        <v>352</v>
      </c>
      <c r="HK19" s="2" t="s">
        <v>371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161</v>
      </c>
      <c r="HV19" s="2" t="s">
        <v>128</v>
      </c>
      <c r="HW19" s="2" t="s">
        <v>353</v>
      </c>
      <c r="HX19" s="2" t="s">
        <v>131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131</v>
      </c>
      <c r="II19" s="2" t="s">
        <v>131</v>
      </c>
      <c r="IJ19" s="2" t="s">
        <v>131</v>
      </c>
      <c r="IK19" s="2" t="s">
        <v>131</v>
      </c>
      <c r="IL19" s="2" t="s">
        <v>131</v>
      </c>
      <c r="IM19" s="2" t="s">
        <v>131</v>
      </c>
      <c r="IN19" s="2" t="s">
        <v>131</v>
      </c>
      <c r="IO19" s="4"/>
      <c r="IP19" s="8"/>
      <c r="IQ19" s="4"/>
      <c r="IR19" s="8"/>
      <c r="IS19" s="7"/>
      <c r="IT19" s="7"/>
      <c r="IU19" s="2" t="s">
        <v>139</v>
      </c>
      <c r="IV19" s="2" t="s">
        <v>156</v>
      </c>
      <c r="IW19" s="2" t="s">
        <v>157</v>
      </c>
      <c r="IX19" s="2" t="s">
        <v>131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159</v>
      </c>
      <c r="JI19" s="2" t="s">
        <v>128</v>
      </c>
      <c r="JJ19" s="2" t="s">
        <v>131</v>
      </c>
      <c r="JK19" s="2" t="s">
        <v>131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139</v>
      </c>
      <c r="JV19" s="2" t="s">
        <v>128</v>
      </c>
      <c r="JW19" s="2" t="s">
        <v>274</v>
      </c>
      <c r="JX19" s="2" t="s">
        <v>372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131</v>
      </c>
      <c r="KI19" s="2" t="s">
        <v>131</v>
      </c>
      <c r="KJ19" s="2" t="s">
        <v>131</v>
      </c>
      <c r="KK19" s="2" t="s">
        <v>131</v>
      </c>
      <c r="KL19" s="2" t="s">
        <v>131</v>
      </c>
      <c r="KM19" s="2" t="s">
        <v>131</v>
      </c>
      <c r="KN19" s="2" t="s">
        <v>131</v>
      </c>
      <c r="KO19" s="4"/>
      <c r="KP19" s="8"/>
      <c r="KQ19" s="4"/>
      <c r="KR19" s="8"/>
      <c r="KS19" s="7"/>
      <c r="KT19" s="7"/>
      <c r="KU19" s="2" t="s">
        <v>159</v>
      </c>
      <c r="KV19" s="2" t="s">
        <v>128</v>
      </c>
      <c r="KW19" s="2" t="s">
        <v>131</v>
      </c>
      <c r="KX19" s="2" t="s">
        <v>131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139</v>
      </c>
      <c r="LV19" s="2" t="s">
        <v>128</v>
      </c>
      <c r="LW19" s="2" t="s">
        <v>356</v>
      </c>
      <c r="LX19" s="2" t="s">
        <v>373</v>
      </c>
      <c r="LY19" s="2" t="s">
        <v>142</v>
      </c>
      <c r="LZ19" s="2" t="s">
        <v>142</v>
      </c>
      <c r="MA19" s="2" t="s">
        <v>131</v>
      </c>
      <c r="MB19" s="4"/>
      <c r="MC19" s="8"/>
      <c r="MD19" s="4"/>
      <c r="ME19" s="8"/>
      <c r="MF19" s="7"/>
      <c r="MG19" s="7"/>
      <c r="MH19" s="2" t="s">
        <v>131</v>
      </c>
      <c r="MI19" s="2" t="s">
        <v>131</v>
      </c>
      <c r="MJ19" s="2" t="s">
        <v>131</v>
      </c>
      <c r="MK19" s="2" t="s">
        <v>131</v>
      </c>
      <c r="ML19" s="2" t="s">
        <v>131</v>
      </c>
      <c r="MM19" s="2" t="s">
        <v>131</v>
      </c>
      <c r="MN19" s="2" t="s">
        <v>131</v>
      </c>
      <c r="MO19" s="4"/>
      <c r="MP19" s="8"/>
      <c r="MQ19" s="4"/>
      <c r="MR19" s="8"/>
      <c r="MS19" s="7"/>
      <c r="MT19" s="7"/>
      <c r="MU19" s="2" t="s">
        <v>139</v>
      </c>
      <c r="MV19" s="2" t="s">
        <v>128</v>
      </c>
      <c r="MW19" s="2" t="s">
        <v>131</v>
      </c>
      <c r="MX19" s="2" t="s">
        <v>131</v>
      </c>
      <c r="MY19" s="2" t="s">
        <v>142</v>
      </c>
      <c r="MZ19" s="2" t="s">
        <v>142</v>
      </c>
      <c r="NA19" s="2" t="s">
        <v>131</v>
      </c>
      <c r="NB19" s="4"/>
      <c r="NC19" s="8"/>
      <c r="ND19" s="4"/>
      <c r="NE19" s="8"/>
      <c r="NF19" s="7"/>
      <c r="NG19" s="7"/>
      <c r="NH19" s="2" t="s">
        <v>152</v>
      </c>
      <c r="NI19" s="2" t="s">
        <v>128</v>
      </c>
      <c r="NJ19" s="2" t="s">
        <v>131</v>
      </c>
      <c r="NK19" s="2" t="s">
        <v>131</v>
      </c>
      <c r="NL19" s="2" t="s">
        <v>142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2" t="s">
        <v>131</v>
      </c>
      <c r="OB19" s="4"/>
      <c r="OC19" s="8"/>
      <c r="OD19" s="4"/>
      <c r="OE19" s="8"/>
      <c r="OF19" s="7"/>
      <c r="OG19" s="7"/>
      <c r="OH19" s="2" t="s">
        <v>139</v>
      </c>
      <c r="OI19" s="2" t="s">
        <v>128</v>
      </c>
      <c r="OJ19" s="2" t="s">
        <v>358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152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159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152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160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162</v>
      </c>
      <c r="RB19" s="4"/>
      <c r="RC19" s="8"/>
      <c r="RD19" s="4"/>
      <c r="RE19" s="8"/>
      <c r="RF19" s="7"/>
      <c r="RG19" s="7"/>
      <c r="RH19" s="2" t="s">
        <v>152</v>
      </c>
      <c r="RI19" s="2" t="s">
        <v>154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153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375</v>
      </c>
      <c r="G20" s="2" t="s">
        <v>375</v>
      </c>
      <c r="H20" s="2" t="s">
        <v>375</v>
      </c>
      <c r="I20" s="2" t="s">
        <v>376</v>
      </c>
      <c r="J20" s="2" t="s">
        <v>164</v>
      </c>
      <c r="K20" s="2" t="s">
        <v>377</v>
      </c>
      <c r="L20" s="3">
        <v>104</v>
      </c>
      <c r="M20" s="3">
        <v>109.2</v>
      </c>
      <c r="N20" s="3">
        <v>189.99</v>
      </c>
      <c r="O20" s="2" t="s">
        <v>128</v>
      </c>
      <c r="P20" s="2" t="s">
        <v>197</v>
      </c>
      <c r="Q20" s="2" t="s">
        <v>130</v>
      </c>
      <c r="R20" s="2" t="s">
        <v>131</v>
      </c>
      <c r="S20" s="2" t="s">
        <v>131</v>
      </c>
      <c r="T20" s="2" t="s">
        <v>378</v>
      </c>
      <c r="U20" s="2" t="s">
        <v>134</v>
      </c>
      <c r="V20" s="2" t="s">
        <v>379</v>
      </c>
      <c r="W20" s="2" t="s">
        <v>131</v>
      </c>
      <c r="X20" s="2" t="s">
        <v>131</v>
      </c>
      <c r="Y20" s="2" t="s">
        <v>380</v>
      </c>
      <c r="Z20" s="4">
        <v>137</v>
      </c>
      <c r="AA20" s="4">
        <f>=ROUNDDOWN(14.8913043478261,0)</f>
      </c>
      <c r="AB20" s="5">
        <v>9.2</v>
      </c>
      <c r="AC20" s="2" t="s">
        <v>381</v>
      </c>
      <c r="AD20" s="4">
        <v>110</v>
      </c>
      <c r="AE20" s="4">
        <v>110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9</v>
      </c>
      <c r="AQ20" s="8">
        <v>1065.99</v>
      </c>
      <c r="AR20" s="4"/>
      <c r="AS20" s="8"/>
      <c r="AT20" s="7"/>
      <c r="AU20" s="7"/>
      <c r="AV20" s="4">
        <v>20</v>
      </c>
      <c r="AW20" s="8">
        <v>2545.71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0.4187</v>
      </c>
      <c r="BC20" s="4">
        <v>20</v>
      </c>
      <c r="BD20" s="8">
        <v>2545.71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1</v>
      </c>
      <c r="BJ20" s="4">
        <v>9</v>
      </c>
      <c r="BK20" s="8">
        <v>1065.99</v>
      </c>
      <c r="BL20" s="2" t="s">
        <v>382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139</v>
      </c>
      <c r="BV20" s="2" t="s">
        <v>128</v>
      </c>
      <c r="BW20" s="2" t="s">
        <v>131</v>
      </c>
      <c r="BX20" s="2" t="s">
        <v>383</v>
      </c>
      <c r="BY20" s="2" t="s">
        <v>142</v>
      </c>
      <c r="BZ20" s="2" t="s">
        <v>142</v>
      </c>
      <c r="CA20" s="2" t="s">
        <v>131</v>
      </c>
      <c r="CB20" s="4">
        <v>4</v>
      </c>
      <c r="CC20" s="8">
        <v>517.81</v>
      </c>
      <c r="CD20" s="4"/>
      <c r="CE20" s="8"/>
      <c r="CF20" s="7"/>
      <c r="CG20" s="7"/>
      <c r="CH20" s="2" t="s">
        <v>139</v>
      </c>
      <c r="CI20" s="2" t="s">
        <v>128</v>
      </c>
      <c r="CJ20" s="2" t="s">
        <v>131</v>
      </c>
      <c r="CK20" s="2" t="s">
        <v>384</v>
      </c>
      <c r="CL20" s="2" t="s">
        <v>142</v>
      </c>
      <c r="CM20" s="2" t="s">
        <v>142</v>
      </c>
      <c r="CN20" s="2" t="s">
        <v>131</v>
      </c>
      <c r="CO20" s="4">
        <v>4</v>
      </c>
      <c r="CP20" s="8">
        <v>425.88</v>
      </c>
      <c r="CQ20" s="4"/>
      <c r="CR20" s="8"/>
      <c r="CS20" s="7"/>
      <c r="CT20" s="7"/>
      <c r="CU20" s="2" t="s">
        <v>139</v>
      </c>
      <c r="CV20" s="2" t="s">
        <v>128</v>
      </c>
      <c r="CW20" s="2" t="s">
        <v>131</v>
      </c>
      <c r="CX20" s="2" t="s">
        <v>385</v>
      </c>
      <c r="CY20" s="2" t="s">
        <v>142</v>
      </c>
      <c r="CZ20" s="2" t="s">
        <v>142</v>
      </c>
      <c r="DA20" s="2" t="s">
        <v>131</v>
      </c>
      <c r="DB20" s="4"/>
      <c r="DC20" s="8"/>
      <c r="DD20" s="4"/>
      <c r="DE20" s="8"/>
      <c r="DF20" s="7"/>
      <c r="DG20" s="7"/>
      <c r="DH20" s="2" t="s">
        <v>139</v>
      </c>
      <c r="DI20" s="2" t="s">
        <v>128</v>
      </c>
      <c r="DJ20" s="2" t="s">
        <v>131</v>
      </c>
      <c r="DK20" s="2" t="s">
        <v>386</v>
      </c>
      <c r="DL20" s="2" t="s">
        <v>142</v>
      </c>
      <c r="DM20" s="2" t="s">
        <v>142</v>
      </c>
      <c r="DN20" s="2" t="s">
        <v>131</v>
      </c>
      <c r="DO20" s="4">
        <v>1</v>
      </c>
      <c r="DP20" s="8">
        <v>122.3</v>
      </c>
      <c r="DQ20" s="4"/>
      <c r="DR20" s="8"/>
      <c r="DS20" s="7"/>
      <c r="DT20" s="7"/>
      <c r="DU20" s="2" t="s">
        <v>139</v>
      </c>
      <c r="DV20" s="2" t="s">
        <v>128</v>
      </c>
      <c r="DW20" s="2" t="s">
        <v>131</v>
      </c>
      <c r="DX20" s="2" t="s">
        <v>387</v>
      </c>
      <c r="DY20" s="2" t="s">
        <v>142</v>
      </c>
      <c r="DZ20" s="2" t="s">
        <v>142</v>
      </c>
      <c r="EA20" s="2" t="s">
        <v>131</v>
      </c>
      <c r="EB20" s="4"/>
      <c r="EC20" s="8"/>
      <c r="ED20" s="4"/>
      <c r="EE20" s="8"/>
      <c r="EF20" s="7"/>
      <c r="EG20" s="7"/>
      <c r="EH20" s="2" t="s">
        <v>159</v>
      </c>
      <c r="EI20" s="2" t="s">
        <v>128</v>
      </c>
      <c r="EJ20" s="2" t="s">
        <v>131</v>
      </c>
      <c r="EK20" s="2" t="s">
        <v>131</v>
      </c>
      <c r="EL20" s="2" t="s">
        <v>142</v>
      </c>
      <c r="EM20" s="2" t="s">
        <v>142</v>
      </c>
      <c r="EN20" s="2" t="s">
        <v>131</v>
      </c>
      <c r="EO20" s="4"/>
      <c r="EP20" s="8"/>
      <c r="EQ20" s="4"/>
      <c r="ER20" s="8"/>
      <c r="ES20" s="7"/>
      <c r="ET20" s="7"/>
      <c r="EU20" s="2" t="s">
        <v>139</v>
      </c>
      <c r="EV20" s="2" t="s">
        <v>128</v>
      </c>
      <c r="EW20" s="2" t="s">
        <v>131</v>
      </c>
      <c r="EX20" s="2" t="s">
        <v>131</v>
      </c>
      <c r="EY20" s="2" t="s">
        <v>142</v>
      </c>
      <c r="EZ20" s="2" t="s">
        <v>142</v>
      </c>
      <c r="FA20" s="2" t="s">
        <v>131</v>
      </c>
      <c r="FB20" s="4"/>
      <c r="FC20" s="8"/>
      <c r="FD20" s="4"/>
      <c r="FE20" s="8"/>
      <c r="FF20" s="7"/>
      <c r="FG20" s="7"/>
      <c r="FH20" s="2" t="s">
        <v>139</v>
      </c>
      <c r="FI20" s="2" t="s">
        <v>128</v>
      </c>
      <c r="FJ20" s="2" t="s">
        <v>131</v>
      </c>
      <c r="FK20" s="2" t="s">
        <v>388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131</v>
      </c>
      <c r="FV20" s="2" t="s">
        <v>131</v>
      </c>
      <c r="FW20" s="2" t="s">
        <v>131</v>
      </c>
      <c r="FX20" s="2" t="s">
        <v>131</v>
      </c>
      <c r="FY20" s="2" t="s">
        <v>131</v>
      </c>
      <c r="FZ20" s="2" t="s">
        <v>131</v>
      </c>
      <c r="GA20" s="2" t="s">
        <v>131</v>
      </c>
      <c r="GB20" s="4"/>
      <c r="GC20" s="8"/>
      <c r="GD20" s="4"/>
      <c r="GE20" s="8"/>
      <c r="GF20" s="7"/>
      <c r="GG20" s="7"/>
      <c r="GH20" s="2" t="s">
        <v>152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139</v>
      </c>
      <c r="GV20" s="2" t="s">
        <v>128</v>
      </c>
      <c r="GW20" s="2" t="s">
        <v>131</v>
      </c>
      <c r="GX20" s="2" t="s">
        <v>131</v>
      </c>
      <c r="GY20" s="2" t="s">
        <v>142</v>
      </c>
      <c r="GZ20" s="2" t="s">
        <v>142</v>
      </c>
      <c r="HA20" s="2" t="s">
        <v>131</v>
      </c>
      <c r="HB20" s="4"/>
      <c r="HC20" s="8"/>
      <c r="HD20" s="4"/>
      <c r="HE20" s="8"/>
      <c r="HF20" s="7"/>
      <c r="HG20" s="7"/>
      <c r="HH20" s="2" t="s">
        <v>152</v>
      </c>
      <c r="HI20" s="2" t="s">
        <v>128</v>
      </c>
      <c r="HJ20" s="2" t="s">
        <v>131</v>
      </c>
      <c r="HK20" s="2" t="s">
        <v>131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159</v>
      </c>
      <c r="HV20" s="2" t="s">
        <v>128</v>
      </c>
      <c r="HW20" s="2" t="s">
        <v>131</v>
      </c>
      <c r="HX20" s="2" t="s">
        <v>131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152</v>
      </c>
      <c r="II20" s="2" t="s">
        <v>128</v>
      </c>
      <c r="IJ20" s="2" t="s">
        <v>131</v>
      </c>
      <c r="IK20" s="2" t="s">
        <v>131</v>
      </c>
      <c r="IL20" s="2" t="s">
        <v>142</v>
      </c>
      <c r="IM20" s="2" t="s">
        <v>142</v>
      </c>
      <c r="IN20" s="2" t="s">
        <v>131</v>
      </c>
      <c r="IO20" s="4"/>
      <c r="IP20" s="8"/>
      <c r="IQ20" s="4"/>
      <c r="IR20" s="8"/>
      <c r="IS20" s="7"/>
      <c r="IT20" s="7"/>
      <c r="IU20" s="2" t="s">
        <v>159</v>
      </c>
      <c r="IV20" s="2" t="s">
        <v>128</v>
      </c>
      <c r="IW20" s="2" t="s">
        <v>131</v>
      </c>
      <c r="IX20" s="2" t="s">
        <v>131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159</v>
      </c>
      <c r="JI20" s="2" t="s">
        <v>128</v>
      </c>
      <c r="JJ20" s="2" t="s">
        <v>131</v>
      </c>
      <c r="JK20" s="2" t="s">
        <v>131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152</v>
      </c>
      <c r="JV20" s="2" t="s">
        <v>128</v>
      </c>
      <c r="JW20" s="2" t="s">
        <v>131</v>
      </c>
      <c r="JX20" s="2" t="s">
        <v>131</v>
      </c>
      <c r="JY20" s="2" t="s">
        <v>142</v>
      </c>
      <c r="JZ20" s="2" t="s">
        <v>142</v>
      </c>
      <c r="KA20" s="2" t="s">
        <v>131</v>
      </c>
      <c r="KB20" s="4"/>
      <c r="KC20" s="8"/>
      <c r="KD20" s="4"/>
      <c r="KE20" s="8"/>
      <c r="KF20" s="7"/>
      <c r="KG20" s="7"/>
      <c r="KH20" s="2" t="s">
        <v>152</v>
      </c>
      <c r="KI20" s="2" t="s">
        <v>128</v>
      </c>
      <c r="KJ20" s="2" t="s">
        <v>131</v>
      </c>
      <c r="KK20" s="2" t="s">
        <v>131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159</v>
      </c>
      <c r="KV20" s="2" t="s">
        <v>128</v>
      </c>
      <c r="KW20" s="2" t="s">
        <v>131</v>
      </c>
      <c r="KX20" s="2" t="s">
        <v>131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139</v>
      </c>
      <c r="LV20" s="2" t="s">
        <v>128</v>
      </c>
      <c r="LW20" s="2" t="s">
        <v>131</v>
      </c>
      <c r="LX20" s="2" t="s">
        <v>131</v>
      </c>
      <c r="LY20" s="2" t="s">
        <v>142</v>
      </c>
      <c r="LZ20" s="2" t="s">
        <v>142</v>
      </c>
      <c r="MA20" s="2" t="s">
        <v>131</v>
      </c>
      <c r="MB20" s="4"/>
      <c r="MC20" s="8"/>
      <c r="MD20" s="4"/>
      <c r="ME20" s="8"/>
      <c r="MF20" s="7"/>
      <c r="MG20" s="7"/>
      <c r="MH20" s="2" t="s">
        <v>131</v>
      </c>
      <c r="MI20" s="2" t="s">
        <v>131</v>
      </c>
      <c r="MJ20" s="2" t="s">
        <v>131</v>
      </c>
      <c r="MK20" s="2" t="s">
        <v>131</v>
      </c>
      <c r="ML20" s="2" t="s">
        <v>131</v>
      </c>
      <c r="MM20" s="2" t="s">
        <v>131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152</v>
      </c>
      <c r="NI20" s="2" t="s">
        <v>128</v>
      </c>
      <c r="NJ20" s="2" t="s">
        <v>131</v>
      </c>
      <c r="NK20" s="2" t="s">
        <v>131</v>
      </c>
      <c r="NL20" s="2" t="s">
        <v>142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139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142</v>
      </c>
      <c r="OA20" s="2" t="s">
        <v>131</v>
      </c>
      <c r="OB20" s="4"/>
      <c r="OC20" s="8"/>
      <c r="OD20" s="4"/>
      <c r="OE20" s="8"/>
      <c r="OF20" s="7"/>
      <c r="OG20" s="7"/>
      <c r="OH20" s="2" t="s">
        <v>159</v>
      </c>
      <c r="OI20" s="2" t="s">
        <v>128</v>
      </c>
      <c r="OJ20" s="2" t="s">
        <v>131</v>
      </c>
      <c r="OK20" s="2" t="s">
        <v>131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152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159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152</v>
      </c>
      <c r="PV20" s="2" t="s">
        <v>128</v>
      </c>
      <c r="PW20" s="2" t="s">
        <v>131</v>
      </c>
      <c r="PX20" s="2" t="s">
        <v>131</v>
      </c>
      <c r="PY20" s="2" t="s">
        <v>142</v>
      </c>
      <c r="PZ20" s="2" t="s">
        <v>142</v>
      </c>
      <c r="QA20" s="2" t="s">
        <v>131</v>
      </c>
      <c r="QB20" s="4"/>
      <c r="QC20" s="8"/>
      <c r="QD20" s="4"/>
      <c r="QE20" s="8"/>
      <c r="QF20" s="7"/>
      <c r="QG20" s="7"/>
      <c r="QH20" s="2" t="s">
        <v>152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160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131</v>
      </c>
      <c r="RB20" s="4"/>
      <c r="RC20" s="8"/>
      <c r="RD20" s="4"/>
      <c r="RE20" s="8"/>
      <c r="RF20" s="7"/>
      <c r="RG20" s="7"/>
      <c r="RH20" s="2" t="s">
        <v>152</v>
      </c>
      <c r="RI20" s="2" t="s">
        <v>154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159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389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375</v>
      </c>
      <c r="G21" s="2" t="s">
        <v>375</v>
      </c>
      <c r="H21" s="2" t="s">
        <v>375</v>
      </c>
      <c r="I21" s="2" t="s">
        <v>376</v>
      </c>
      <c r="J21" s="2" t="s">
        <v>180</v>
      </c>
      <c r="K21" s="2" t="s">
        <v>377</v>
      </c>
      <c r="L21" s="3">
        <v>108</v>
      </c>
      <c r="M21" s="3">
        <v>113.4</v>
      </c>
      <c r="N21" s="3">
        <v>209.99</v>
      </c>
      <c r="O21" s="2" t="s">
        <v>128</v>
      </c>
      <c r="P21" s="2" t="s">
        <v>197</v>
      </c>
      <c r="Q21" s="2" t="s">
        <v>130</v>
      </c>
      <c r="R21" s="2" t="s">
        <v>131</v>
      </c>
      <c r="S21" s="2" t="s">
        <v>131</v>
      </c>
      <c r="T21" s="2" t="s">
        <v>378</v>
      </c>
      <c r="U21" s="2" t="s">
        <v>134</v>
      </c>
      <c r="V21" s="2" t="s">
        <v>379</v>
      </c>
      <c r="W21" s="2" t="s">
        <v>131</v>
      </c>
      <c r="X21" s="2" t="s">
        <v>131</v>
      </c>
      <c r="Y21" s="2" t="s">
        <v>380</v>
      </c>
      <c r="Z21" s="4">
        <v>117</v>
      </c>
      <c r="AA21" s="4">
        <f>=ROUNDDOWN(11.3592233009709,0)</f>
      </c>
      <c r="AB21" s="5">
        <v>10.3</v>
      </c>
      <c r="AC21" s="2" t="s">
        <v>381</v>
      </c>
      <c r="AD21" s="4">
        <v>300</v>
      </c>
      <c r="AE21" s="4">
        <v>300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8</v>
      </c>
      <c r="AQ21" s="8">
        <v>1110.58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0.4363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8</v>
      </c>
      <c r="BK21" s="8">
        <v>1110.58</v>
      </c>
      <c r="BL21" s="2" t="s">
        <v>390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139</v>
      </c>
      <c r="BV21" s="2" t="s">
        <v>128</v>
      </c>
      <c r="BW21" s="2" t="s">
        <v>131</v>
      </c>
      <c r="BX21" s="2" t="s">
        <v>391</v>
      </c>
      <c r="BY21" s="2" t="s">
        <v>142</v>
      </c>
      <c r="BZ21" s="2" t="s">
        <v>142</v>
      </c>
      <c r="CA21" s="2" t="s">
        <v>131</v>
      </c>
      <c r="CB21" s="4">
        <v>5</v>
      </c>
      <c r="CC21" s="8">
        <v>745.97</v>
      </c>
      <c r="CD21" s="4"/>
      <c r="CE21" s="8"/>
      <c r="CF21" s="7"/>
      <c r="CG21" s="7"/>
      <c r="CH21" s="2" t="s">
        <v>139</v>
      </c>
      <c r="CI21" s="2" t="s">
        <v>128</v>
      </c>
      <c r="CJ21" s="2" t="s">
        <v>131</v>
      </c>
      <c r="CK21" s="2" t="s">
        <v>312</v>
      </c>
      <c r="CL21" s="2" t="s">
        <v>142</v>
      </c>
      <c r="CM21" s="2" t="s">
        <v>142</v>
      </c>
      <c r="CN21" s="2" t="s">
        <v>131</v>
      </c>
      <c r="CO21" s="4">
        <v>1</v>
      </c>
      <c r="CP21" s="8">
        <v>113.4</v>
      </c>
      <c r="CQ21" s="4"/>
      <c r="CR21" s="8"/>
      <c r="CS21" s="7"/>
      <c r="CT21" s="7"/>
      <c r="CU21" s="2" t="s">
        <v>139</v>
      </c>
      <c r="CV21" s="2" t="s">
        <v>128</v>
      </c>
      <c r="CW21" s="2" t="s">
        <v>131</v>
      </c>
      <c r="CX21" s="2" t="s">
        <v>392</v>
      </c>
      <c r="CY21" s="2" t="s">
        <v>142</v>
      </c>
      <c r="CZ21" s="2" t="s">
        <v>142</v>
      </c>
      <c r="DA21" s="2" t="s">
        <v>131</v>
      </c>
      <c r="DB21" s="4">
        <v>1</v>
      </c>
      <c r="DC21" s="8">
        <v>124.2</v>
      </c>
      <c r="DD21" s="4"/>
      <c r="DE21" s="8"/>
      <c r="DF21" s="7"/>
      <c r="DG21" s="7"/>
      <c r="DH21" s="2" t="s">
        <v>139</v>
      </c>
      <c r="DI21" s="2" t="s">
        <v>128</v>
      </c>
      <c r="DJ21" s="2" t="s">
        <v>131</v>
      </c>
      <c r="DK21" s="2" t="s">
        <v>393</v>
      </c>
      <c r="DL21" s="2" t="s">
        <v>142</v>
      </c>
      <c r="DM21" s="2" t="s">
        <v>142</v>
      </c>
      <c r="DN21" s="2" t="s">
        <v>131</v>
      </c>
      <c r="DO21" s="4">
        <v>1</v>
      </c>
      <c r="DP21" s="8">
        <v>127.01</v>
      </c>
      <c r="DQ21" s="4"/>
      <c r="DR21" s="8"/>
      <c r="DS21" s="7"/>
      <c r="DT21" s="7"/>
      <c r="DU21" s="2" t="s">
        <v>139</v>
      </c>
      <c r="DV21" s="2" t="s">
        <v>128</v>
      </c>
      <c r="DW21" s="2" t="s">
        <v>131</v>
      </c>
      <c r="DX21" s="2" t="s">
        <v>394</v>
      </c>
      <c r="DY21" s="2" t="s">
        <v>142</v>
      </c>
      <c r="DZ21" s="2" t="s">
        <v>142</v>
      </c>
      <c r="EA21" s="2" t="s">
        <v>131</v>
      </c>
      <c r="EB21" s="4"/>
      <c r="EC21" s="8"/>
      <c r="ED21" s="4"/>
      <c r="EE21" s="8"/>
      <c r="EF21" s="7"/>
      <c r="EG21" s="7"/>
      <c r="EH21" s="2" t="s">
        <v>159</v>
      </c>
      <c r="EI21" s="2" t="s">
        <v>128</v>
      </c>
      <c r="EJ21" s="2" t="s">
        <v>131</v>
      </c>
      <c r="EK21" s="2" t="s">
        <v>131</v>
      </c>
      <c r="EL21" s="2" t="s">
        <v>142</v>
      </c>
      <c r="EM21" s="2" t="s">
        <v>142</v>
      </c>
      <c r="EN21" s="2" t="s">
        <v>131</v>
      </c>
      <c r="EO21" s="4"/>
      <c r="EP21" s="8"/>
      <c r="EQ21" s="4"/>
      <c r="ER21" s="8"/>
      <c r="ES21" s="7"/>
      <c r="ET21" s="7"/>
      <c r="EU21" s="2" t="s">
        <v>139</v>
      </c>
      <c r="EV21" s="2" t="s">
        <v>128</v>
      </c>
      <c r="EW21" s="2" t="s">
        <v>131</v>
      </c>
      <c r="EX21" s="2" t="s">
        <v>131</v>
      </c>
      <c r="EY21" s="2" t="s">
        <v>142</v>
      </c>
      <c r="EZ21" s="2" t="s">
        <v>142</v>
      </c>
      <c r="FA21" s="2" t="s">
        <v>131</v>
      </c>
      <c r="FB21" s="4"/>
      <c r="FC21" s="8"/>
      <c r="FD21" s="4"/>
      <c r="FE21" s="8"/>
      <c r="FF21" s="7"/>
      <c r="FG21" s="7"/>
      <c r="FH21" s="2" t="s">
        <v>139</v>
      </c>
      <c r="FI21" s="2" t="s">
        <v>128</v>
      </c>
      <c r="FJ21" s="2" t="s">
        <v>131</v>
      </c>
      <c r="FK21" s="2" t="s">
        <v>392</v>
      </c>
      <c r="FL21" s="2" t="s">
        <v>142</v>
      </c>
      <c r="FM21" s="2" t="s">
        <v>142</v>
      </c>
      <c r="FN21" s="2" t="s">
        <v>131</v>
      </c>
      <c r="FO21" s="4"/>
      <c r="FP21" s="8"/>
      <c r="FQ21" s="4"/>
      <c r="FR21" s="8"/>
      <c r="FS21" s="7"/>
      <c r="FT21" s="7"/>
      <c r="FU21" s="2" t="s">
        <v>131</v>
      </c>
      <c r="FV21" s="2" t="s">
        <v>131</v>
      </c>
      <c r="FW21" s="2" t="s">
        <v>131</v>
      </c>
      <c r="FX21" s="2" t="s">
        <v>131</v>
      </c>
      <c r="FY21" s="2" t="s">
        <v>131</v>
      </c>
      <c r="FZ21" s="2" t="s">
        <v>131</v>
      </c>
      <c r="GA21" s="2" t="s">
        <v>131</v>
      </c>
      <c r="GB21" s="4"/>
      <c r="GC21" s="8"/>
      <c r="GD21" s="4"/>
      <c r="GE21" s="8"/>
      <c r="GF21" s="7"/>
      <c r="GG21" s="7"/>
      <c r="GH21" s="2" t="s">
        <v>152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/>
      <c r="GP21" s="8"/>
      <c r="GQ21" s="4"/>
      <c r="GR21" s="8"/>
      <c r="GS21" s="7"/>
      <c r="GT21" s="7"/>
      <c r="GU21" s="2" t="s">
        <v>139</v>
      </c>
      <c r="GV21" s="2" t="s">
        <v>128</v>
      </c>
      <c r="GW21" s="2" t="s">
        <v>131</v>
      </c>
      <c r="GX21" s="2" t="s">
        <v>395</v>
      </c>
      <c r="GY21" s="2" t="s">
        <v>142</v>
      </c>
      <c r="GZ21" s="2" t="s">
        <v>142</v>
      </c>
      <c r="HA21" s="2" t="s">
        <v>131</v>
      </c>
      <c r="HB21" s="4"/>
      <c r="HC21" s="8"/>
      <c r="HD21" s="4"/>
      <c r="HE21" s="8"/>
      <c r="HF21" s="7"/>
      <c r="HG21" s="7"/>
      <c r="HH21" s="2" t="s">
        <v>152</v>
      </c>
      <c r="HI21" s="2" t="s">
        <v>128</v>
      </c>
      <c r="HJ21" s="2" t="s">
        <v>131</v>
      </c>
      <c r="HK21" s="2" t="s">
        <v>131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159</v>
      </c>
      <c r="HV21" s="2" t="s">
        <v>128</v>
      </c>
      <c r="HW21" s="2" t="s">
        <v>131</v>
      </c>
      <c r="HX21" s="2" t="s">
        <v>131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152</v>
      </c>
      <c r="II21" s="2" t="s">
        <v>128</v>
      </c>
      <c r="IJ21" s="2" t="s">
        <v>131</v>
      </c>
      <c r="IK21" s="2" t="s">
        <v>131</v>
      </c>
      <c r="IL21" s="2" t="s">
        <v>142</v>
      </c>
      <c r="IM21" s="2" t="s">
        <v>142</v>
      </c>
      <c r="IN21" s="2" t="s">
        <v>131</v>
      </c>
      <c r="IO21" s="4"/>
      <c r="IP21" s="8"/>
      <c r="IQ21" s="4"/>
      <c r="IR21" s="8"/>
      <c r="IS21" s="7"/>
      <c r="IT21" s="7"/>
      <c r="IU21" s="2" t="s">
        <v>159</v>
      </c>
      <c r="IV21" s="2" t="s">
        <v>128</v>
      </c>
      <c r="IW21" s="2" t="s">
        <v>131</v>
      </c>
      <c r="IX21" s="2" t="s">
        <v>131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159</v>
      </c>
      <c r="JI21" s="2" t="s">
        <v>128</v>
      </c>
      <c r="JJ21" s="2" t="s">
        <v>131</v>
      </c>
      <c r="JK21" s="2" t="s">
        <v>131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152</v>
      </c>
      <c r="JV21" s="2" t="s">
        <v>128</v>
      </c>
      <c r="JW21" s="2" t="s">
        <v>131</v>
      </c>
      <c r="JX21" s="2" t="s">
        <v>131</v>
      </c>
      <c r="JY21" s="2" t="s">
        <v>142</v>
      </c>
      <c r="JZ21" s="2" t="s">
        <v>142</v>
      </c>
      <c r="KA21" s="2" t="s">
        <v>131</v>
      </c>
      <c r="KB21" s="4"/>
      <c r="KC21" s="8"/>
      <c r="KD21" s="4"/>
      <c r="KE21" s="8"/>
      <c r="KF21" s="7"/>
      <c r="KG21" s="7"/>
      <c r="KH21" s="2" t="s">
        <v>152</v>
      </c>
      <c r="KI21" s="2" t="s">
        <v>128</v>
      </c>
      <c r="KJ21" s="2" t="s">
        <v>131</v>
      </c>
      <c r="KK21" s="2" t="s">
        <v>131</v>
      </c>
      <c r="KL21" s="2" t="s">
        <v>142</v>
      </c>
      <c r="KM21" s="2" t="s">
        <v>142</v>
      </c>
      <c r="KN21" s="2" t="s">
        <v>131</v>
      </c>
      <c r="KO21" s="4"/>
      <c r="KP21" s="8"/>
      <c r="KQ21" s="4"/>
      <c r="KR21" s="8"/>
      <c r="KS21" s="7"/>
      <c r="KT21" s="7"/>
      <c r="KU21" s="2" t="s">
        <v>159</v>
      </c>
      <c r="KV21" s="2" t="s">
        <v>128</v>
      </c>
      <c r="KW21" s="2" t="s">
        <v>131</v>
      </c>
      <c r="KX21" s="2" t="s">
        <v>131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139</v>
      </c>
      <c r="LV21" s="2" t="s">
        <v>128</v>
      </c>
      <c r="LW21" s="2" t="s">
        <v>131</v>
      </c>
      <c r="LX21" s="2" t="s">
        <v>131</v>
      </c>
      <c r="LY21" s="2" t="s">
        <v>142</v>
      </c>
      <c r="LZ21" s="2" t="s">
        <v>142</v>
      </c>
      <c r="MA21" s="2" t="s">
        <v>131</v>
      </c>
      <c r="MB21" s="4"/>
      <c r="MC21" s="8"/>
      <c r="MD21" s="4"/>
      <c r="ME21" s="8"/>
      <c r="MF21" s="7"/>
      <c r="MG21" s="7"/>
      <c r="MH21" s="2" t="s">
        <v>131</v>
      </c>
      <c r="MI21" s="2" t="s">
        <v>131</v>
      </c>
      <c r="MJ21" s="2" t="s">
        <v>131</v>
      </c>
      <c r="MK21" s="2" t="s">
        <v>131</v>
      </c>
      <c r="ML21" s="2" t="s">
        <v>131</v>
      </c>
      <c r="MM21" s="2" t="s">
        <v>131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152</v>
      </c>
      <c r="NI21" s="2" t="s">
        <v>128</v>
      </c>
      <c r="NJ21" s="2" t="s">
        <v>131</v>
      </c>
      <c r="NK21" s="2" t="s">
        <v>131</v>
      </c>
      <c r="NL21" s="2" t="s">
        <v>142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139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142</v>
      </c>
      <c r="OA21" s="2" t="s">
        <v>131</v>
      </c>
      <c r="OB21" s="4"/>
      <c r="OC21" s="8"/>
      <c r="OD21" s="4"/>
      <c r="OE21" s="8"/>
      <c r="OF21" s="7"/>
      <c r="OG21" s="7"/>
      <c r="OH21" s="2" t="s">
        <v>139</v>
      </c>
      <c r="OI21" s="2" t="s">
        <v>128</v>
      </c>
      <c r="OJ21" s="2" t="s">
        <v>131</v>
      </c>
      <c r="OK21" s="2" t="s">
        <v>131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152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159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152</v>
      </c>
      <c r="PV21" s="2" t="s">
        <v>128</v>
      </c>
      <c r="PW21" s="2" t="s">
        <v>131</v>
      </c>
      <c r="PX21" s="2" t="s">
        <v>131</v>
      </c>
      <c r="PY21" s="2" t="s">
        <v>142</v>
      </c>
      <c r="PZ21" s="2" t="s">
        <v>142</v>
      </c>
      <c r="QA21" s="2" t="s">
        <v>131</v>
      </c>
      <c r="QB21" s="4"/>
      <c r="QC21" s="8"/>
      <c r="QD21" s="4"/>
      <c r="QE21" s="8"/>
      <c r="QF21" s="7"/>
      <c r="QG21" s="7"/>
      <c r="QH21" s="2" t="s">
        <v>152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160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131</v>
      </c>
      <c r="RB21" s="4"/>
      <c r="RC21" s="8"/>
      <c r="RD21" s="4"/>
      <c r="RE21" s="8"/>
      <c r="RF21" s="7"/>
      <c r="RG21" s="7"/>
      <c r="RH21" s="2" t="s">
        <v>152</v>
      </c>
      <c r="RI21" s="2" t="s">
        <v>154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159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396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375</v>
      </c>
      <c r="G22" s="2" t="s">
        <v>375</v>
      </c>
      <c r="H22" s="2" t="s">
        <v>375</v>
      </c>
      <c r="I22" s="2" t="s">
        <v>376</v>
      </c>
      <c r="J22" s="2" t="s">
        <v>189</v>
      </c>
      <c r="K22" s="2" t="s">
        <v>377</v>
      </c>
      <c r="L22" s="3">
        <v>108</v>
      </c>
      <c r="M22" s="3">
        <v>113.4</v>
      </c>
      <c r="N22" s="3">
        <v>209.99</v>
      </c>
      <c r="O22" s="2" t="s">
        <v>128</v>
      </c>
      <c r="P22" s="2" t="s">
        <v>197</v>
      </c>
      <c r="Q22" s="2" t="s">
        <v>130</v>
      </c>
      <c r="R22" s="2" t="s">
        <v>131</v>
      </c>
      <c r="S22" s="2" t="s">
        <v>131</v>
      </c>
      <c r="T22" s="2" t="s">
        <v>378</v>
      </c>
      <c r="U22" s="2" t="s">
        <v>134</v>
      </c>
      <c r="V22" s="2" t="s">
        <v>379</v>
      </c>
      <c r="W22" s="2" t="s">
        <v>131</v>
      </c>
      <c r="X22" s="2" t="s">
        <v>131</v>
      </c>
      <c r="Y22" s="2" t="s">
        <v>380</v>
      </c>
      <c r="Z22" s="4">
        <v>47</v>
      </c>
      <c r="AA22" s="4">
        <f>=ROUNDDOWN(4.6078431372549,0)</f>
      </c>
      <c r="AB22" s="5">
        <v>10.2</v>
      </c>
      <c r="AC22" s="2" t="s">
        <v>381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</v>
      </c>
      <c r="AQ22" s="8">
        <v>369.14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0.145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</v>
      </c>
      <c r="BK22" s="8">
        <v>369.14</v>
      </c>
      <c r="BL22" s="2" t="s">
        <v>397</v>
      </c>
      <c r="BM22" s="7">
        <v>1</v>
      </c>
      <c r="BN22" s="7">
        <v>1</v>
      </c>
      <c r="BO22" s="4">
        <v>2</v>
      </c>
      <c r="BP22" s="8">
        <v>244.94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131</v>
      </c>
      <c r="BX22" s="2" t="s">
        <v>398</v>
      </c>
      <c r="BY22" s="2" t="s">
        <v>142</v>
      </c>
      <c r="BZ22" s="2" t="s">
        <v>142</v>
      </c>
      <c r="CA22" s="2" t="s">
        <v>131</v>
      </c>
      <c r="CB22" s="4"/>
      <c r="CC22" s="8"/>
      <c r="CD22" s="4"/>
      <c r="CE22" s="8"/>
      <c r="CF22" s="7"/>
      <c r="CG22" s="7"/>
      <c r="CH22" s="2" t="s">
        <v>139</v>
      </c>
      <c r="CI22" s="2" t="s">
        <v>128</v>
      </c>
      <c r="CJ22" s="2" t="s">
        <v>131</v>
      </c>
      <c r="CK22" s="2" t="s">
        <v>399</v>
      </c>
      <c r="CL22" s="2" t="s">
        <v>142</v>
      </c>
      <c r="CM22" s="2" t="s">
        <v>142</v>
      </c>
      <c r="CN22" s="2" t="s">
        <v>131</v>
      </c>
      <c r="CO22" s="4"/>
      <c r="CP22" s="8"/>
      <c r="CQ22" s="4"/>
      <c r="CR22" s="8"/>
      <c r="CS22" s="7"/>
      <c r="CT22" s="7"/>
      <c r="CU22" s="2" t="s">
        <v>139</v>
      </c>
      <c r="CV22" s="2" t="s">
        <v>128</v>
      </c>
      <c r="CW22" s="2" t="s">
        <v>131</v>
      </c>
      <c r="CX22" s="2" t="s">
        <v>400</v>
      </c>
      <c r="CY22" s="2" t="s">
        <v>142</v>
      </c>
      <c r="CZ22" s="2" t="s">
        <v>142</v>
      </c>
      <c r="DA22" s="2" t="s">
        <v>131</v>
      </c>
      <c r="DB22" s="4">
        <v>1</v>
      </c>
      <c r="DC22" s="8">
        <v>124.2</v>
      </c>
      <c r="DD22" s="4"/>
      <c r="DE22" s="8"/>
      <c r="DF22" s="7"/>
      <c r="DG22" s="7"/>
      <c r="DH22" s="2" t="s">
        <v>139</v>
      </c>
      <c r="DI22" s="2" t="s">
        <v>128</v>
      </c>
      <c r="DJ22" s="2" t="s">
        <v>131</v>
      </c>
      <c r="DK22" s="2" t="s">
        <v>393</v>
      </c>
      <c r="DL22" s="2" t="s">
        <v>142</v>
      </c>
      <c r="DM22" s="2" t="s">
        <v>142</v>
      </c>
      <c r="DN22" s="2" t="s">
        <v>131</v>
      </c>
      <c r="DO22" s="4"/>
      <c r="DP22" s="8"/>
      <c r="DQ22" s="4"/>
      <c r="DR22" s="8"/>
      <c r="DS22" s="7"/>
      <c r="DT22" s="7"/>
      <c r="DU22" s="2" t="s">
        <v>139</v>
      </c>
      <c r="DV22" s="2" t="s">
        <v>128</v>
      </c>
      <c r="DW22" s="2" t="s">
        <v>131</v>
      </c>
      <c r="DX22" s="2" t="s">
        <v>394</v>
      </c>
      <c r="DY22" s="2" t="s">
        <v>142</v>
      </c>
      <c r="DZ22" s="2" t="s">
        <v>142</v>
      </c>
      <c r="EA22" s="2" t="s">
        <v>131</v>
      </c>
      <c r="EB22" s="4"/>
      <c r="EC22" s="8"/>
      <c r="ED22" s="4"/>
      <c r="EE22" s="8"/>
      <c r="EF22" s="7"/>
      <c r="EG22" s="7"/>
      <c r="EH22" s="2" t="s">
        <v>159</v>
      </c>
      <c r="EI22" s="2" t="s">
        <v>128</v>
      </c>
      <c r="EJ22" s="2" t="s">
        <v>131</v>
      </c>
      <c r="EK22" s="2" t="s">
        <v>131</v>
      </c>
      <c r="EL22" s="2" t="s">
        <v>142</v>
      </c>
      <c r="EM22" s="2" t="s">
        <v>142</v>
      </c>
      <c r="EN22" s="2" t="s">
        <v>131</v>
      </c>
      <c r="EO22" s="4"/>
      <c r="EP22" s="8"/>
      <c r="EQ22" s="4"/>
      <c r="ER22" s="8"/>
      <c r="ES22" s="7"/>
      <c r="ET22" s="7"/>
      <c r="EU22" s="2" t="s">
        <v>139</v>
      </c>
      <c r="EV22" s="2" t="s">
        <v>128</v>
      </c>
      <c r="EW22" s="2" t="s">
        <v>131</v>
      </c>
      <c r="EX22" s="2" t="s">
        <v>131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139</v>
      </c>
      <c r="FI22" s="2" t="s">
        <v>128</v>
      </c>
      <c r="FJ22" s="2" t="s">
        <v>131</v>
      </c>
      <c r="FK22" s="2" t="s">
        <v>131</v>
      </c>
      <c r="FL22" s="2" t="s">
        <v>142</v>
      </c>
      <c r="FM22" s="2" t="s">
        <v>142</v>
      </c>
      <c r="FN22" s="2" t="s">
        <v>131</v>
      </c>
      <c r="FO22" s="4"/>
      <c r="FP22" s="8"/>
      <c r="FQ22" s="4"/>
      <c r="FR22" s="8"/>
      <c r="FS22" s="7"/>
      <c r="FT22" s="7"/>
      <c r="FU22" s="2" t="s">
        <v>131</v>
      </c>
      <c r="FV22" s="2" t="s">
        <v>131</v>
      </c>
      <c r="FW22" s="2" t="s">
        <v>131</v>
      </c>
      <c r="FX22" s="2" t="s">
        <v>131</v>
      </c>
      <c r="FY22" s="2" t="s">
        <v>131</v>
      </c>
      <c r="FZ22" s="2" t="s">
        <v>131</v>
      </c>
      <c r="GA22" s="2" t="s">
        <v>131</v>
      </c>
      <c r="GB22" s="4"/>
      <c r="GC22" s="8"/>
      <c r="GD22" s="4"/>
      <c r="GE22" s="8"/>
      <c r="GF22" s="7"/>
      <c r="GG22" s="7"/>
      <c r="GH22" s="2" t="s">
        <v>152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139</v>
      </c>
      <c r="GV22" s="2" t="s">
        <v>128</v>
      </c>
      <c r="GW22" s="2" t="s">
        <v>131</v>
      </c>
      <c r="GX22" s="2" t="s">
        <v>131</v>
      </c>
      <c r="GY22" s="2" t="s">
        <v>142</v>
      </c>
      <c r="GZ22" s="2" t="s">
        <v>142</v>
      </c>
      <c r="HA22" s="2" t="s">
        <v>131</v>
      </c>
      <c r="HB22" s="4"/>
      <c r="HC22" s="8"/>
      <c r="HD22" s="4"/>
      <c r="HE22" s="8"/>
      <c r="HF22" s="7"/>
      <c r="HG22" s="7"/>
      <c r="HH22" s="2" t="s">
        <v>152</v>
      </c>
      <c r="HI22" s="2" t="s">
        <v>128</v>
      </c>
      <c r="HJ22" s="2" t="s">
        <v>131</v>
      </c>
      <c r="HK22" s="2" t="s">
        <v>131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159</v>
      </c>
      <c r="HV22" s="2" t="s">
        <v>128</v>
      </c>
      <c r="HW22" s="2" t="s">
        <v>131</v>
      </c>
      <c r="HX22" s="2" t="s">
        <v>131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152</v>
      </c>
      <c r="II22" s="2" t="s">
        <v>128</v>
      </c>
      <c r="IJ22" s="2" t="s">
        <v>131</v>
      </c>
      <c r="IK22" s="2" t="s">
        <v>131</v>
      </c>
      <c r="IL22" s="2" t="s">
        <v>142</v>
      </c>
      <c r="IM22" s="2" t="s">
        <v>142</v>
      </c>
      <c r="IN22" s="2" t="s">
        <v>131</v>
      </c>
      <c r="IO22" s="4"/>
      <c r="IP22" s="8"/>
      <c r="IQ22" s="4"/>
      <c r="IR22" s="8"/>
      <c r="IS22" s="7"/>
      <c r="IT22" s="7"/>
      <c r="IU22" s="2" t="s">
        <v>159</v>
      </c>
      <c r="IV22" s="2" t="s">
        <v>128</v>
      </c>
      <c r="IW22" s="2" t="s">
        <v>131</v>
      </c>
      <c r="IX22" s="2" t="s">
        <v>131</v>
      </c>
      <c r="IY22" s="2" t="s">
        <v>142</v>
      </c>
      <c r="IZ22" s="2" t="s">
        <v>142</v>
      </c>
      <c r="JA22" s="2" t="s">
        <v>131</v>
      </c>
      <c r="JB22" s="4"/>
      <c r="JC22" s="8"/>
      <c r="JD22" s="4"/>
      <c r="JE22" s="8"/>
      <c r="JF22" s="7"/>
      <c r="JG22" s="7"/>
      <c r="JH22" s="2" t="s">
        <v>159</v>
      </c>
      <c r="JI22" s="2" t="s">
        <v>128</v>
      </c>
      <c r="JJ22" s="2" t="s">
        <v>131</v>
      </c>
      <c r="JK22" s="2" t="s">
        <v>131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152</v>
      </c>
      <c r="JV22" s="2" t="s">
        <v>128</v>
      </c>
      <c r="JW22" s="2" t="s">
        <v>131</v>
      </c>
      <c r="JX22" s="2" t="s">
        <v>131</v>
      </c>
      <c r="JY22" s="2" t="s">
        <v>142</v>
      </c>
      <c r="JZ22" s="2" t="s">
        <v>142</v>
      </c>
      <c r="KA22" s="2" t="s">
        <v>131</v>
      </c>
      <c r="KB22" s="4"/>
      <c r="KC22" s="8"/>
      <c r="KD22" s="4"/>
      <c r="KE22" s="8"/>
      <c r="KF22" s="7"/>
      <c r="KG22" s="7"/>
      <c r="KH22" s="2" t="s">
        <v>152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159</v>
      </c>
      <c r="KV22" s="2" t="s">
        <v>128</v>
      </c>
      <c r="KW22" s="2" t="s">
        <v>131</v>
      </c>
      <c r="KX22" s="2" t="s">
        <v>131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139</v>
      </c>
      <c r="LV22" s="2" t="s">
        <v>128</v>
      </c>
      <c r="LW22" s="2" t="s">
        <v>131</v>
      </c>
      <c r="LX22" s="2" t="s">
        <v>131</v>
      </c>
      <c r="LY22" s="2" t="s">
        <v>142</v>
      </c>
      <c r="LZ22" s="2" t="s">
        <v>142</v>
      </c>
      <c r="MA22" s="2" t="s">
        <v>131</v>
      </c>
      <c r="MB22" s="4"/>
      <c r="MC22" s="8"/>
      <c r="MD22" s="4"/>
      <c r="ME22" s="8"/>
      <c r="MF22" s="7"/>
      <c r="MG22" s="7"/>
      <c r="MH22" s="2" t="s">
        <v>131</v>
      </c>
      <c r="MI22" s="2" t="s">
        <v>131</v>
      </c>
      <c r="MJ22" s="2" t="s">
        <v>131</v>
      </c>
      <c r="MK22" s="2" t="s">
        <v>131</v>
      </c>
      <c r="ML22" s="2" t="s">
        <v>131</v>
      </c>
      <c r="MM22" s="2" t="s">
        <v>131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152</v>
      </c>
      <c r="NI22" s="2" t="s">
        <v>128</v>
      </c>
      <c r="NJ22" s="2" t="s">
        <v>131</v>
      </c>
      <c r="NK22" s="2" t="s">
        <v>131</v>
      </c>
      <c r="NL22" s="2" t="s">
        <v>142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139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142</v>
      </c>
      <c r="OA22" s="2" t="s">
        <v>131</v>
      </c>
      <c r="OB22" s="4"/>
      <c r="OC22" s="8"/>
      <c r="OD22" s="4"/>
      <c r="OE22" s="8"/>
      <c r="OF22" s="7"/>
      <c r="OG22" s="7"/>
      <c r="OH22" s="2" t="s">
        <v>139</v>
      </c>
      <c r="OI22" s="2" t="s">
        <v>128</v>
      </c>
      <c r="OJ22" s="2" t="s">
        <v>131</v>
      </c>
      <c r="OK22" s="2" t="s">
        <v>131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152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159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152</v>
      </c>
      <c r="PV22" s="2" t="s">
        <v>128</v>
      </c>
      <c r="PW22" s="2" t="s">
        <v>131</v>
      </c>
      <c r="PX22" s="2" t="s">
        <v>131</v>
      </c>
      <c r="PY22" s="2" t="s">
        <v>142</v>
      </c>
      <c r="PZ22" s="2" t="s">
        <v>142</v>
      </c>
      <c r="QA22" s="2" t="s">
        <v>131</v>
      </c>
      <c r="QB22" s="4"/>
      <c r="QC22" s="8"/>
      <c r="QD22" s="4"/>
      <c r="QE22" s="8"/>
      <c r="QF22" s="7"/>
      <c r="QG22" s="7"/>
      <c r="QH22" s="2" t="s">
        <v>152</v>
      </c>
      <c r="QI22" s="2" t="s">
        <v>128</v>
      </c>
      <c r="QJ22" s="2" t="s">
        <v>131</v>
      </c>
      <c r="QK22" s="2" t="s">
        <v>131</v>
      </c>
      <c r="QL22" s="2" t="s">
        <v>142</v>
      </c>
      <c r="QM22" s="2" t="s">
        <v>142</v>
      </c>
      <c r="QN22" s="2" t="s">
        <v>131</v>
      </c>
      <c r="QO22" s="4"/>
      <c r="QP22" s="8"/>
      <c r="QQ22" s="4"/>
      <c r="QR22" s="8"/>
      <c r="QS22" s="7"/>
      <c r="QT22" s="7"/>
      <c r="QU22" s="2" t="s">
        <v>160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131</v>
      </c>
      <c r="RB22" s="4"/>
      <c r="RC22" s="8"/>
      <c r="RD22" s="4"/>
      <c r="RE22" s="8"/>
      <c r="RF22" s="7"/>
      <c r="RG22" s="7"/>
      <c r="RH22" s="2" t="s">
        <v>152</v>
      </c>
      <c r="RI22" s="2" t="s">
        <v>154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159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401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402</v>
      </c>
      <c r="G23" s="2" t="s">
        <v>402</v>
      </c>
      <c r="H23" s="2" t="s">
        <v>402</v>
      </c>
      <c r="I23" s="2" t="s">
        <v>403</v>
      </c>
      <c r="J23" s="2" t="s">
        <v>126</v>
      </c>
      <c r="K23" s="2" t="s">
        <v>377</v>
      </c>
      <c r="L23" s="3">
        <v>86.4</v>
      </c>
      <c r="M23" s="3">
        <v>90.71</v>
      </c>
      <c r="N23" s="3">
        <v>179.99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404</v>
      </c>
      <c r="T23" s="2" t="s">
        <v>405</v>
      </c>
      <c r="U23" s="2" t="s">
        <v>134</v>
      </c>
      <c r="V23" s="2" t="s">
        <v>406</v>
      </c>
      <c r="W23" s="2" t="s">
        <v>136</v>
      </c>
      <c r="X23" s="2" t="s">
        <v>407</v>
      </c>
      <c r="Y23" s="2" t="s">
        <v>408</v>
      </c>
      <c r="Z23" s="4">
        <v>116</v>
      </c>
      <c r="AA23" s="4">
        <f>=ROUNDDOWN(42.962962962963,0)</f>
      </c>
      <c r="AB23" s="5">
        <v>2.7</v>
      </c>
      <c r="AC23" s="2" t="s">
        <v>409</v>
      </c>
      <c r="AD23" s="4">
        <v>60</v>
      </c>
      <c r="AE23" s="4">
        <v>60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3</v>
      </c>
      <c r="AQ23" s="8">
        <v>300.47</v>
      </c>
      <c r="AR23" s="4"/>
      <c r="AS23" s="8"/>
      <c r="AT23" s="7"/>
      <c r="AU23" s="7"/>
      <c r="AV23" s="4">
        <v>20</v>
      </c>
      <c r="AW23" s="8">
        <v>2307.07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0.1302</v>
      </c>
      <c r="BC23" s="4">
        <v>20</v>
      </c>
      <c r="BD23" s="8">
        <v>2307.07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>
        <v>1</v>
      </c>
      <c r="BJ23" s="4">
        <v>3</v>
      </c>
      <c r="BK23" s="8">
        <v>300.47</v>
      </c>
      <c r="BL23" s="2" t="s">
        <v>410</v>
      </c>
      <c r="BM23" s="7">
        <v>1</v>
      </c>
      <c r="BN23" s="7">
        <v>1</v>
      </c>
      <c r="BO23" s="4">
        <v>2</v>
      </c>
      <c r="BP23" s="8">
        <v>205.98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408</v>
      </c>
      <c r="BX23" s="2" t="s">
        <v>411</v>
      </c>
      <c r="BY23" s="2" t="s">
        <v>142</v>
      </c>
      <c r="BZ23" s="2" t="s">
        <v>142</v>
      </c>
      <c r="CA23" s="2" t="s">
        <v>131</v>
      </c>
      <c r="CB23" s="4"/>
      <c r="CC23" s="8"/>
      <c r="CD23" s="4"/>
      <c r="CE23" s="8"/>
      <c r="CF23" s="7"/>
      <c r="CG23" s="7"/>
      <c r="CH23" s="2" t="s">
        <v>139</v>
      </c>
      <c r="CI23" s="2" t="s">
        <v>128</v>
      </c>
      <c r="CJ23" s="2" t="s">
        <v>408</v>
      </c>
      <c r="CK23" s="2" t="s">
        <v>412</v>
      </c>
      <c r="CL23" s="2" t="s">
        <v>142</v>
      </c>
      <c r="CM23" s="2" t="s">
        <v>142</v>
      </c>
      <c r="CN23" s="2" t="s">
        <v>131</v>
      </c>
      <c r="CO23" s="4">
        <v>1</v>
      </c>
      <c r="CP23" s="8">
        <v>94.49</v>
      </c>
      <c r="CQ23" s="4"/>
      <c r="CR23" s="8"/>
      <c r="CS23" s="7"/>
      <c r="CT23" s="7"/>
      <c r="CU23" s="2" t="s">
        <v>139</v>
      </c>
      <c r="CV23" s="2" t="s">
        <v>128</v>
      </c>
      <c r="CW23" s="2" t="s">
        <v>408</v>
      </c>
      <c r="CX23" s="2" t="s">
        <v>413</v>
      </c>
      <c r="CY23" s="2" t="s">
        <v>142</v>
      </c>
      <c r="CZ23" s="2" t="s">
        <v>142</v>
      </c>
      <c r="DA23" s="2" t="s">
        <v>131</v>
      </c>
      <c r="DB23" s="4"/>
      <c r="DC23" s="8"/>
      <c r="DD23" s="4"/>
      <c r="DE23" s="8"/>
      <c r="DF23" s="7"/>
      <c r="DG23" s="7"/>
      <c r="DH23" s="2" t="s">
        <v>139</v>
      </c>
      <c r="DI23" s="2" t="s">
        <v>128</v>
      </c>
      <c r="DJ23" s="2" t="s">
        <v>131</v>
      </c>
      <c r="DK23" s="2" t="s">
        <v>414</v>
      </c>
      <c r="DL23" s="2" t="s">
        <v>142</v>
      </c>
      <c r="DM23" s="2" t="s">
        <v>142</v>
      </c>
      <c r="DN23" s="2" t="s">
        <v>131</v>
      </c>
      <c r="DO23" s="4"/>
      <c r="DP23" s="8"/>
      <c r="DQ23" s="4"/>
      <c r="DR23" s="8"/>
      <c r="DS23" s="7"/>
      <c r="DT23" s="7"/>
      <c r="DU23" s="2" t="s">
        <v>139</v>
      </c>
      <c r="DV23" s="2" t="s">
        <v>128</v>
      </c>
      <c r="DW23" s="2" t="s">
        <v>415</v>
      </c>
      <c r="DX23" s="2" t="s">
        <v>416</v>
      </c>
      <c r="DY23" s="2" t="s">
        <v>142</v>
      </c>
      <c r="DZ23" s="2" t="s">
        <v>142</v>
      </c>
      <c r="EA23" s="2" t="s">
        <v>131</v>
      </c>
      <c r="EB23" s="4"/>
      <c r="EC23" s="8"/>
      <c r="ED23" s="4"/>
      <c r="EE23" s="8"/>
      <c r="EF23" s="7"/>
      <c r="EG23" s="7"/>
      <c r="EH23" s="2" t="s">
        <v>139</v>
      </c>
      <c r="EI23" s="2" t="s">
        <v>128</v>
      </c>
      <c r="EJ23" s="2" t="s">
        <v>417</v>
      </c>
      <c r="EK23" s="2" t="s">
        <v>418</v>
      </c>
      <c r="EL23" s="2" t="s">
        <v>142</v>
      </c>
      <c r="EM23" s="2" t="s">
        <v>142</v>
      </c>
      <c r="EN23" s="2" t="s">
        <v>131</v>
      </c>
      <c r="EO23" s="4"/>
      <c r="EP23" s="8"/>
      <c r="EQ23" s="4"/>
      <c r="ER23" s="8"/>
      <c r="ES23" s="7"/>
      <c r="ET23" s="7"/>
      <c r="EU23" s="2" t="s">
        <v>139</v>
      </c>
      <c r="EV23" s="2" t="s">
        <v>128</v>
      </c>
      <c r="EW23" s="2" t="s">
        <v>148</v>
      </c>
      <c r="EX23" s="2" t="s">
        <v>419</v>
      </c>
      <c r="EY23" s="2" t="s">
        <v>142</v>
      </c>
      <c r="EZ23" s="2" t="s">
        <v>142</v>
      </c>
      <c r="FA23" s="2" t="s">
        <v>131</v>
      </c>
      <c r="FB23" s="4"/>
      <c r="FC23" s="8"/>
      <c r="FD23" s="4"/>
      <c r="FE23" s="8"/>
      <c r="FF23" s="7"/>
      <c r="FG23" s="7"/>
      <c r="FH23" s="2" t="s">
        <v>139</v>
      </c>
      <c r="FI23" s="2" t="s">
        <v>128</v>
      </c>
      <c r="FJ23" s="2" t="s">
        <v>408</v>
      </c>
      <c r="FK23" s="2" t="s">
        <v>420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131</v>
      </c>
      <c r="FV23" s="2" t="s">
        <v>131</v>
      </c>
      <c r="FW23" s="2" t="s">
        <v>131</v>
      </c>
      <c r="FX23" s="2" t="s">
        <v>131</v>
      </c>
      <c r="FY23" s="2" t="s">
        <v>131</v>
      </c>
      <c r="FZ23" s="2" t="s">
        <v>131</v>
      </c>
      <c r="GA23" s="2" t="s">
        <v>131</v>
      </c>
      <c r="GB23" s="4"/>
      <c r="GC23" s="8"/>
      <c r="GD23" s="4"/>
      <c r="GE23" s="8"/>
      <c r="GF23" s="7"/>
      <c r="GG23" s="7"/>
      <c r="GH23" s="2" t="s">
        <v>139</v>
      </c>
      <c r="GI23" s="2" t="s">
        <v>128</v>
      </c>
      <c r="GJ23" s="2" t="s">
        <v>421</v>
      </c>
      <c r="GK23" s="2" t="s">
        <v>422</v>
      </c>
      <c r="GL23" s="2" t="s">
        <v>142</v>
      </c>
      <c r="GM23" s="2" t="s">
        <v>142</v>
      </c>
      <c r="GN23" s="2" t="s">
        <v>131</v>
      </c>
      <c r="GO23" s="4"/>
      <c r="GP23" s="8"/>
      <c r="GQ23" s="4"/>
      <c r="GR23" s="8"/>
      <c r="GS23" s="7"/>
      <c r="GT23" s="7"/>
      <c r="GU23" s="2" t="s">
        <v>139</v>
      </c>
      <c r="GV23" s="2" t="s">
        <v>128</v>
      </c>
      <c r="GW23" s="2" t="s">
        <v>423</v>
      </c>
      <c r="GX23" s="2" t="s">
        <v>424</v>
      </c>
      <c r="GY23" s="2" t="s">
        <v>142</v>
      </c>
      <c r="GZ23" s="2" t="s">
        <v>142</v>
      </c>
      <c r="HA23" s="2" t="s">
        <v>131</v>
      </c>
      <c r="HB23" s="4"/>
      <c r="HC23" s="8"/>
      <c r="HD23" s="4"/>
      <c r="HE23" s="8"/>
      <c r="HF23" s="7"/>
      <c r="HG23" s="7"/>
      <c r="HH23" s="2" t="s">
        <v>152</v>
      </c>
      <c r="HI23" s="2" t="s">
        <v>128</v>
      </c>
      <c r="HJ23" s="2" t="s">
        <v>131</v>
      </c>
      <c r="HK23" s="2" t="s">
        <v>131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139</v>
      </c>
      <c r="HV23" s="2" t="s">
        <v>128</v>
      </c>
      <c r="HW23" s="2" t="s">
        <v>155</v>
      </c>
      <c r="HX23" s="2" t="s">
        <v>131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159</v>
      </c>
      <c r="IV23" s="2" t="s">
        <v>128</v>
      </c>
      <c r="IW23" s="2" t="s">
        <v>131</v>
      </c>
      <c r="IX23" s="2" t="s">
        <v>131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159</v>
      </c>
      <c r="JI23" s="2" t="s">
        <v>128</v>
      </c>
      <c r="JJ23" s="2" t="s">
        <v>131</v>
      </c>
      <c r="JK23" s="2" t="s">
        <v>131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139</v>
      </c>
      <c r="JV23" s="2" t="s">
        <v>128</v>
      </c>
      <c r="JW23" s="2" t="s">
        <v>425</v>
      </c>
      <c r="JX23" s="2" t="s">
        <v>426</v>
      </c>
      <c r="JY23" s="2" t="s">
        <v>142</v>
      </c>
      <c r="JZ23" s="2" t="s">
        <v>142</v>
      </c>
      <c r="KA23" s="2" t="s">
        <v>131</v>
      </c>
      <c r="KB23" s="4"/>
      <c r="KC23" s="8"/>
      <c r="KD23" s="4"/>
      <c r="KE23" s="8"/>
      <c r="KF23" s="7"/>
      <c r="KG23" s="7"/>
      <c r="KH23" s="2" t="s">
        <v>152</v>
      </c>
      <c r="KI23" s="2" t="s">
        <v>154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159</v>
      </c>
      <c r="KV23" s="2" t="s">
        <v>128</v>
      </c>
      <c r="KW23" s="2" t="s">
        <v>131</v>
      </c>
      <c r="KX23" s="2" t="s">
        <v>131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160</v>
      </c>
      <c r="LI23" s="2" t="s">
        <v>128</v>
      </c>
      <c r="LJ23" s="2" t="s">
        <v>131</v>
      </c>
      <c r="LK23" s="2" t="s">
        <v>131</v>
      </c>
      <c r="LL23" s="2" t="s">
        <v>142</v>
      </c>
      <c r="LM23" s="2" t="s">
        <v>142</v>
      </c>
      <c r="LN23" s="2" t="s">
        <v>131</v>
      </c>
      <c r="LO23" s="4"/>
      <c r="LP23" s="8"/>
      <c r="LQ23" s="4"/>
      <c r="LR23" s="8"/>
      <c r="LS23" s="7"/>
      <c r="LT23" s="7"/>
      <c r="LU23" s="2" t="s">
        <v>139</v>
      </c>
      <c r="LV23" s="2" t="s">
        <v>128</v>
      </c>
      <c r="LW23" s="2" t="s">
        <v>408</v>
      </c>
      <c r="LX23" s="2" t="s">
        <v>427</v>
      </c>
      <c r="LY23" s="2" t="s">
        <v>142</v>
      </c>
      <c r="LZ23" s="2" t="s">
        <v>142</v>
      </c>
      <c r="MA23" s="2" t="s">
        <v>131</v>
      </c>
      <c r="MB23" s="4"/>
      <c r="MC23" s="8"/>
      <c r="MD23" s="4"/>
      <c r="ME23" s="8"/>
      <c r="MF23" s="7"/>
      <c r="MG23" s="7"/>
      <c r="MH23" s="2" t="s">
        <v>131</v>
      </c>
      <c r="MI23" s="2" t="s">
        <v>131</v>
      </c>
      <c r="MJ23" s="2" t="s">
        <v>131</v>
      </c>
      <c r="MK23" s="2" t="s">
        <v>131</v>
      </c>
      <c r="ML23" s="2" t="s">
        <v>131</v>
      </c>
      <c r="MM23" s="2" t="s">
        <v>131</v>
      </c>
      <c r="MN23" s="2" t="s">
        <v>131</v>
      </c>
      <c r="MO23" s="4"/>
      <c r="MP23" s="8"/>
      <c r="MQ23" s="4"/>
      <c r="MR23" s="8"/>
      <c r="MS23" s="7"/>
      <c r="MT23" s="7"/>
      <c r="MU23" s="2" t="s">
        <v>139</v>
      </c>
      <c r="MV23" s="2" t="s">
        <v>128</v>
      </c>
      <c r="MW23" s="2" t="s">
        <v>131</v>
      </c>
      <c r="MX23" s="2" t="s">
        <v>131</v>
      </c>
      <c r="MY23" s="2" t="s">
        <v>142</v>
      </c>
      <c r="MZ23" s="2" t="s">
        <v>142</v>
      </c>
      <c r="NA23" s="2" t="s">
        <v>131</v>
      </c>
      <c r="NB23" s="4"/>
      <c r="NC23" s="8"/>
      <c r="ND23" s="4"/>
      <c r="NE23" s="8"/>
      <c r="NF23" s="7"/>
      <c r="NG23" s="7"/>
      <c r="NH23" s="2" t="s">
        <v>152</v>
      </c>
      <c r="NI23" s="2" t="s">
        <v>128</v>
      </c>
      <c r="NJ23" s="2" t="s">
        <v>131</v>
      </c>
      <c r="NK23" s="2" t="s">
        <v>131</v>
      </c>
      <c r="NL23" s="2" t="s">
        <v>142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2" t="s">
        <v>131</v>
      </c>
      <c r="OB23" s="4"/>
      <c r="OC23" s="8"/>
      <c r="OD23" s="4"/>
      <c r="OE23" s="8"/>
      <c r="OF23" s="7"/>
      <c r="OG23" s="7"/>
      <c r="OH23" s="2" t="s">
        <v>161</v>
      </c>
      <c r="OI23" s="2" t="s">
        <v>128</v>
      </c>
      <c r="OJ23" s="2" t="s">
        <v>428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152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159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152</v>
      </c>
      <c r="QI23" s="2" t="s">
        <v>128</v>
      </c>
      <c r="QJ23" s="2" t="s">
        <v>131</v>
      </c>
      <c r="QK23" s="2" t="s">
        <v>131</v>
      </c>
      <c r="QL23" s="2" t="s">
        <v>142</v>
      </c>
      <c r="QM23" s="2" t="s">
        <v>142</v>
      </c>
      <c r="QN23" s="2" t="s">
        <v>131</v>
      </c>
      <c r="QO23" s="4"/>
      <c r="QP23" s="8"/>
      <c r="QQ23" s="4"/>
      <c r="QR23" s="8"/>
      <c r="QS23" s="7"/>
      <c r="QT23" s="7"/>
      <c r="QU23" s="2" t="s">
        <v>160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162</v>
      </c>
      <c r="RB23" s="4"/>
      <c r="RC23" s="8"/>
      <c r="RD23" s="4"/>
      <c r="RE23" s="8"/>
      <c r="RF23" s="7"/>
      <c r="RG23" s="7"/>
      <c r="RH23" s="2" t="s">
        <v>152</v>
      </c>
      <c r="RI23" s="2" t="s">
        <v>154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153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429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402</v>
      </c>
      <c r="G24" s="2" t="s">
        <v>402</v>
      </c>
      <c r="H24" s="2" t="s">
        <v>402</v>
      </c>
      <c r="I24" s="2" t="s">
        <v>403</v>
      </c>
      <c r="J24" s="2" t="s">
        <v>164</v>
      </c>
      <c r="K24" s="2" t="s">
        <v>377</v>
      </c>
      <c r="L24" s="3">
        <v>96</v>
      </c>
      <c r="M24" s="3">
        <v>100.79</v>
      </c>
      <c r="N24" s="3">
        <v>199.99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404</v>
      </c>
      <c r="T24" s="2" t="s">
        <v>405</v>
      </c>
      <c r="U24" s="2" t="s">
        <v>134</v>
      </c>
      <c r="V24" s="2" t="s">
        <v>406</v>
      </c>
      <c r="W24" s="2" t="s">
        <v>136</v>
      </c>
      <c r="X24" s="2" t="s">
        <v>407</v>
      </c>
      <c r="Y24" s="2" t="s">
        <v>408</v>
      </c>
      <c r="Z24" s="4">
        <v>255</v>
      </c>
      <c r="AA24" s="4">
        <f>=ROUNDDOWN(32.6923076923077,0)</f>
      </c>
      <c r="AB24" s="5">
        <v>7.8</v>
      </c>
      <c r="AC24" s="2" t="s">
        <v>409</v>
      </c>
      <c r="AD24" s="4">
        <v>100</v>
      </c>
      <c r="AE24" s="4">
        <v>100</v>
      </c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6</v>
      </c>
      <c r="AQ24" s="8">
        <v>659.1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0.2857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6</v>
      </c>
      <c r="BK24" s="8">
        <v>659.1</v>
      </c>
      <c r="BL24" s="2" t="s">
        <v>430</v>
      </c>
      <c r="BM24" s="7">
        <v>1</v>
      </c>
      <c r="BN24" s="7">
        <v>1</v>
      </c>
      <c r="BO24" s="4">
        <v>1</v>
      </c>
      <c r="BP24" s="8">
        <v>115.87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408</v>
      </c>
      <c r="BX24" s="2" t="s">
        <v>431</v>
      </c>
      <c r="BY24" s="2" t="s">
        <v>142</v>
      </c>
      <c r="BZ24" s="2" t="s">
        <v>142</v>
      </c>
      <c r="CA24" s="2" t="s">
        <v>131</v>
      </c>
      <c r="CB24" s="4">
        <v>1</v>
      </c>
      <c r="CC24" s="8">
        <v>113.89</v>
      </c>
      <c r="CD24" s="4"/>
      <c r="CE24" s="8"/>
      <c r="CF24" s="7"/>
      <c r="CG24" s="7"/>
      <c r="CH24" s="2" t="s">
        <v>139</v>
      </c>
      <c r="CI24" s="2" t="s">
        <v>128</v>
      </c>
      <c r="CJ24" s="2" t="s">
        <v>408</v>
      </c>
      <c r="CK24" s="2" t="s">
        <v>432</v>
      </c>
      <c r="CL24" s="2" t="s">
        <v>142</v>
      </c>
      <c r="CM24" s="2" t="s">
        <v>142</v>
      </c>
      <c r="CN24" s="2" t="s">
        <v>131</v>
      </c>
      <c r="CO24" s="4">
        <v>2</v>
      </c>
      <c r="CP24" s="8">
        <v>212.62</v>
      </c>
      <c r="CQ24" s="4"/>
      <c r="CR24" s="8"/>
      <c r="CS24" s="7"/>
      <c r="CT24" s="7"/>
      <c r="CU24" s="2" t="s">
        <v>139</v>
      </c>
      <c r="CV24" s="2" t="s">
        <v>128</v>
      </c>
      <c r="CW24" s="2" t="s">
        <v>408</v>
      </c>
      <c r="CX24" s="2" t="s">
        <v>413</v>
      </c>
      <c r="CY24" s="2" t="s">
        <v>142</v>
      </c>
      <c r="CZ24" s="2" t="s">
        <v>142</v>
      </c>
      <c r="DA24" s="2" t="s">
        <v>131</v>
      </c>
      <c r="DB24" s="4"/>
      <c r="DC24" s="8"/>
      <c r="DD24" s="4"/>
      <c r="DE24" s="8"/>
      <c r="DF24" s="7"/>
      <c r="DG24" s="7"/>
      <c r="DH24" s="2" t="s">
        <v>139</v>
      </c>
      <c r="DI24" s="2" t="s">
        <v>128</v>
      </c>
      <c r="DJ24" s="2" t="s">
        <v>131</v>
      </c>
      <c r="DK24" s="2" t="s">
        <v>414</v>
      </c>
      <c r="DL24" s="2" t="s">
        <v>142</v>
      </c>
      <c r="DM24" s="2" t="s">
        <v>142</v>
      </c>
      <c r="DN24" s="2" t="s">
        <v>131</v>
      </c>
      <c r="DO24" s="4">
        <v>1</v>
      </c>
      <c r="DP24" s="8">
        <v>110.88</v>
      </c>
      <c r="DQ24" s="4"/>
      <c r="DR24" s="8"/>
      <c r="DS24" s="7"/>
      <c r="DT24" s="7"/>
      <c r="DU24" s="2" t="s">
        <v>139</v>
      </c>
      <c r="DV24" s="2" t="s">
        <v>128</v>
      </c>
      <c r="DW24" s="2" t="s">
        <v>415</v>
      </c>
      <c r="DX24" s="2" t="s">
        <v>433</v>
      </c>
      <c r="DY24" s="2" t="s">
        <v>142</v>
      </c>
      <c r="DZ24" s="2" t="s">
        <v>142</v>
      </c>
      <c r="EA24" s="2" t="s">
        <v>131</v>
      </c>
      <c r="EB24" s="4">
        <v>1</v>
      </c>
      <c r="EC24" s="8">
        <v>105.84</v>
      </c>
      <c r="ED24" s="4"/>
      <c r="EE24" s="8"/>
      <c r="EF24" s="7"/>
      <c r="EG24" s="7"/>
      <c r="EH24" s="2" t="s">
        <v>139</v>
      </c>
      <c r="EI24" s="2" t="s">
        <v>128</v>
      </c>
      <c r="EJ24" s="2" t="s">
        <v>417</v>
      </c>
      <c r="EK24" s="2" t="s">
        <v>434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139</v>
      </c>
      <c r="EV24" s="2" t="s">
        <v>128</v>
      </c>
      <c r="EW24" s="2" t="s">
        <v>148</v>
      </c>
      <c r="EX24" s="2" t="s">
        <v>435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139</v>
      </c>
      <c r="FI24" s="2" t="s">
        <v>128</v>
      </c>
      <c r="FJ24" s="2" t="s">
        <v>408</v>
      </c>
      <c r="FK24" s="2" t="s">
        <v>436</v>
      </c>
      <c r="FL24" s="2" t="s">
        <v>142</v>
      </c>
      <c r="FM24" s="2" t="s">
        <v>142</v>
      </c>
      <c r="FN24" s="2" t="s">
        <v>131</v>
      </c>
      <c r="FO24" s="4"/>
      <c r="FP24" s="8"/>
      <c r="FQ24" s="4"/>
      <c r="FR24" s="8"/>
      <c r="FS24" s="7"/>
      <c r="FT24" s="7"/>
      <c r="FU24" s="2" t="s">
        <v>131</v>
      </c>
      <c r="FV24" s="2" t="s">
        <v>131</v>
      </c>
      <c r="FW24" s="2" t="s">
        <v>131</v>
      </c>
      <c r="FX24" s="2" t="s">
        <v>131</v>
      </c>
      <c r="FY24" s="2" t="s">
        <v>131</v>
      </c>
      <c r="FZ24" s="2" t="s">
        <v>131</v>
      </c>
      <c r="GA24" s="2" t="s">
        <v>131</v>
      </c>
      <c r="GB24" s="4"/>
      <c r="GC24" s="8"/>
      <c r="GD24" s="4"/>
      <c r="GE24" s="8"/>
      <c r="GF24" s="7"/>
      <c r="GG24" s="7"/>
      <c r="GH24" s="2" t="s">
        <v>139</v>
      </c>
      <c r="GI24" s="2" t="s">
        <v>128</v>
      </c>
      <c r="GJ24" s="2" t="s">
        <v>421</v>
      </c>
      <c r="GK24" s="2" t="s">
        <v>437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139</v>
      </c>
      <c r="GV24" s="2" t="s">
        <v>156</v>
      </c>
      <c r="GW24" s="2" t="s">
        <v>423</v>
      </c>
      <c r="GX24" s="2" t="s">
        <v>438</v>
      </c>
      <c r="GY24" s="2" t="s">
        <v>142</v>
      </c>
      <c r="GZ24" s="2" t="s">
        <v>142</v>
      </c>
      <c r="HA24" s="2" t="s">
        <v>131</v>
      </c>
      <c r="HB24" s="4"/>
      <c r="HC24" s="8"/>
      <c r="HD24" s="4"/>
      <c r="HE24" s="8"/>
      <c r="HF24" s="7"/>
      <c r="HG24" s="7"/>
      <c r="HH24" s="2" t="s">
        <v>152</v>
      </c>
      <c r="HI24" s="2" t="s">
        <v>128</v>
      </c>
      <c r="HJ24" s="2" t="s">
        <v>131</v>
      </c>
      <c r="HK24" s="2" t="s">
        <v>131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139</v>
      </c>
      <c r="HV24" s="2" t="s">
        <v>128</v>
      </c>
      <c r="HW24" s="2" t="s">
        <v>155</v>
      </c>
      <c r="HX24" s="2" t="s">
        <v>439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131</v>
      </c>
      <c r="II24" s="2" t="s">
        <v>131</v>
      </c>
      <c r="IJ24" s="2" t="s">
        <v>131</v>
      </c>
      <c r="IK24" s="2" t="s">
        <v>131</v>
      </c>
      <c r="IL24" s="2" t="s">
        <v>131</v>
      </c>
      <c r="IM24" s="2" t="s">
        <v>131</v>
      </c>
      <c r="IN24" s="2" t="s">
        <v>131</v>
      </c>
      <c r="IO24" s="4"/>
      <c r="IP24" s="8"/>
      <c r="IQ24" s="4"/>
      <c r="IR24" s="8"/>
      <c r="IS24" s="7"/>
      <c r="IT24" s="7"/>
      <c r="IU24" s="2" t="s">
        <v>159</v>
      </c>
      <c r="IV24" s="2" t="s">
        <v>128</v>
      </c>
      <c r="IW24" s="2" t="s">
        <v>131</v>
      </c>
      <c r="IX24" s="2" t="s">
        <v>131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159</v>
      </c>
      <c r="JI24" s="2" t="s">
        <v>128</v>
      </c>
      <c r="JJ24" s="2" t="s">
        <v>131</v>
      </c>
      <c r="JK24" s="2" t="s">
        <v>131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139</v>
      </c>
      <c r="JV24" s="2" t="s">
        <v>128</v>
      </c>
      <c r="JW24" s="2" t="s">
        <v>425</v>
      </c>
      <c r="JX24" s="2" t="s">
        <v>440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152</v>
      </c>
      <c r="KI24" s="2" t="s">
        <v>154</v>
      </c>
      <c r="KJ24" s="2" t="s">
        <v>131</v>
      </c>
      <c r="KK24" s="2" t="s">
        <v>131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159</v>
      </c>
      <c r="KV24" s="2" t="s">
        <v>128</v>
      </c>
      <c r="KW24" s="2" t="s">
        <v>131</v>
      </c>
      <c r="KX24" s="2" t="s">
        <v>131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160</v>
      </c>
      <c r="LI24" s="2" t="s">
        <v>128</v>
      </c>
      <c r="LJ24" s="2" t="s">
        <v>131</v>
      </c>
      <c r="LK24" s="2" t="s">
        <v>131</v>
      </c>
      <c r="LL24" s="2" t="s">
        <v>142</v>
      </c>
      <c r="LM24" s="2" t="s">
        <v>142</v>
      </c>
      <c r="LN24" s="2" t="s">
        <v>131</v>
      </c>
      <c r="LO24" s="4"/>
      <c r="LP24" s="8"/>
      <c r="LQ24" s="4"/>
      <c r="LR24" s="8"/>
      <c r="LS24" s="7"/>
      <c r="LT24" s="7"/>
      <c r="LU24" s="2" t="s">
        <v>139</v>
      </c>
      <c r="LV24" s="2" t="s">
        <v>128</v>
      </c>
      <c r="LW24" s="2" t="s">
        <v>408</v>
      </c>
      <c r="LX24" s="2" t="s">
        <v>441</v>
      </c>
      <c r="LY24" s="2" t="s">
        <v>142</v>
      </c>
      <c r="LZ24" s="2" t="s">
        <v>142</v>
      </c>
      <c r="MA24" s="2" t="s">
        <v>131</v>
      </c>
      <c r="MB24" s="4"/>
      <c r="MC24" s="8"/>
      <c r="MD24" s="4"/>
      <c r="ME24" s="8"/>
      <c r="MF24" s="7"/>
      <c r="MG24" s="7"/>
      <c r="MH24" s="2" t="s">
        <v>131</v>
      </c>
      <c r="MI24" s="2" t="s">
        <v>131</v>
      </c>
      <c r="MJ24" s="2" t="s">
        <v>131</v>
      </c>
      <c r="MK24" s="2" t="s">
        <v>131</v>
      </c>
      <c r="ML24" s="2" t="s">
        <v>131</v>
      </c>
      <c r="MM24" s="2" t="s">
        <v>131</v>
      </c>
      <c r="MN24" s="2" t="s">
        <v>131</v>
      </c>
      <c r="MO24" s="4"/>
      <c r="MP24" s="8"/>
      <c r="MQ24" s="4"/>
      <c r="MR24" s="8"/>
      <c r="MS24" s="7"/>
      <c r="MT24" s="7"/>
      <c r="MU24" s="2" t="s">
        <v>139</v>
      </c>
      <c r="MV24" s="2" t="s">
        <v>128</v>
      </c>
      <c r="MW24" s="2" t="s">
        <v>131</v>
      </c>
      <c r="MX24" s="2" t="s">
        <v>131</v>
      </c>
      <c r="MY24" s="2" t="s">
        <v>142</v>
      </c>
      <c r="MZ24" s="2" t="s">
        <v>142</v>
      </c>
      <c r="NA24" s="2" t="s">
        <v>131</v>
      </c>
      <c r="NB24" s="4"/>
      <c r="NC24" s="8"/>
      <c r="ND24" s="4"/>
      <c r="NE24" s="8"/>
      <c r="NF24" s="7"/>
      <c r="NG24" s="7"/>
      <c r="NH24" s="2" t="s">
        <v>152</v>
      </c>
      <c r="NI24" s="2" t="s">
        <v>128</v>
      </c>
      <c r="NJ24" s="2" t="s">
        <v>131</v>
      </c>
      <c r="NK24" s="2" t="s">
        <v>131</v>
      </c>
      <c r="NL24" s="2" t="s">
        <v>142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2" t="s">
        <v>131</v>
      </c>
      <c r="OB24" s="4"/>
      <c r="OC24" s="8"/>
      <c r="OD24" s="4"/>
      <c r="OE24" s="8"/>
      <c r="OF24" s="7"/>
      <c r="OG24" s="7"/>
      <c r="OH24" s="2" t="s">
        <v>161</v>
      </c>
      <c r="OI24" s="2" t="s">
        <v>128</v>
      </c>
      <c r="OJ24" s="2" t="s">
        <v>428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152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159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152</v>
      </c>
      <c r="QI24" s="2" t="s">
        <v>128</v>
      </c>
      <c r="QJ24" s="2" t="s">
        <v>131</v>
      </c>
      <c r="QK24" s="2" t="s">
        <v>131</v>
      </c>
      <c r="QL24" s="2" t="s">
        <v>142</v>
      </c>
      <c r="QM24" s="2" t="s">
        <v>142</v>
      </c>
      <c r="QN24" s="2" t="s">
        <v>131</v>
      </c>
      <c r="QO24" s="4"/>
      <c r="QP24" s="8"/>
      <c r="QQ24" s="4"/>
      <c r="QR24" s="8"/>
      <c r="QS24" s="7"/>
      <c r="QT24" s="7"/>
      <c r="QU24" s="2" t="s">
        <v>160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162</v>
      </c>
      <c r="RB24" s="4"/>
      <c r="RC24" s="8"/>
      <c r="RD24" s="4"/>
      <c r="RE24" s="8"/>
      <c r="RF24" s="7"/>
      <c r="RG24" s="7"/>
      <c r="RH24" s="2" t="s">
        <v>152</v>
      </c>
      <c r="RI24" s="2" t="s">
        <v>154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153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442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402</v>
      </c>
      <c r="G25" s="2" t="s">
        <v>402</v>
      </c>
      <c r="H25" s="2" t="s">
        <v>402</v>
      </c>
      <c r="I25" s="2" t="s">
        <v>403</v>
      </c>
      <c r="J25" s="2" t="s">
        <v>180</v>
      </c>
      <c r="K25" s="2" t="s">
        <v>377</v>
      </c>
      <c r="L25" s="3">
        <v>105.6</v>
      </c>
      <c r="M25" s="3">
        <v>110.87</v>
      </c>
      <c r="N25" s="3">
        <v>219.99</v>
      </c>
      <c r="O25" s="2" t="s">
        <v>128</v>
      </c>
      <c r="P25" s="2" t="s">
        <v>129</v>
      </c>
      <c r="Q25" s="2" t="s">
        <v>130</v>
      </c>
      <c r="R25" s="2" t="s">
        <v>131</v>
      </c>
      <c r="S25" s="2" t="s">
        <v>404</v>
      </c>
      <c r="T25" s="2" t="s">
        <v>405</v>
      </c>
      <c r="U25" s="2" t="s">
        <v>134</v>
      </c>
      <c r="V25" s="2" t="s">
        <v>406</v>
      </c>
      <c r="W25" s="2" t="s">
        <v>136</v>
      </c>
      <c r="X25" s="2" t="s">
        <v>407</v>
      </c>
      <c r="Y25" s="2" t="s">
        <v>408</v>
      </c>
      <c r="Z25" s="4">
        <v>180</v>
      </c>
      <c r="AA25" s="4">
        <f>=ROUNDDOWN(33.3333333333333,0)</f>
      </c>
      <c r="AB25" s="5">
        <v>5.4</v>
      </c>
      <c r="AC25" s="2" t="s">
        <v>409</v>
      </c>
      <c r="AD25" s="4">
        <v>120</v>
      </c>
      <c r="AE25" s="4">
        <v>120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5</v>
      </c>
      <c r="AQ25" s="8">
        <v>606.74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0.263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5</v>
      </c>
      <c r="BK25" s="8">
        <v>606.74</v>
      </c>
      <c r="BL25" s="2" t="s">
        <v>443</v>
      </c>
      <c r="BM25" s="7">
        <v>1</v>
      </c>
      <c r="BN25" s="7">
        <v>1</v>
      </c>
      <c r="BO25" s="4">
        <v>2</v>
      </c>
      <c r="BP25" s="8">
        <v>257.48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408</v>
      </c>
      <c r="BX25" s="2" t="s">
        <v>444</v>
      </c>
      <c r="BY25" s="2" t="s">
        <v>142</v>
      </c>
      <c r="BZ25" s="2" t="s">
        <v>142</v>
      </c>
      <c r="CA25" s="2" t="s">
        <v>131</v>
      </c>
      <c r="CB25" s="4">
        <v>1</v>
      </c>
      <c r="CC25" s="8">
        <v>110.87</v>
      </c>
      <c r="CD25" s="4"/>
      <c r="CE25" s="8"/>
      <c r="CF25" s="7"/>
      <c r="CG25" s="7"/>
      <c r="CH25" s="2" t="s">
        <v>139</v>
      </c>
      <c r="CI25" s="2" t="s">
        <v>128</v>
      </c>
      <c r="CJ25" s="2" t="s">
        <v>408</v>
      </c>
      <c r="CK25" s="2" t="s">
        <v>445</v>
      </c>
      <c r="CL25" s="2" t="s">
        <v>142</v>
      </c>
      <c r="CM25" s="2" t="s">
        <v>142</v>
      </c>
      <c r="CN25" s="2" t="s">
        <v>131</v>
      </c>
      <c r="CO25" s="4"/>
      <c r="CP25" s="8"/>
      <c r="CQ25" s="4"/>
      <c r="CR25" s="8"/>
      <c r="CS25" s="7"/>
      <c r="CT25" s="7"/>
      <c r="CU25" s="2" t="s">
        <v>139</v>
      </c>
      <c r="CV25" s="2" t="s">
        <v>128</v>
      </c>
      <c r="CW25" s="2" t="s">
        <v>408</v>
      </c>
      <c r="CX25" s="2" t="s">
        <v>413</v>
      </c>
      <c r="CY25" s="2" t="s">
        <v>142</v>
      </c>
      <c r="CZ25" s="2" t="s">
        <v>142</v>
      </c>
      <c r="DA25" s="2" t="s">
        <v>131</v>
      </c>
      <c r="DB25" s="4"/>
      <c r="DC25" s="8"/>
      <c r="DD25" s="4"/>
      <c r="DE25" s="8"/>
      <c r="DF25" s="7"/>
      <c r="DG25" s="7"/>
      <c r="DH25" s="2" t="s">
        <v>139</v>
      </c>
      <c r="DI25" s="2" t="s">
        <v>128</v>
      </c>
      <c r="DJ25" s="2" t="s">
        <v>131</v>
      </c>
      <c r="DK25" s="2" t="s">
        <v>446</v>
      </c>
      <c r="DL25" s="2" t="s">
        <v>142</v>
      </c>
      <c r="DM25" s="2" t="s">
        <v>142</v>
      </c>
      <c r="DN25" s="2" t="s">
        <v>131</v>
      </c>
      <c r="DO25" s="4">
        <v>1</v>
      </c>
      <c r="DP25" s="8">
        <v>121.97</v>
      </c>
      <c r="DQ25" s="4"/>
      <c r="DR25" s="8"/>
      <c r="DS25" s="7"/>
      <c r="DT25" s="7"/>
      <c r="DU25" s="2" t="s">
        <v>139</v>
      </c>
      <c r="DV25" s="2" t="s">
        <v>128</v>
      </c>
      <c r="DW25" s="2" t="s">
        <v>415</v>
      </c>
      <c r="DX25" s="2" t="s">
        <v>447</v>
      </c>
      <c r="DY25" s="2" t="s">
        <v>142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139</v>
      </c>
      <c r="EI25" s="2" t="s">
        <v>128</v>
      </c>
      <c r="EJ25" s="2" t="s">
        <v>417</v>
      </c>
      <c r="EK25" s="2" t="s">
        <v>448</v>
      </c>
      <c r="EL25" s="2" t="s">
        <v>142</v>
      </c>
      <c r="EM25" s="2" t="s">
        <v>142</v>
      </c>
      <c r="EN25" s="2" t="s">
        <v>131</v>
      </c>
      <c r="EO25" s="4"/>
      <c r="EP25" s="8"/>
      <c r="EQ25" s="4"/>
      <c r="ER25" s="8"/>
      <c r="ES25" s="7"/>
      <c r="ET25" s="7"/>
      <c r="EU25" s="2" t="s">
        <v>139</v>
      </c>
      <c r="EV25" s="2" t="s">
        <v>128</v>
      </c>
      <c r="EW25" s="2" t="s">
        <v>148</v>
      </c>
      <c r="EX25" s="2" t="s">
        <v>131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139</v>
      </c>
      <c r="FI25" s="2" t="s">
        <v>128</v>
      </c>
      <c r="FJ25" s="2" t="s">
        <v>408</v>
      </c>
      <c r="FK25" s="2" t="s">
        <v>449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131</v>
      </c>
      <c r="FV25" s="2" t="s">
        <v>131</v>
      </c>
      <c r="FW25" s="2" t="s">
        <v>131</v>
      </c>
      <c r="FX25" s="2" t="s">
        <v>131</v>
      </c>
      <c r="FY25" s="2" t="s">
        <v>131</v>
      </c>
      <c r="FZ25" s="2" t="s">
        <v>131</v>
      </c>
      <c r="GA25" s="2" t="s">
        <v>131</v>
      </c>
      <c r="GB25" s="4">
        <v>1</v>
      </c>
      <c r="GC25" s="8">
        <v>116.42</v>
      </c>
      <c r="GD25" s="4"/>
      <c r="GE25" s="8"/>
      <c r="GF25" s="7"/>
      <c r="GG25" s="7"/>
      <c r="GH25" s="2" t="s">
        <v>139</v>
      </c>
      <c r="GI25" s="2" t="s">
        <v>128</v>
      </c>
      <c r="GJ25" s="2" t="s">
        <v>421</v>
      </c>
      <c r="GK25" s="2" t="s">
        <v>450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139</v>
      </c>
      <c r="GV25" s="2" t="s">
        <v>128</v>
      </c>
      <c r="GW25" s="2" t="s">
        <v>423</v>
      </c>
      <c r="GX25" s="2" t="s">
        <v>234</v>
      </c>
      <c r="GY25" s="2" t="s">
        <v>142</v>
      </c>
      <c r="GZ25" s="2" t="s">
        <v>142</v>
      </c>
      <c r="HA25" s="2" t="s">
        <v>131</v>
      </c>
      <c r="HB25" s="4"/>
      <c r="HC25" s="8"/>
      <c r="HD25" s="4"/>
      <c r="HE25" s="8"/>
      <c r="HF25" s="7"/>
      <c r="HG25" s="7"/>
      <c r="HH25" s="2" t="s">
        <v>152</v>
      </c>
      <c r="HI25" s="2" t="s">
        <v>128</v>
      </c>
      <c r="HJ25" s="2" t="s">
        <v>131</v>
      </c>
      <c r="HK25" s="2" t="s">
        <v>131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155</v>
      </c>
      <c r="HX25" s="2" t="s">
        <v>451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131</v>
      </c>
      <c r="II25" s="2" t="s">
        <v>131</v>
      </c>
      <c r="IJ25" s="2" t="s">
        <v>131</v>
      </c>
      <c r="IK25" s="2" t="s">
        <v>131</v>
      </c>
      <c r="IL25" s="2" t="s">
        <v>131</v>
      </c>
      <c r="IM25" s="2" t="s">
        <v>131</v>
      </c>
      <c r="IN25" s="2" t="s">
        <v>131</v>
      </c>
      <c r="IO25" s="4"/>
      <c r="IP25" s="8"/>
      <c r="IQ25" s="4"/>
      <c r="IR25" s="8"/>
      <c r="IS25" s="7"/>
      <c r="IT25" s="7"/>
      <c r="IU25" s="2" t="s">
        <v>159</v>
      </c>
      <c r="IV25" s="2" t="s">
        <v>128</v>
      </c>
      <c r="IW25" s="2" t="s">
        <v>131</v>
      </c>
      <c r="IX25" s="2" t="s">
        <v>131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159</v>
      </c>
      <c r="JI25" s="2" t="s">
        <v>128</v>
      </c>
      <c r="JJ25" s="2" t="s">
        <v>131</v>
      </c>
      <c r="JK25" s="2" t="s">
        <v>131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139</v>
      </c>
      <c r="JV25" s="2" t="s">
        <v>128</v>
      </c>
      <c r="JW25" s="2" t="s">
        <v>425</v>
      </c>
      <c r="JX25" s="2" t="s">
        <v>452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152</v>
      </c>
      <c r="KI25" s="2" t="s">
        <v>154</v>
      </c>
      <c r="KJ25" s="2" t="s">
        <v>131</v>
      </c>
      <c r="KK25" s="2" t="s">
        <v>131</v>
      </c>
      <c r="KL25" s="2" t="s">
        <v>142</v>
      </c>
      <c r="KM25" s="2" t="s">
        <v>142</v>
      </c>
      <c r="KN25" s="2" t="s">
        <v>131</v>
      </c>
      <c r="KO25" s="4"/>
      <c r="KP25" s="8"/>
      <c r="KQ25" s="4"/>
      <c r="KR25" s="8"/>
      <c r="KS25" s="7"/>
      <c r="KT25" s="7"/>
      <c r="KU25" s="2" t="s">
        <v>159</v>
      </c>
      <c r="KV25" s="2" t="s">
        <v>128</v>
      </c>
      <c r="KW25" s="2" t="s">
        <v>131</v>
      </c>
      <c r="KX25" s="2" t="s">
        <v>131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160</v>
      </c>
      <c r="LI25" s="2" t="s">
        <v>128</v>
      </c>
      <c r="LJ25" s="2" t="s">
        <v>131</v>
      </c>
      <c r="LK25" s="2" t="s">
        <v>131</v>
      </c>
      <c r="LL25" s="2" t="s">
        <v>142</v>
      </c>
      <c r="LM25" s="2" t="s">
        <v>142</v>
      </c>
      <c r="LN25" s="2" t="s">
        <v>131</v>
      </c>
      <c r="LO25" s="4"/>
      <c r="LP25" s="8"/>
      <c r="LQ25" s="4"/>
      <c r="LR25" s="8"/>
      <c r="LS25" s="7"/>
      <c r="LT25" s="7"/>
      <c r="LU25" s="2" t="s">
        <v>139</v>
      </c>
      <c r="LV25" s="2" t="s">
        <v>128</v>
      </c>
      <c r="LW25" s="2" t="s">
        <v>408</v>
      </c>
      <c r="LX25" s="2" t="s">
        <v>453</v>
      </c>
      <c r="LY25" s="2" t="s">
        <v>142</v>
      </c>
      <c r="LZ25" s="2" t="s">
        <v>142</v>
      </c>
      <c r="MA25" s="2" t="s">
        <v>131</v>
      </c>
      <c r="MB25" s="4"/>
      <c r="MC25" s="8"/>
      <c r="MD25" s="4"/>
      <c r="ME25" s="8"/>
      <c r="MF25" s="7"/>
      <c r="MG25" s="7"/>
      <c r="MH25" s="2" t="s">
        <v>131</v>
      </c>
      <c r="MI25" s="2" t="s">
        <v>131</v>
      </c>
      <c r="MJ25" s="2" t="s">
        <v>131</v>
      </c>
      <c r="MK25" s="2" t="s">
        <v>131</v>
      </c>
      <c r="ML25" s="2" t="s">
        <v>131</v>
      </c>
      <c r="MM25" s="2" t="s">
        <v>131</v>
      </c>
      <c r="MN25" s="2" t="s">
        <v>131</v>
      </c>
      <c r="MO25" s="4"/>
      <c r="MP25" s="8"/>
      <c r="MQ25" s="4"/>
      <c r="MR25" s="8"/>
      <c r="MS25" s="7"/>
      <c r="MT25" s="7"/>
      <c r="MU25" s="2" t="s">
        <v>139</v>
      </c>
      <c r="MV25" s="2" t="s">
        <v>128</v>
      </c>
      <c r="MW25" s="2" t="s">
        <v>131</v>
      </c>
      <c r="MX25" s="2" t="s">
        <v>131</v>
      </c>
      <c r="MY25" s="2" t="s">
        <v>142</v>
      </c>
      <c r="MZ25" s="2" t="s">
        <v>142</v>
      </c>
      <c r="NA25" s="2" t="s">
        <v>131</v>
      </c>
      <c r="NB25" s="4"/>
      <c r="NC25" s="8"/>
      <c r="ND25" s="4"/>
      <c r="NE25" s="8"/>
      <c r="NF25" s="7"/>
      <c r="NG25" s="7"/>
      <c r="NH25" s="2" t="s">
        <v>152</v>
      </c>
      <c r="NI25" s="2" t="s">
        <v>128</v>
      </c>
      <c r="NJ25" s="2" t="s">
        <v>131</v>
      </c>
      <c r="NK25" s="2" t="s">
        <v>131</v>
      </c>
      <c r="NL25" s="2" t="s">
        <v>142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2" t="s">
        <v>131</v>
      </c>
      <c r="OB25" s="4"/>
      <c r="OC25" s="8"/>
      <c r="OD25" s="4"/>
      <c r="OE25" s="8"/>
      <c r="OF25" s="7"/>
      <c r="OG25" s="7"/>
      <c r="OH25" s="2" t="s">
        <v>161</v>
      </c>
      <c r="OI25" s="2" t="s">
        <v>128</v>
      </c>
      <c r="OJ25" s="2" t="s">
        <v>428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152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159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152</v>
      </c>
      <c r="QI25" s="2" t="s">
        <v>128</v>
      </c>
      <c r="QJ25" s="2" t="s">
        <v>131</v>
      </c>
      <c r="QK25" s="2" t="s">
        <v>131</v>
      </c>
      <c r="QL25" s="2" t="s">
        <v>142</v>
      </c>
      <c r="QM25" s="2" t="s">
        <v>142</v>
      </c>
      <c r="QN25" s="2" t="s">
        <v>131</v>
      </c>
      <c r="QO25" s="4"/>
      <c r="QP25" s="8"/>
      <c r="QQ25" s="4"/>
      <c r="QR25" s="8"/>
      <c r="QS25" s="7"/>
      <c r="QT25" s="7"/>
      <c r="QU25" s="2" t="s">
        <v>160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162</v>
      </c>
      <c r="RB25" s="4"/>
      <c r="RC25" s="8"/>
      <c r="RD25" s="4"/>
      <c r="RE25" s="8"/>
      <c r="RF25" s="7"/>
      <c r="RG25" s="7"/>
      <c r="RH25" s="2" t="s">
        <v>152</v>
      </c>
      <c r="RI25" s="2" t="s">
        <v>154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153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454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402</v>
      </c>
      <c r="G26" s="2" t="s">
        <v>402</v>
      </c>
      <c r="H26" s="2" t="s">
        <v>402</v>
      </c>
      <c r="I26" s="2" t="s">
        <v>403</v>
      </c>
      <c r="J26" s="2" t="s">
        <v>189</v>
      </c>
      <c r="K26" s="2" t="s">
        <v>377</v>
      </c>
      <c r="L26" s="3">
        <v>105.6</v>
      </c>
      <c r="M26" s="3">
        <v>110.87</v>
      </c>
      <c r="N26" s="3">
        <v>219.99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404</v>
      </c>
      <c r="T26" s="2" t="s">
        <v>405</v>
      </c>
      <c r="U26" s="2" t="s">
        <v>134</v>
      </c>
      <c r="V26" s="2" t="s">
        <v>406</v>
      </c>
      <c r="W26" s="2" t="s">
        <v>136</v>
      </c>
      <c r="X26" s="2" t="s">
        <v>407</v>
      </c>
      <c r="Y26" s="2" t="s">
        <v>408</v>
      </c>
      <c r="Z26" s="4">
        <v>74</v>
      </c>
      <c r="AA26" s="4">
        <f>=ROUNDDOWN(17.6190476190476,0)</f>
      </c>
      <c r="AB26" s="5">
        <v>4.2</v>
      </c>
      <c r="AC26" s="2" t="s">
        <v>409</v>
      </c>
      <c r="AD26" s="4">
        <v>180</v>
      </c>
      <c r="AE26" s="4">
        <v>180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6</v>
      </c>
      <c r="AQ26" s="8">
        <v>740.76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0.3211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6</v>
      </c>
      <c r="BK26" s="8">
        <v>740.76</v>
      </c>
      <c r="BL26" s="2" t="s">
        <v>455</v>
      </c>
      <c r="BM26" s="7">
        <v>1</v>
      </c>
      <c r="BN26" s="7">
        <v>1</v>
      </c>
      <c r="BO26" s="4">
        <v>2</v>
      </c>
      <c r="BP26" s="8">
        <v>257.48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408</v>
      </c>
      <c r="BX26" s="2" t="s">
        <v>456</v>
      </c>
      <c r="BY26" s="2" t="s">
        <v>142</v>
      </c>
      <c r="BZ26" s="2" t="s">
        <v>142</v>
      </c>
      <c r="CA26" s="2" t="s">
        <v>131</v>
      </c>
      <c r="CB26" s="4">
        <v>1</v>
      </c>
      <c r="CC26" s="8">
        <v>125.29</v>
      </c>
      <c r="CD26" s="4"/>
      <c r="CE26" s="8"/>
      <c r="CF26" s="7"/>
      <c r="CG26" s="7"/>
      <c r="CH26" s="2" t="s">
        <v>139</v>
      </c>
      <c r="CI26" s="2" t="s">
        <v>128</v>
      </c>
      <c r="CJ26" s="2" t="s">
        <v>408</v>
      </c>
      <c r="CK26" s="2" t="s">
        <v>457</v>
      </c>
      <c r="CL26" s="2" t="s">
        <v>142</v>
      </c>
      <c r="CM26" s="2" t="s">
        <v>142</v>
      </c>
      <c r="CN26" s="2" t="s">
        <v>131</v>
      </c>
      <c r="CO26" s="4"/>
      <c r="CP26" s="8"/>
      <c r="CQ26" s="4"/>
      <c r="CR26" s="8"/>
      <c r="CS26" s="7"/>
      <c r="CT26" s="7"/>
      <c r="CU26" s="2" t="s">
        <v>139</v>
      </c>
      <c r="CV26" s="2" t="s">
        <v>128</v>
      </c>
      <c r="CW26" s="2" t="s">
        <v>408</v>
      </c>
      <c r="CX26" s="2" t="s">
        <v>413</v>
      </c>
      <c r="CY26" s="2" t="s">
        <v>142</v>
      </c>
      <c r="CZ26" s="2" t="s">
        <v>142</v>
      </c>
      <c r="DA26" s="2" t="s">
        <v>131</v>
      </c>
      <c r="DB26" s="4">
        <v>1</v>
      </c>
      <c r="DC26" s="8">
        <v>121.44</v>
      </c>
      <c r="DD26" s="4"/>
      <c r="DE26" s="8"/>
      <c r="DF26" s="7"/>
      <c r="DG26" s="7"/>
      <c r="DH26" s="2" t="s">
        <v>139</v>
      </c>
      <c r="DI26" s="2" t="s">
        <v>128</v>
      </c>
      <c r="DJ26" s="2" t="s">
        <v>131</v>
      </c>
      <c r="DK26" s="2" t="s">
        <v>458</v>
      </c>
      <c r="DL26" s="2" t="s">
        <v>142</v>
      </c>
      <c r="DM26" s="2" t="s">
        <v>142</v>
      </c>
      <c r="DN26" s="2" t="s">
        <v>131</v>
      </c>
      <c r="DO26" s="4">
        <v>1</v>
      </c>
      <c r="DP26" s="8">
        <v>121.97</v>
      </c>
      <c r="DQ26" s="4"/>
      <c r="DR26" s="8"/>
      <c r="DS26" s="7"/>
      <c r="DT26" s="7"/>
      <c r="DU26" s="2" t="s">
        <v>139</v>
      </c>
      <c r="DV26" s="2" t="s">
        <v>128</v>
      </c>
      <c r="DW26" s="2" t="s">
        <v>415</v>
      </c>
      <c r="DX26" s="2" t="s">
        <v>459</v>
      </c>
      <c r="DY26" s="2" t="s">
        <v>142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139</v>
      </c>
      <c r="EI26" s="2" t="s">
        <v>128</v>
      </c>
      <c r="EJ26" s="2" t="s">
        <v>417</v>
      </c>
      <c r="EK26" s="2" t="s">
        <v>460</v>
      </c>
      <c r="EL26" s="2" t="s">
        <v>142</v>
      </c>
      <c r="EM26" s="2" t="s">
        <v>142</v>
      </c>
      <c r="EN26" s="2" t="s">
        <v>131</v>
      </c>
      <c r="EO26" s="4"/>
      <c r="EP26" s="8"/>
      <c r="EQ26" s="4"/>
      <c r="ER26" s="8"/>
      <c r="ES26" s="7"/>
      <c r="ET26" s="7"/>
      <c r="EU26" s="2" t="s">
        <v>139</v>
      </c>
      <c r="EV26" s="2" t="s">
        <v>128</v>
      </c>
      <c r="EW26" s="2" t="s">
        <v>148</v>
      </c>
      <c r="EX26" s="2" t="s">
        <v>461</v>
      </c>
      <c r="EY26" s="2" t="s">
        <v>142</v>
      </c>
      <c r="EZ26" s="2" t="s">
        <v>142</v>
      </c>
      <c r="FA26" s="2" t="s">
        <v>131</v>
      </c>
      <c r="FB26" s="4">
        <v>1</v>
      </c>
      <c r="FC26" s="8">
        <v>114.58</v>
      </c>
      <c r="FD26" s="4"/>
      <c r="FE26" s="8"/>
      <c r="FF26" s="7"/>
      <c r="FG26" s="7"/>
      <c r="FH26" s="2" t="s">
        <v>139</v>
      </c>
      <c r="FI26" s="2" t="s">
        <v>128</v>
      </c>
      <c r="FJ26" s="2" t="s">
        <v>408</v>
      </c>
      <c r="FK26" s="2" t="s">
        <v>462</v>
      </c>
      <c r="FL26" s="2" t="s">
        <v>142</v>
      </c>
      <c r="FM26" s="2" t="s">
        <v>142</v>
      </c>
      <c r="FN26" s="2" t="s">
        <v>131</v>
      </c>
      <c r="FO26" s="4"/>
      <c r="FP26" s="8"/>
      <c r="FQ26" s="4"/>
      <c r="FR26" s="8"/>
      <c r="FS26" s="7"/>
      <c r="FT26" s="7"/>
      <c r="FU26" s="2" t="s">
        <v>131</v>
      </c>
      <c r="FV26" s="2" t="s">
        <v>131</v>
      </c>
      <c r="FW26" s="2" t="s">
        <v>131</v>
      </c>
      <c r="FX26" s="2" t="s">
        <v>131</v>
      </c>
      <c r="FY26" s="2" t="s">
        <v>131</v>
      </c>
      <c r="FZ26" s="2" t="s">
        <v>131</v>
      </c>
      <c r="GA26" s="2" t="s">
        <v>131</v>
      </c>
      <c r="GB26" s="4"/>
      <c r="GC26" s="8"/>
      <c r="GD26" s="4"/>
      <c r="GE26" s="8"/>
      <c r="GF26" s="7"/>
      <c r="GG26" s="7"/>
      <c r="GH26" s="2" t="s">
        <v>139</v>
      </c>
      <c r="GI26" s="2" t="s">
        <v>128</v>
      </c>
      <c r="GJ26" s="2" t="s">
        <v>421</v>
      </c>
      <c r="GK26" s="2" t="s">
        <v>463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139</v>
      </c>
      <c r="GV26" s="2" t="s">
        <v>128</v>
      </c>
      <c r="GW26" s="2" t="s">
        <v>423</v>
      </c>
      <c r="GX26" s="2" t="s">
        <v>464</v>
      </c>
      <c r="GY26" s="2" t="s">
        <v>142</v>
      </c>
      <c r="GZ26" s="2" t="s">
        <v>142</v>
      </c>
      <c r="HA26" s="2" t="s">
        <v>131</v>
      </c>
      <c r="HB26" s="4"/>
      <c r="HC26" s="8"/>
      <c r="HD26" s="4"/>
      <c r="HE26" s="8"/>
      <c r="HF26" s="7"/>
      <c r="HG26" s="7"/>
      <c r="HH26" s="2" t="s">
        <v>152</v>
      </c>
      <c r="HI26" s="2" t="s">
        <v>128</v>
      </c>
      <c r="HJ26" s="2" t="s">
        <v>131</v>
      </c>
      <c r="HK26" s="2" t="s">
        <v>131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139</v>
      </c>
      <c r="HV26" s="2" t="s">
        <v>128</v>
      </c>
      <c r="HW26" s="2" t="s">
        <v>155</v>
      </c>
      <c r="HX26" s="2" t="s">
        <v>131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131</v>
      </c>
      <c r="II26" s="2" t="s">
        <v>131</v>
      </c>
      <c r="IJ26" s="2" t="s">
        <v>131</v>
      </c>
      <c r="IK26" s="2" t="s">
        <v>131</v>
      </c>
      <c r="IL26" s="2" t="s">
        <v>131</v>
      </c>
      <c r="IM26" s="2" t="s">
        <v>131</v>
      </c>
      <c r="IN26" s="2" t="s">
        <v>131</v>
      </c>
      <c r="IO26" s="4"/>
      <c r="IP26" s="8"/>
      <c r="IQ26" s="4"/>
      <c r="IR26" s="8"/>
      <c r="IS26" s="7"/>
      <c r="IT26" s="7"/>
      <c r="IU26" s="2" t="s">
        <v>159</v>
      </c>
      <c r="IV26" s="2" t="s">
        <v>128</v>
      </c>
      <c r="IW26" s="2" t="s">
        <v>131</v>
      </c>
      <c r="IX26" s="2" t="s">
        <v>131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159</v>
      </c>
      <c r="JI26" s="2" t="s">
        <v>128</v>
      </c>
      <c r="JJ26" s="2" t="s">
        <v>131</v>
      </c>
      <c r="JK26" s="2" t="s">
        <v>131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139</v>
      </c>
      <c r="JV26" s="2" t="s">
        <v>128</v>
      </c>
      <c r="JW26" s="2" t="s">
        <v>425</v>
      </c>
      <c r="JX26" s="2" t="s">
        <v>465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152</v>
      </c>
      <c r="KI26" s="2" t="s">
        <v>154</v>
      </c>
      <c r="KJ26" s="2" t="s">
        <v>131</v>
      </c>
      <c r="KK26" s="2" t="s">
        <v>131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159</v>
      </c>
      <c r="KV26" s="2" t="s">
        <v>128</v>
      </c>
      <c r="KW26" s="2" t="s">
        <v>131</v>
      </c>
      <c r="KX26" s="2" t="s">
        <v>131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160</v>
      </c>
      <c r="LI26" s="2" t="s">
        <v>128</v>
      </c>
      <c r="LJ26" s="2" t="s">
        <v>131</v>
      </c>
      <c r="LK26" s="2" t="s">
        <v>131</v>
      </c>
      <c r="LL26" s="2" t="s">
        <v>142</v>
      </c>
      <c r="LM26" s="2" t="s">
        <v>142</v>
      </c>
      <c r="LN26" s="2" t="s">
        <v>131</v>
      </c>
      <c r="LO26" s="4"/>
      <c r="LP26" s="8"/>
      <c r="LQ26" s="4"/>
      <c r="LR26" s="8"/>
      <c r="LS26" s="7"/>
      <c r="LT26" s="7"/>
      <c r="LU26" s="2" t="s">
        <v>139</v>
      </c>
      <c r="LV26" s="2" t="s">
        <v>128</v>
      </c>
      <c r="LW26" s="2" t="s">
        <v>408</v>
      </c>
      <c r="LX26" s="2" t="s">
        <v>466</v>
      </c>
      <c r="LY26" s="2" t="s">
        <v>142</v>
      </c>
      <c r="LZ26" s="2" t="s">
        <v>142</v>
      </c>
      <c r="MA26" s="2" t="s">
        <v>131</v>
      </c>
      <c r="MB26" s="4"/>
      <c r="MC26" s="8"/>
      <c r="MD26" s="4"/>
      <c r="ME26" s="8"/>
      <c r="MF26" s="7"/>
      <c r="MG26" s="7"/>
      <c r="MH26" s="2" t="s">
        <v>131</v>
      </c>
      <c r="MI26" s="2" t="s">
        <v>131</v>
      </c>
      <c r="MJ26" s="2" t="s">
        <v>131</v>
      </c>
      <c r="MK26" s="2" t="s">
        <v>131</v>
      </c>
      <c r="ML26" s="2" t="s">
        <v>131</v>
      </c>
      <c r="MM26" s="2" t="s">
        <v>131</v>
      </c>
      <c r="MN26" s="2" t="s">
        <v>131</v>
      </c>
      <c r="MO26" s="4"/>
      <c r="MP26" s="8"/>
      <c r="MQ26" s="4"/>
      <c r="MR26" s="8"/>
      <c r="MS26" s="7"/>
      <c r="MT26" s="7"/>
      <c r="MU26" s="2" t="s">
        <v>139</v>
      </c>
      <c r="MV26" s="2" t="s">
        <v>128</v>
      </c>
      <c r="MW26" s="2" t="s">
        <v>131</v>
      </c>
      <c r="MX26" s="2" t="s">
        <v>131</v>
      </c>
      <c r="MY26" s="2" t="s">
        <v>142</v>
      </c>
      <c r="MZ26" s="2" t="s">
        <v>142</v>
      </c>
      <c r="NA26" s="2" t="s">
        <v>131</v>
      </c>
      <c r="NB26" s="4"/>
      <c r="NC26" s="8"/>
      <c r="ND26" s="4"/>
      <c r="NE26" s="8"/>
      <c r="NF26" s="7"/>
      <c r="NG26" s="7"/>
      <c r="NH26" s="2" t="s">
        <v>152</v>
      </c>
      <c r="NI26" s="2" t="s">
        <v>128</v>
      </c>
      <c r="NJ26" s="2" t="s">
        <v>131</v>
      </c>
      <c r="NK26" s="2" t="s">
        <v>131</v>
      </c>
      <c r="NL26" s="2" t="s">
        <v>142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2" t="s">
        <v>131</v>
      </c>
      <c r="OB26" s="4"/>
      <c r="OC26" s="8"/>
      <c r="OD26" s="4"/>
      <c r="OE26" s="8"/>
      <c r="OF26" s="7"/>
      <c r="OG26" s="7"/>
      <c r="OH26" s="2" t="s">
        <v>161</v>
      </c>
      <c r="OI26" s="2" t="s">
        <v>128</v>
      </c>
      <c r="OJ26" s="2" t="s">
        <v>428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152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159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152</v>
      </c>
      <c r="QI26" s="2" t="s">
        <v>128</v>
      </c>
      <c r="QJ26" s="2" t="s">
        <v>131</v>
      </c>
      <c r="QK26" s="2" t="s">
        <v>131</v>
      </c>
      <c r="QL26" s="2" t="s">
        <v>142</v>
      </c>
      <c r="QM26" s="2" t="s">
        <v>142</v>
      </c>
      <c r="QN26" s="2" t="s">
        <v>131</v>
      </c>
      <c r="QO26" s="4"/>
      <c r="QP26" s="8"/>
      <c r="QQ26" s="4"/>
      <c r="QR26" s="8"/>
      <c r="QS26" s="7"/>
      <c r="QT26" s="7"/>
      <c r="QU26" s="2" t="s">
        <v>160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162</v>
      </c>
      <c r="RB26" s="4"/>
      <c r="RC26" s="8"/>
      <c r="RD26" s="4"/>
      <c r="RE26" s="8"/>
      <c r="RF26" s="7"/>
      <c r="RG26" s="7"/>
      <c r="RH26" s="2" t="s">
        <v>152</v>
      </c>
      <c r="RI26" s="2" t="s">
        <v>154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153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467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468</v>
      </c>
      <c r="G27" s="2" t="s">
        <v>468</v>
      </c>
      <c r="H27" s="2" t="s">
        <v>468</v>
      </c>
      <c r="I27" s="2" t="s">
        <v>469</v>
      </c>
      <c r="J27" s="2" t="s">
        <v>470</v>
      </c>
      <c r="K27" s="2" t="s">
        <v>471</v>
      </c>
      <c r="L27" s="3">
        <v>80</v>
      </c>
      <c r="M27" s="3">
        <v>83.99</v>
      </c>
      <c r="N27" s="3">
        <v>174.99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472</v>
      </c>
      <c r="T27" s="2" t="s">
        <v>133</v>
      </c>
      <c r="U27" s="2" t="s">
        <v>131</v>
      </c>
      <c r="V27" s="2" t="s">
        <v>334</v>
      </c>
      <c r="W27" s="2" t="s">
        <v>473</v>
      </c>
      <c r="X27" s="2" t="s">
        <v>474</v>
      </c>
      <c r="Y27" s="2" t="s">
        <v>300</v>
      </c>
      <c r="Z27" s="4">
        <v>74</v>
      </c>
      <c r="AA27" s="4">
        <f>=ROUNDDOWN({0},0)</f>
      </c>
      <c r="AB27" s="5"/>
      <c r="AC27" s="2" t="s">
        <v>475</v>
      </c>
      <c r="AD27" s="4">
        <v>30</v>
      </c>
      <c r="AE27" s="4">
        <v>30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>
        <v>10</v>
      </c>
      <c r="AW27" s="8">
        <v>1161.52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/>
      <c r="BC27" s="4">
        <v>12</v>
      </c>
      <c r="BD27" s="8">
        <v>1317.56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0.8816</v>
      </c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139</v>
      </c>
      <c r="BV27" s="2" t="s">
        <v>154</v>
      </c>
      <c r="BW27" s="2" t="s">
        <v>301</v>
      </c>
      <c r="BX27" s="2" t="s">
        <v>476</v>
      </c>
      <c r="BY27" s="2" t="s">
        <v>142</v>
      </c>
      <c r="BZ27" s="2" t="s">
        <v>142</v>
      </c>
      <c r="CA27" s="2" t="s">
        <v>131</v>
      </c>
      <c r="CB27" s="4"/>
      <c r="CC27" s="8"/>
      <c r="CD27" s="4"/>
      <c r="CE27" s="8"/>
      <c r="CF27" s="7"/>
      <c r="CG27" s="7"/>
      <c r="CH27" s="2" t="s">
        <v>139</v>
      </c>
      <c r="CI27" s="2" t="s">
        <v>128</v>
      </c>
      <c r="CJ27" s="2" t="s">
        <v>477</v>
      </c>
      <c r="CK27" s="2" t="s">
        <v>478</v>
      </c>
      <c r="CL27" s="2" t="s">
        <v>142</v>
      </c>
      <c r="CM27" s="2" t="s">
        <v>142</v>
      </c>
      <c r="CN27" s="2" t="s">
        <v>131</v>
      </c>
      <c r="CO27" s="4"/>
      <c r="CP27" s="8"/>
      <c r="CQ27" s="4"/>
      <c r="CR27" s="8"/>
      <c r="CS27" s="7"/>
      <c r="CT27" s="7"/>
      <c r="CU27" s="2" t="s">
        <v>139</v>
      </c>
      <c r="CV27" s="2" t="s">
        <v>128</v>
      </c>
      <c r="CW27" s="2" t="s">
        <v>301</v>
      </c>
      <c r="CX27" s="2" t="s">
        <v>479</v>
      </c>
      <c r="CY27" s="2" t="s">
        <v>142</v>
      </c>
      <c r="CZ27" s="2" t="s">
        <v>142</v>
      </c>
      <c r="DA27" s="2" t="s">
        <v>131</v>
      </c>
      <c r="DB27" s="4"/>
      <c r="DC27" s="8"/>
      <c r="DD27" s="4"/>
      <c r="DE27" s="8"/>
      <c r="DF27" s="7"/>
      <c r="DG27" s="7"/>
      <c r="DH27" s="2" t="s">
        <v>139</v>
      </c>
      <c r="DI27" s="2" t="s">
        <v>128</v>
      </c>
      <c r="DJ27" s="2" t="s">
        <v>131</v>
      </c>
      <c r="DK27" s="2" t="s">
        <v>480</v>
      </c>
      <c r="DL27" s="2" t="s">
        <v>142</v>
      </c>
      <c r="DM27" s="2" t="s">
        <v>142</v>
      </c>
      <c r="DN27" s="2" t="s">
        <v>131</v>
      </c>
      <c r="DO27" s="4"/>
      <c r="DP27" s="8"/>
      <c r="DQ27" s="4"/>
      <c r="DR27" s="8"/>
      <c r="DS27" s="7"/>
      <c r="DT27" s="7"/>
      <c r="DU27" s="2" t="s">
        <v>139</v>
      </c>
      <c r="DV27" s="2" t="s">
        <v>128</v>
      </c>
      <c r="DW27" s="2" t="s">
        <v>481</v>
      </c>
      <c r="DX27" s="2" t="s">
        <v>482</v>
      </c>
      <c r="DY27" s="2" t="s">
        <v>162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139</v>
      </c>
      <c r="EI27" s="2" t="s">
        <v>154</v>
      </c>
      <c r="EJ27" s="2" t="s">
        <v>483</v>
      </c>
      <c r="EK27" s="2" t="s">
        <v>484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139</v>
      </c>
      <c r="EV27" s="2" t="s">
        <v>128</v>
      </c>
      <c r="EW27" s="2" t="s">
        <v>148</v>
      </c>
      <c r="EX27" s="2" t="s">
        <v>485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139</v>
      </c>
      <c r="FI27" s="2" t="s">
        <v>128</v>
      </c>
      <c r="FJ27" s="2" t="s">
        <v>486</v>
      </c>
      <c r="FK27" s="2" t="s">
        <v>487</v>
      </c>
      <c r="FL27" s="2" t="s">
        <v>142</v>
      </c>
      <c r="FM27" s="2" t="s">
        <v>142</v>
      </c>
      <c r="FN27" s="2" t="s">
        <v>131</v>
      </c>
      <c r="FO27" s="4"/>
      <c r="FP27" s="8"/>
      <c r="FQ27" s="4"/>
      <c r="FR27" s="8"/>
      <c r="FS27" s="7"/>
      <c r="FT27" s="7"/>
      <c r="FU27" s="2" t="s">
        <v>131</v>
      </c>
      <c r="FV27" s="2" t="s">
        <v>131</v>
      </c>
      <c r="FW27" s="2" t="s">
        <v>131</v>
      </c>
      <c r="FX27" s="2" t="s">
        <v>131</v>
      </c>
      <c r="FY27" s="2" t="s">
        <v>131</v>
      </c>
      <c r="FZ27" s="2" t="s">
        <v>131</v>
      </c>
      <c r="GA27" s="2" t="s">
        <v>131</v>
      </c>
      <c r="GB27" s="4"/>
      <c r="GC27" s="8"/>
      <c r="GD27" s="4"/>
      <c r="GE27" s="8"/>
      <c r="GF27" s="7"/>
      <c r="GG27" s="7"/>
      <c r="GH27" s="2" t="s">
        <v>139</v>
      </c>
      <c r="GI27" s="2" t="s">
        <v>128</v>
      </c>
      <c r="GJ27" s="2" t="s">
        <v>350</v>
      </c>
      <c r="GK27" s="2" t="s">
        <v>488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139</v>
      </c>
      <c r="GV27" s="2" t="s">
        <v>156</v>
      </c>
      <c r="GW27" s="2" t="s">
        <v>423</v>
      </c>
      <c r="GX27" s="2" t="s">
        <v>489</v>
      </c>
      <c r="GY27" s="2" t="s">
        <v>142</v>
      </c>
      <c r="GZ27" s="2" t="s">
        <v>142</v>
      </c>
      <c r="HA27" s="2" t="s">
        <v>131</v>
      </c>
      <c r="HB27" s="4"/>
      <c r="HC27" s="8"/>
      <c r="HD27" s="4"/>
      <c r="HE27" s="8"/>
      <c r="HF27" s="7"/>
      <c r="HG27" s="7"/>
      <c r="HH27" s="2" t="s">
        <v>139</v>
      </c>
      <c r="HI27" s="2" t="s">
        <v>154</v>
      </c>
      <c r="HJ27" s="2" t="s">
        <v>490</v>
      </c>
      <c r="HK27" s="2" t="s">
        <v>491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153</v>
      </c>
      <c r="HV27" s="2" t="s">
        <v>154</v>
      </c>
      <c r="HW27" s="2" t="s">
        <v>155</v>
      </c>
      <c r="HX27" s="2" t="s">
        <v>131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159</v>
      </c>
      <c r="IV27" s="2" t="s">
        <v>128</v>
      </c>
      <c r="IW27" s="2" t="s">
        <v>131</v>
      </c>
      <c r="IX27" s="2" t="s">
        <v>131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159</v>
      </c>
      <c r="JI27" s="2" t="s">
        <v>128</v>
      </c>
      <c r="JJ27" s="2" t="s">
        <v>131</v>
      </c>
      <c r="JK27" s="2" t="s">
        <v>131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139</v>
      </c>
      <c r="JV27" s="2" t="s">
        <v>128</v>
      </c>
      <c r="JW27" s="2" t="s">
        <v>301</v>
      </c>
      <c r="JX27" s="2" t="s">
        <v>364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131</v>
      </c>
      <c r="KI27" s="2" t="s">
        <v>131</v>
      </c>
      <c r="KJ27" s="2" t="s">
        <v>131</v>
      </c>
      <c r="KK27" s="2" t="s">
        <v>131</v>
      </c>
      <c r="KL27" s="2" t="s">
        <v>131</v>
      </c>
      <c r="KM27" s="2" t="s">
        <v>131</v>
      </c>
      <c r="KN27" s="2" t="s">
        <v>131</v>
      </c>
      <c r="KO27" s="4"/>
      <c r="KP27" s="8"/>
      <c r="KQ27" s="4"/>
      <c r="KR27" s="8"/>
      <c r="KS27" s="7"/>
      <c r="KT27" s="7"/>
      <c r="KU27" s="2" t="s">
        <v>159</v>
      </c>
      <c r="KV27" s="2" t="s">
        <v>128</v>
      </c>
      <c r="KW27" s="2" t="s">
        <v>131</v>
      </c>
      <c r="KX27" s="2" t="s">
        <v>131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139</v>
      </c>
      <c r="LV27" s="2" t="s">
        <v>128</v>
      </c>
      <c r="LW27" s="2" t="s">
        <v>301</v>
      </c>
      <c r="LX27" s="2" t="s">
        <v>492</v>
      </c>
      <c r="LY27" s="2" t="s">
        <v>142</v>
      </c>
      <c r="LZ27" s="2" t="s">
        <v>142</v>
      </c>
      <c r="MA27" s="2" t="s">
        <v>131</v>
      </c>
      <c r="MB27" s="4"/>
      <c r="MC27" s="8"/>
      <c r="MD27" s="4"/>
      <c r="ME27" s="8"/>
      <c r="MF27" s="7"/>
      <c r="MG27" s="7"/>
      <c r="MH27" s="2" t="s">
        <v>131</v>
      </c>
      <c r="MI27" s="2" t="s">
        <v>131</v>
      </c>
      <c r="MJ27" s="2" t="s">
        <v>131</v>
      </c>
      <c r="MK27" s="2" t="s">
        <v>131</v>
      </c>
      <c r="ML27" s="2" t="s">
        <v>131</v>
      </c>
      <c r="MM27" s="2" t="s">
        <v>131</v>
      </c>
      <c r="MN27" s="2" t="s">
        <v>131</v>
      </c>
      <c r="MO27" s="4"/>
      <c r="MP27" s="8"/>
      <c r="MQ27" s="4"/>
      <c r="MR27" s="8"/>
      <c r="MS27" s="7"/>
      <c r="MT27" s="7"/>
      <c r="MU27" s="2" t="s">
        <v>139</v>
      </c>
      <c r="MV27" s="2" t="s">
        <v>154</v>
      </c>
      <c r="MW27" s="2" t="s">
        <v>131</v>
      </c>
      <c r="MX27" s="2" t="s">
        <v>131</v>
      </c>
      <c r="MY27" s="2" t="s">
        <v>142</v>
      </c>
      <c r="MZ27" s="2" t="s">
        <v>142</v>
      </c>
      <c r="NA27" s="2" t="s">
        <v>131</v>
      </c>
      <c r="NB27" s="4"/>
      <c r="NC27" s="8"/>
      <c r="ND27" s="4"/>
      <c r="NE27" s="8"/>
      <c r="NF27" s="7"/>
      <c r="NG27" s="7"/>
      <c r="NH27" s="2" t="s">
        <v>152</v>
      </c>
      <c r="NI27" s="2" t="s">
        <v>128</v>
      </c>
      <c r="NJ27" s="2" t="s">
        <v>131</v>
      </c>
      <c r="NK27" s="2" t="s">
        <v>131</v>
      </c>
      <c r="NL27" s="2" t="s">
        <v>142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2" t="s">
        <v>131</v>
      </c>
      <c r="OB27" s="4"/>
      <c r="OC27" s="8"/>
      <c r="OD27" s="4"/>
      <c r="OE27" s="8"/>
      <c r="OF27" s="7"/>
      <c r="OG27" s="7"/>
      <c r="OH27" s="2" t="s">
        <v>139</v>
      </c>
      <c r="OI27" s="2" t="s">
        <v>128</v>
      </c>
      <c r="OJ27" s="2" t="s">
        <v>493</v>
      </c>
      <c r="OK27" s="2" t="s">
        <v>494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152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159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160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162</v>
      </c>
      <c r="RB27" s="4"/>
      <c r="RC27" s="8"/>
      <c r="RD27" s="4"/>
      <c r="RE27" s="8"/>
      <c r="RF27" s="7"/>
      <c r="RG27" s="7"/>
      <c r="RH27" s="2" t="s">
        <v>152</v>
      </c>
      <c r="RI27" s="2" t="s">
        <v>154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153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495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468</v>
      </c>
      <c r="G28" s="2" t="s">
        <v>468</v>
      </c>
      <c r="H28" s="2" t="s">
        <v>468</v>
      </c>
      <c r="I28" s="2" t="s">
        <v>469</v>
      </c>
      <c r="J28" s="2" t="s">
        <v>126</v>
      </c>
      <c r="K28" s="2" t="s">
        <v>471</v>
      </c>
      <c r="L28" s="3">
        <v>95</v>
      </c>
      <c r="M28" s="3">
        <v>99.74</v>
      </c>
      <c r="N28" s="3">
        <v>204.99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472</v>
      </c>
      <c r="T28" s="2" t="s">
        <v>133</v>
      </c>
      <c r="U28" s="2" t="s">
        <v>131</v>
      </c>
      <c r="V28" s="2" t="s">
        <v>334</v>
      </c>
      <c r="W28" s="2" t="s">
        <v>473</v>
      </c>
      <c r="X28" s="2" t="s">
        <v>474</v>
      </c>
      <c r="Y28" s="2" t="s">
        <v>300</v>
      </c>
      <c r="Z28" s="4">
        <v>18</v>
      </c>
      <c r="AA28" s="4">
        <f>=ROUNDDOWN(6.66666666666667,0)</f>
      </c>
      <c r="AB28" s="5">
        <v>2.7</v>
      </c>
      <c r="AC28" s="2" t="s">
        <v>475</v>
      </c>
      <c r="AD28" s="4">
        <v>20</v>
      </c>
      <c r="AE28" s="4">
        <v>20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</v>
      </c>
      <c r="AQ28" s="8">
        <v>109.73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0.0945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</v>
      </c>
      <c r="BK28" s="8">
        <v>109.73</v>
      </c>
      <c r="BL28" s="2" t="s">
        <v>27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154</v>
      </c>
      <c r="BW28" s="2" t="s">
        <v>301</v>
      </c>
      <c r="BX28" s="2" t="s">
        <v>476</v>
      </c>
      <c r="BY28" s="2" t="s">
        <v>142</v>
      </c>
      <c r="BZ28" s="2" t="s">
        <v>142</v>
      </c>
      <c r="CA28" s="2" t="s">
        <v>131</v>
      </c>
      <c r="CB28" s="4"/>
      <c r="CC28" s="8"/>
      <c r="CD28" s="4"/>
      <c r="CE28" s="8"/>
      <c r="CF28" s="7"/>
      <c r="CG28" s="7"/>
      <c r="CH28" s="2" t="s">
        <v>139</v>
      </c>
      <c r="CI28" s="2" t="s">
        <v>128</v>
      </c>
      <c r="CJ28" s="2" t="s">
        <v>477</v>
      </c>
      <c r="CK28" s="2" t="s">
        <v>496</v>
      </c>
      <c r="CL28" s="2" t="s">
        <v>142</v>
      </c>
      <c r="CM28" s="2" t="s">
        <v>142</v>
      </c>
      <c r="CN28" s="2" t="s">
        <v>131</v>
      </c>
      <c r="CO28" s="4"/>
      <c r="CP28" s="8"/>
      <c r="CQ28" s="4"/>
      <c r="CR28" s="8"/>
      <c r="CS28" s="7"/>
      <c r="CT28" s="7"/>
      <c r="CU28" s="2" t="s">
        <v>139</v>
      </c>
      <c r="CV28" s="2" t="s">
        <v>128</v>
      </c>
      <c r="CW28" s="2" t="s">
        <v>301</v>
      </c>
      <c r="CX28" s="2" t="s">
        <v>497</v>
      </c>
      <c r="CY28" s="2" t="s">
        <v>142</v>
      </c>
      <c r="CZ28" s="2" t="s">
        <v>142</v>
      </c>
      <c r="DA28" s="2" t="s">
        <v>131</v>
      </c>
      <c r="DB28" s="4"/>
      <c r="DC28" s="8"/>
      <c r="DD28" s="4"/>
      <c r="DE28" s="8"/>
      <c r="DF28" s="7"/>
      <c r="DG28" s="7"/>
      <c r="DH28" s="2" t="s">
        <v>139</v>
      </c>
      <c r="DI28" s="2" t="s">
        <v>128</v>
      </c>
      <c r="DJ28" s="2" t="s">
        <v>131</v>
      </c>
      <c r="DK28" s="2" t="s">
        <v>498</v>
      </c>
      <c r="DL28" s="2" t="s">
        <v>142</v>
      </c>
      <c r="DM28" s="2" t="s">
        <v>142</v>
      </c>
      <c r="DN28" s="2" t="s">
        <v>131</v>
      </c>
      <c r="DO28" s="4"/>
      <c r="DP28" s="8"/>
      <c r="DQ28" s="4"/>
      <c r="DR28" s="8"/>
      <c r="DS28" s="7"/>
      <c r="DT28" s="7"/>
      <c r="DU28" s="2" t="s">
        <v>139</v>
      </c>
      <c r="DV28" s="2" t="s">
        <v>128</v>
      </c>
      <c r="DW28" s="2" t="s">
        <v>481</v>
      </c>
      <c r="DX28" s="2" t="s">
        <v>293</v>
      </c>
      <c r="DY28" s="2" t="s">
        <v>162</v>
      </c>
      <c r="DZ28" s="2" t="s">
        <v>142</v>
      </c>
      <c r="EA28" s="2" t="s">
        <v>131</v>
      </c>
      <c r="EB28" s="4"/>
      <c r="EC28" s="8"/>
      <c r="ED28" s="4"/>
      <c r="EE28" s="8"/>
      <c r="EF28" s="7"/>
      <c r="EG28" s="7"/>
      <c r="EH28" s="2" t="s">
        <v>139</v>
      </c>
      <c r="EI28" s="2" t="s">
        <v>154</v>
      </c>
      <c r="EJ28" s="2" t="s">
        <v>483</v>
      </c>
      <c r="EK28" s="2" t="s">
        <v>499</v>
      </c>
      <c r="EL28" s="2" t="s">
        <v>142</v>
      </c>
      <c r="EM28" s="2" t="s">
        <v>142</v>
      </c>
      <c r="EN28" s="2" t="s">
        <v>131</v>
      </c>
      <c r="EO28" s="4"/>
      <c r="EP28" s="8"/>
      <c r="EQ28" s="4"/>
      <c r="ER28" s="8"/>
      <c r="ES28" s="7"/>
      <c r="ET28" s="7"/>
      <c r="EU28" s="2" t="s">
        <v>139</v>
      </c>
      <c r="EV28" s="2" t="s">
        <v>128</v>
      </c>
      <c r="EW28" s="2" t="s">
        <v>148</v>
      </c>
      <c r="EX28" s="2" t="s">
        <v>131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139</v>
      </c>
      <c r="FI28" s="2" t="s">
        <v>128</v>
      </c>
      <c r="FJ28" s="2" t="s">
        <v>486</v>
      </c>
      <c r="FK28" s="2" t="s">
        <v>487</v>
      </c>
      <c r="FL28" s="2" t="s">
        <v>142</v>
      </c>
      <c r="FM28" s="2" t="s">
        <v>142</v>
      </c>
      <c r="FN28" s="2" t="s">
        <v>131</v>
      </c>
      <c r="FO28" s="4"/>
      <c r="FP28" s="8"/>
      <c r="FQ28" s="4"/>
      <c r="FR28" s="8"/>
      <c r="FS28" s="7"/>
      <c r="FT28" s="7"/>
      <c r="FU28" s="2" t="s">
        <v>131</v>
      </c>
      <c r="FV28" s="2" t="s">
        <v>131</v>
      </c>
      <c r="FW28" s="2" t="s">
        <v>131</v>
      </c>
      <c r="FX28" s="2" t="s">
        <v>131</v>
      </c>
      <c r="FY28" s="2" t="s">
        <v>131</v>
      </c>
      <c r="FZ28" s="2" t="s">
        <v>131</v>
      </c>
      <c r="GA28" s="2" t="s">
        <v>131</v>
      </c>
      <c r="GB28" s="4"/>
      <c r="GC28" s="8"/>
      <c r="GD28" s="4"/>
      <c r="GE28" s="8"/>
      <c r="GF28" s="7"/>
      <c r="GG28" s="7"/>
      <c r="GH28" s="2" t="s">
        <v>139</v>
      </c>
      <c r="GI28" s="2" t="s">
        <v>128</v>
      </c>
      <c r="GJ28" s="2" t="s">
        <v>350</v>
      </c>
      <c r="GK28" s="2" t="s">
        <v>500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139</v>
      </c>
      <c r="GV28" s="2" t="s">
        <v>156</v>
      </c>
      <c r="GW28" s="2" t="s">
        <v>423</v>
      </c>
      <c r="GX28" s="2" t="s">
        <v>501</v>
      </c>
      <c r="GY28" s="2" t="s">
        <v>142</v>
      </c>
      <c r="GZ28" s="2" t="s">
        <v>142</v>
      </c>
      <c r="HA28" s="2" t="s">
        <v>131</v>
      </c>
      <c r="HB28" s="4">
        <v>1</v>
      </c>
      <c r="HC28" s="8">
        <v>109.73</v>
      </c>
      <c r="HD28" s="4"/>
      <c r="HE28" s="8"/>
      <c r="HF28" s="7"/>
      <c r="HG28" s="7"/>
      <c r="HH28" s="2" t="s">
        <v>139</v>
      </c>
      <c r="HI28" s="2" t="s">
        <v>128</v>
      </c>
      <c r="HJ28" s="2" t="s">
        <v>502</v>
      </c>
      <c r="HK28" s="2" t="s">
        <v>503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153</v>
      </c>
      <c r="HV28" s="2" t="s">
        <v>154</v>
      </c>
      <c r="HW28" s="2" t="s">
        <v>155</v>
      </c>
      <c r="HX28" s="2" t="s">
        <v>131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159</v>
      </c>
      <c r="IV28" s="2" t="s">
        <v>128</v>
      </c>
      <c r="IW28" s="2" t="s">
        <v>131</v>
      </c>
      <c r="IX28" s="2" t="s">
        <v>131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159</v>
      </c>
      <c r="JI28" s="2" t="s">
        <v>128</v>
      </c>
      <c r="JJ28" s="2" t="s">
        <v>131</v>
      </c>
      <c r="JK28" s="2" t="s">
        <v>131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139</v>
      </c>
      <c r="JV28" s="2" t="s">
        <v>128</v>
      </c>
      <c r="JW28" s="2" t="s">
        <v>301</v>
      </c>
      <c r="JX28" s="2" t="s">
        <v>504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131</v>
      </c>
      <c r="KI28" s="2" t="s">
        <v>131</v>
      </c>
      <c r="KJ28" s="2" t="s">
        <v>131</v>
      </c>
      <c r="KK28" s="2" t="s">
        <v>131</v>
      </c>
      <c r="KL28" s="2" t="s">
        <v>131</v>
      </c>
      <c r="KM28" s="2" t="s">
        <v>131</v>
      </c>
      <c r="KN28" s="2" t="s">
        <v>131</v>
      </c>
      <c r="KO28" s="4"/>
      <c r="KP28" s="8"/>
      <c r="KQ28" s="4"/>
      <c r="KR28" s="8"/>
      <c r="KS28" s="7"/>
      <c r="KT28" s="7"/>
      <c r="KU28" s="2" t="s">
        <v>159</v>
      </c>
      <c r="KV28" s="2" t="s">
        <v>128</v>
      </c>
      <c r="KW28" s="2" t="s">
        <v>131</v>
      </c>
      <c r="KX28" s="2" t="s">
        <v>131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139</v>
      </c>
      <c r="LV28" s="2" t="s">
        <v>128</v>
      </c>
      <c r="LW28" s="2" t="s">
        <v>301</v>
      </c>
      <c r="LX28" s="2" t="s">
        <v>505</v>
      </c>
      <c r="LY28" s="2" t="s">
        <v>142</v>
      </c>
      <c r="LZ28" s="2" t="s">
        <v>142</v>
      </c>
      <c r="MA28" s="2" t="s">
        <v>131</v>
      </c>
      <c r="MB28" s="4"/>
      <c r="MC28" s="8"/>
      <c r="MD28" s="4"/>
      <c r="ME28" s="8"/>
      <c r="MF28" s="7"/>
      <c r="MG28" s="7"/>
      <c r="MH28" s="2" t="s">
        <v>131</v>
      </c>
      <c r="MI28" s="2" t="s">
        <v>131</v>
      </c>
      <c r="MJ28" s="2" t="s">
        <v>131</v>
      </c>
      <c r="MK28" s="2" t="s">
        <v>131</v>
      </c>
      <c r="ML28" s="2" t="s">
        <v>131</v>
      </c>
      <c r="MM28" s="2" t="s">
        <v>131</v>
      </c>
      <c r="MN28" s="2" t="s">
        <v>131</v>
      </c>
      <c r="MO28" s="4"/>
      <c r="MP28" s="8"/>
      <c r="MQ28" s="4"/>
      <c r="MR28" s="8"/>
      <c r="MS28" s="7"/>
      <c r="MT28" s="7"/>
      <c r="MU28" s="2" t="s">
        <v>139</v>
      </c>
      <c r="MV28" s="2" t="s">
        <v>154</v>
      </c>
      <c r="MW28" s="2" t="s">
        <v>131</v>
      </c>
      <c r="MX28" s="2" t="s">
        <v>131</v>
      </c>
      <c r="MY28" s="2" t="s">
        <v>142</v>
      </c>
      <c r="MZ28" s="2" t="s">
        <v>142</v>
      </c>
      <c r="NA28" s="2" t="s">
        <v>131</v>
      </c>
      <c r="NB28" s="4"/>
      <c r="NC28" s="8"/>
      <c r="ND28" s="4"/>
      <c r="NE28" s="8"/>
      <c r="NF28" s="7"/>
      <c r="NG28" s="7"/>
      <c r="NH28" s="2" t="s">
        <v>152</v>
      </c>
      <c r="NI28" s="2" t="s">
        <v>128</v>
      </c>
      <c r="NJ28" s="2" t="s">
        <v>131</v>
      </c>
      <c r="NK28" s="2" t="s">
        <v>131</v>
      </c>
      <c r="NL28" s="2" t="s">
        <v>142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2" t="s">
        <v>131</v>
      </c>
      <c r="OB28" s="4"/>
      <c r="OC28" s="8"/>
      <c r="OD28" s="4"/>
      <c r="OE28" s="8"/>
      <c r="OF28" s="7"/>
      <c r="OG28" s="7"/>
      <c r="OH28" s="2" t="s">
        <v>139</v>
      </c>
      <c r="OI28" s="2" t="s">
        <v>128</v>
      </c>
      <c r="OJ28" s="2" t="s">
        <v>493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152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159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160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162</v>
      </c>
      <c r="RB28" s="4"/>
      <c r="RC28" s="8"/>
      <c r="RD28" s="4"/>
      <c r="RE28" s="8"/>
      <c r="RF28" s="7"/>
      <c r="RG28" s="7"/>
      <c r="RH28" s="2" t="s">
        <v>152</v>
      </c>
      <c r="RI28" s="2" t="s">
        <v>154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153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506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468</v>
      </c>
      <c r="G29" s="2" t="s">
        <v>468</v>
      </c>
      <c r="H29" s="2" t="s">
        <v>468</v>
      </c>
      <c r="I29" s="2" t="s">
        <v>469</v>
      </c>
      <c r="J29" s="2" t="s">
        <v>164</v>
      </c>
      <c r="K29" s="2" t="s">
        <v>471</v>
      </c>
      <c r="L29" s="3">
        <v>100</v>
      </c>
      <c r="M29" s="3">
        <v>104.99</v>
      </c>
      <c r="N29" s="3">
        <v>214.99</v>
      </c>
      <c r="O29" s="2" t="s">
        <v>128</v>
      </c>
      <c r="P29" s="2" t="s">
        <v>129</v>
      </c>
      <c r="Q29" s="2" t="s">
        <v>130</v>
      </c>
      <c r="R29" s="2" t="s">
        <v>131</v>
      </c>
      <c r="S29" s="2" t="s">
        <v>472</v>
      </c>
      <c r="T29" s="2" t="s">
        <v>133</v>
      </c>
      <c r="U29" s="2" t="s">
        <v>131</v>
      </c>
      <c r="V29" s="2" t="s">
        <v>334</v>
      </c>
      <c r="W29" s="2" t="s">
        <v>473</v>
      </c>
      <c r="X29" s="2" t="s">
        <v>474</v>
      </c>
      <c r="Y29" s="2" t="s">
        <v>300</v>
      </c>
      <c r="Z29" s="4">
        <v>278</v>
      </c>
      <c r="AA29" s="4">
        <f>=ROUNDDOWN(28.659793814433,0)</f>
      </c>
      <c r="AB29" s="5">
        <v>9.7</v>
      </c>
      <c r="AC29" s="2" t="s">
        <v>475</v>
      </c>
      <c r="AD29" s="4">
        <v>100</v>
      </c>
      <c r="AE29" s="4">
        <v>100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5</v>
      </c>
      <c r="AQ29" s="8">
        <v>588.77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0.5069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5</v>
      </c>
      <c r="BK29" s="8">
        <v>588.77</v>
      </c>
      <c r="BL29" s="2" t="s">
        <v>507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139</v>
      </c>
      <c r="BV29" s="2" t="s">
        <v>128</v>
      </c>
      <c r="BW29" s="2" t="s">
        <v>508</v>
      </c>
      <c r="BX29" s="2" t="s">
        <v>509</v>
      </c>
      <c r="BY29" s="2" t="s">
        <v>142</v>
      </c>
      <c r="BZ29" s="2" t="s">
        <v>142</v>
      </c>
      <c r="CA29" s="2" t="s">
        <v>131</v>
      </c>
      <c r="CB29" s="4"/>
      <c r="CC29" s="8"/>
      <c r="CD29" s="4"/>
      <c r="CE29" s="8"/>
      <c r="CF29" s="7"/>
      <c r="CG29" s="7"/>
      <c r="CH29" s="2" t="s">
        <v>139</v>
      </c>
      <c r="CI29" s="2" t="s">
        <v>128</v>
      </c>
      <c r="CJ29" s="2" t="s">
        <v>283</v>
      </c>
      <c r="CK29" s="2" t="s">
        <v>510</v>
      </c>
      <c r="CL29" s="2" t="s">
        <v>142</v>
      </c>
      <c r="CM29" s="2" t="s">
        <v>142</v>
      </c>
      <c r="CN29" s="2" t="s">
        <v>131</v>
      </c>
      <c r="CO29" s="4">
        <v>1</v>
      </c>
      <c r="CP29" s="8">
        <v>96.89</v>
      </c>
      <c r="CQ29" s="4"/>
      <c r="CR29" s="8"/>
      <c r="CS29" s="7"/>
      <c r="CT29" s="7"/>
      <c r="CU29" s="2" t="s">
        <v>139</v>
      </c>
      <c r="CV29" s="2" t="s">
        <v>128</v>
      </c>
      <c r="CW29" s="2" t="s">
        <v>301</v>
      </c>
      <c r="CX29" s="2" t="s">
        <v>476</v>
      </c>
      <c r="CY29" s="2" t="s">
        <v>142</v>
      </c>
      <c r="CZ29" s="2" t="s">
        <v>142</v>
      </c>
      <c r="DA29" s="2" t="s">
        <v>131</v>
      </c>
      <c r="DB29" s="4">
        <v>4</v>
      </c>
      <c r="DC29" s="8">
        <v>491.88</v>
      </c>
      <c r="DD29" s="4"/>
      <c r="DE29" s="8"/>
      <c r="DF29" s="7"/>
      <c r="DG29" s="7"/>
      <c r="DH29" s="2" t="s">
        <v>139</v>
      </c>
      <c r="DI29" s="2" t="s">
        <v>128</v>
      </c>
      <c r="DJ29" s="2" t="s">
        <v>131</v>
      </c>
      <c r="DK29" s="2" t="s">
        <v>511</v>
      </c>
      <c r="DL29" s="2" t="s">
        <v>142</v>
      </c>
      <c r="DM29" s="2" t="s">
        <v>142</v>
      </c>
      <c r="DN29" s="2" t="s">
        <v>131</v>
      </c>
      <c r="DO29" s="4"/>
      <c r="DP29" s="8"/>
      <c r="DQ29" s="4"/>
      <c r="DR29" s="8"/>
      <c r="DS29" s="7"/>
      <c r="DT29" s="7"/>
      <c r="DU29" s="2" t="s">
        <v>139</v>
      </c>
      <c r="DV29" s="2" t="s">
        <v>128</v>
      </c>
      <c r="DW29" s="2" t="s">
        <v>481</v>
      </c>
      <c r="DX29" s="2" t="s">
        <v>512</v>
      </c>
      <c r="DY29" s="2" t="s">
        <v>162</v>
      </c>
      <c r="DZ29" s="2" t="s">
        <v>142</v>
      </c>
      <c r="EA29" s="2" t="s">
        <v>131</v>
      </c>
      <c r="EB29" s="4"/>
      <c r="EC29" s="8"/>
      <c r="ED29" s="4"/>
      <c r="EE29" s="8"/>
      <c r="EF29" s="7"/>
      <c r="EG29" s="7"/>
      <c r="EH29" s="2" t="s">
        <v>139</v>
      </c>
      <c r="EI29" s="2" t="s">
        <v>154</v>
      </c>
      <c r="EJ29" s="2" t="s">
        <v>483</v>
      </c>
      <c r="EK29" s="2" t="s">
        <v>513</v>
      </c>
      <c r="EL29" s="2" t="s">
        <v>142</v>
      </c>
      <c r="EM29" s="2" t="s">
        <v>142</v>
      </c>
      <c r="EN29" s="2" t="s">
        <v>131</v>
      </c>
      <c r="EO29" s="4"/>
      <c r="EP29" s="8"/>
      <c r="EQ29" s="4"/>
      <c r="ER29" s="8"/>
      <c r="ES29" s="7"/>
      <c r="ET29" s="7"/>
      <c r="EU29" s="2" t="s">
        <v>139</v>
      </c>
      <c r="EV29" s="2" t="s">
        <v>128</v>
      </c>
      <c r="EW29" s="2" t="s">
        <v>148</v>
      </c>
      <c r="EX29" s="2" t="s">
        <v>173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139</v>
      </c>
      <c r="FI29" s="2" t="s">
        <v>128</v>
      </c>
      <c r="FJ29" s="2" t="s">
        <v>486</v>
      </c>
      <c r="FK29" s="2" t="s">
        <v>514</v>
      </c>
      <c r="FL29" s="2" t="s">
        <v>142</v>
      </c>
      <c r="FM29" s="2" t="s">
        <v>142</v>
      </c>
      <c r="FN29" s="2" t="s">
        <v>131</v>
      </c>
      <c r="FO29" s="4"/>
      <c r="FP29" s="8"/>
      <c r="FQ29" s="4"/>
      <c r="FR29" s="8"/>
      <c r="FS29" s="7"/>
      <c r="FT29" s="7"/>
      <c r="FU29" s="2" t="s">
        <v>131</v>
      </c>
      <c r="FV29" s="2" t="s">
        <v>131</v>
      </c>
      <c r="FW29" s="2" t="s">
        <v>131</v>
      </c>
      <c r="FX29" s="2" t="s">
        <v>131</v>
      </c>
      <c r="FY29" s="2" t="s">
        <v>131</v>
      </c>
      <c r="FZ29" s="2" t="s">
        <v>131</v>
      </c>
      <c r="GA29" s="2" t="s">
        <v>131</v>
      </c>
      <c r="GB29" s="4"/>
      <c r="GC29" s="8"/>
      <c r="GD29" s="4"/>
      <c r="GE29" s="8"/>
      <c r="GF29" s="7"/>
      <c r="GG29" s="7"/>
      <c r="GH29" s="2" t="s">
        <v>139</v>
      </c>
      <c r="GI29" s="2" t="s">
        <v>128</v>
      </c>
      <c r="GJ29" s="2" t="s">
        <v>350</v>
      </c>
      <c r="GK29" s="2" t="s">
        <v>456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139</v>
      </c>
      <c r="GV29" s="2" t="s">
        <v>156</v>
      </c>
      <c r="GW29" s="2" t="s">
        <v>515</v>
      </c>
      <c r="GX29" s="2" t="s">
        <v>516</v>
      </c>
      <c r="GY29" s="2" t="s">
        <v>142</v>
      </c>
      <c r="GZ29" s="2" t="s">
        <v>142</v>
      </c>
      <c r="HA29" s="2" t="s">
        <v>131</v>
      </c>
      <c r="HB29" s="4"/>
      <c r="HC29" s="8"/>
      <c r="HD29" s="4"/>
      <c r="HE29" s="8"/>
      <c r="HF29" s="7"/>
      <c r="HG29" s="7"/>
      <c r="HH29" s="2" t="s">
        <v>139</v>
      </c>
      <c r="HI29" s="2" t="s">
        <v>154</v>
      </c>
      <c r="HJ29" s="2" t="s">
        <v>490</v>
      </c>
      <c r="HK29" s="2" t="s">
        <v>517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153</v>
      </c>
      <c r="HV29" s="2" t="s">
        <v>154</v>
      </c>
      <c r="HW29" s="2" t="s">
        <v>515</v>
      </c>
      <c r="HX29" s="2" t="s">
        <v>131</v>
      </c>
      <c r="HY29" s="2" t="s">
        <v>142</v>
      </c>
      <c r="HZ29" s="2" t="s">
        <v>142</v>
      </c>
      <c r="IA29" s="2" t="s">
        <v>131</v>
      </c>
      <c r="IB29" s="4"/>
      <c r="IC29" s="8"/>
      <c r="ID29" s="4"/>
      <c r="IE29" s="8"/>
      <c r="IF29" s="7"/>
      <c r="IG29" s="7"/>
      <c r="IH29" s="2" t="s">
        <v>131</v>
      </c>
      <c r="II29" s="2" t="s">
        <v>131</v>
      </c>
      <c r="IJ29" s="2" t="s">
        <v>131</v>
      </c>
      <c r="IK29" s="2" t="s">
        <v>131</v>
      </c>
      <c r="IL29" s="2" t="s">
        <v>131</v>
      </c>
      <c r="IM29" s="2" t="s">
        <v>131</v>
      </c>
      <c r="IN29" s="2" t="s">
        <v>131</v>
      </c>
      <c r="IO29" s="4"/>
      <c r="IP29" s="8"/>
      <c r="IQ29" s="4"/>
      <c r="IR29" s="8"/>
      <c r="IS29" s="7"/>
      <c r="IT29" s="7"/>
      <c r="IU29" s="2" t="s">
        <v>159</v>
      </c>
      <c r="IV29" s="2" t="s">
        <v>128</v>
      </c>
      <c r="IW29" s="2" t="s">
        <v>131</v>
      </c>
      <c r="IX29" s="2" t="s">
        <v>131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159</v>
      </c>
      <c r="JI29" s="2" t="s">
        <v>128</v>
      </c>
      <c r="JJ29" s="2" t="s">
        <v>131</v>
      </c>
      <c r="JK29" s="2" t="s">
        <v>131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139</v>
      </c>
      <c r="JV29" s="2" t="s">
        <v>128</v>
      </c>
      <c r="JW29" s="2" t="s">
        <v>301</v>
      </c>
      <c r="JX29" s="2" t="s">
        <v>518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131</v>
      </c>
      <c r="KI29" s="2" t="s">
        <v>131</v>
      </c>
      <c r="KJ29" s="2" t="s">
        <v>131</v>
      </c>
      <c r="KK29" s="2" t="s">
        <v>131</v>
      </c>
      <c r="KL29" s="2" t="s">
        <v>131</v>
      </c>
      <c r="KM29" s="2" t="s">
        <v>131</v>
      </c>
      <c r="KN29" s="2" t="s">
        <v>131</v>
      </c>
      <c r="KO29" s="4"/>
      <c r="KP29" s="8"/>
      <c r="KQ29" s="4"/>
      <c r="KR29" s="8"/>
      <c r="KS29" s="7"/>
      <c r="KT29" s="7"/>
      <c r="KU29" s="2" t="s">
        <v>159</v>
      </c>
      <c r="KV29" s="2" t="s">
        <v>128</v>
      </c>
      <c r="KW29" s="2" t="s">
        <v>131</v>
      </c>
      <c r="KX29" s="2" t="s">
        <v>131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139</v>
      </c>
      <c r="LV29" s="2" t="s">
        <v>128</v>
      </c>
      <c r="LW29" s="2" t="s">
        <v>301</v>
      </c>
      <c r="LX29" s="2" t="s">
        <v>497</v>
      </c>
      <c r="LY29" s="2" t="s">
        <v>142</v>
      </c>
      <c r="LZ29" s="2" t="s">
        <v>142</v>
      </c>
      <c r="MA29" s="2" t="s">
        <v>131</v>
      </c>
      <c r="MB29" s="4"/>
      <c r="MC29" s="8"/>
      <c r="MD29" s="4"/>
      <c r="ME29" s="8"/>
      <c r="MF29" s="7"/>
      <c r="MG29" s="7"/>
      <c r="MH29" s="2" t="s">
        <v>131</v>
      </c>
      <c r="MI29" s="2" t="s">
        <v>131</v>
      </c>
      <c r="MJ29" s="2" t="s">
        <v>131</v>
      </c>
      <c r="MK29" s="2" t="s">
        <v>131</v>
      </c>
      <c r="ML29" s="2" t="s">
        <v>131</v>
      </c>
      <c r="MM29" s="2" t="s">
        <v>131</v>
      </c>
      <c r="MN29" s="2" t="s">
        <v>131</v>
      </c>
      <c r="MO29" s="4"/>
      <c r="MP29" s="8"/>
      <c r="MQ29" s="4"/>
      <c r="MR29" s="8"/>
      <c r="MS29" s="7"/>
      <c r="MT29" s="7"/>
      <c r="MU29" s="2" t="s">
        <v>139</v>
      </c>
      <c r="MV29" s="2" t="s">
        <v>128</v>
      </c>
      <c r="MW29" s="2" t="s">
        <v>131</v>
      </c>
      <c r="MX29" s="2" t="s">
        <v>131</v>
      </c>
      <c r="MY29" s="2" t="s">
        <v>142</v>
      </c>
      <c r="MZ29" s="2" t="s">
        <v>142</v>
      </c>
      <c r="NA29" s="2" t="s">
        <v>131</v>
      </c>
      <c r="NB29" s="4"/>
      <c r="NC29" s="8"/>
      <c r="ND29" s="4"/>
      <c r="NE29" s="8"/>
      <c r="NF29" s="7"/>
      <c r="NG29" s="7"/>
      <c r="NH29" s="2" t="s">
        <v>152</v>
      </c>
      <c r="NI29" s="2" t="s">
        <v>128</v>
      </c>
      <c r="NJ29" s="2" t="s">
        <v>131</v>
      </c>
      <c r="NK29" s="2" t="s">
        <v>131</v>
      </c>
      <c r="NL29" s="2" t="s">
        <v>142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2" t="s">
        <v>131</v>
      </c>
      <c r="OB29" s="4"/>
      <c r="OC29" s="8"/>
      <c r="OD29" s="4"/>
      <c r="OE29" s="8"/>
      <c r="OF29" s="7"/>
      <c r="OG29" s="7"/>
      <c r="OH29" s="2" t="s">
        <v>139</v>
      </c>
      <c r="OI29" s="2" t="s">
        <v>128</v>
      </c>
      <c r="OJ29" s="2" t="s">
        <v>493</v>
      </c>
      <c r="OK29" s="2" t="s">
        <v>519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152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159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160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162</v>
      </c>
      <c r="RB29" s="4"/>
      <c r="RC29" s="8"/>
      <c r="RD29" s="4"/>
      <c r="RE29" s="8"/>
      <c r="RF29" s="7"/>
      <c r="RG29" s="7"/>
      <c r="RH29" s="2" t="s">
        <v>152</v>
      </c>
      <c r="RI29" s="2" t="s">
        <v>154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153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520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468</v>
      </c>
      <c r="G30" s="2" t="s">
        <v>468</v>
      </c>
      <c r="H30" s="2" t="s">
        <v>468</v>
      </c>
      <c r="I30" s="2" t="s">
        <v>469</v>
      </c>
      <c r="J30" s="2" t="s">
        <v>180</v>
      </c>
      <c r="K30" s="2" t="s">
        <v>471</v>
      </c>
      <c r="L30" s="3">
        <v>110</v>
      </c>
      <c r="M30" s="3">
        <v>115.49</v>
      </c>
      <c r="N30" s="3">
        <v>234.99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472</v>
      </c>
      <c r="T30" s="2" t="s">
        <v>133</v>
      </c>
      <c r="U30" s="2" t="s">
        <v>131</v>
      </c>
      <c r="V30" s="2" t="s">
        <v>334</v>
      </c>
      <c r="W30" s="2" t="s">
        <v>473</v>
      </c>
      <c r="X30" s="2" t="s">
        <v>474</v>
      </c>
      <c r="Y30" s="2" t="s">
        <v>300</v>
      </c>
      <c r="Z30" s="4">
        <v>312</v>
      </c>
      <c r="AA30" s="4">
        <f>=ROUNDDOWN(67.8260869565217,0)</f>
      </c>
      <c r="AB30" s="5">
        <v>4.6</v>
      </c>
      <c r="AC30" s="2" t="s">
        <v>131</v>
      </c>
      <c r="AD30" s="4"/>
      <c r="AE30" s="4"/>
      <c r="AF30" s="6">
        <v>68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3</v>
      </c>
      <c r="AQ30" s="8">
        <v>305.52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0.263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3</v>
      </c>
      <c r="BK30" s="8">
        <v>305.52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128</v>
      </c>
      <c r="BW30" s="2" t="s">
        <v>508</v>
      </c>
      <c r="BX30" s="2" t="s">
        <v>521</v>
      </c>
      <c r="BY30" s="2" t="s">
        <v>142</v>
      </c>
      <c r="BZ30" s="2" t="s">
        <v>142</v>
      </c>
      <c r="CA30" s="2" t="s">
        <v>131</v>
      </c>
      <c r="CB30" s="4"/>
      <c r="CC30" s="8"/>
      <c r="CD30" s="4"/>
      <c r="CE30" s="8"/>
      <c r="CF30" s="7"/>
      <c r="CG30" s="7"/>
      <c r="CH30" s="2" t="s">
        <v>139</v>
      </c>
      <c r="CI30" s="2" t="s">
        <v>128</v>
      </c>
      <c r="CJ30" s="2" t="s">
        <v>477</v>
      </c>
      <c r="CK30" s="2" t="s">
        <v>522</v>
      </c>
      <c r="CL30" s="2" t="s">
        <v>142</v>
      </c>
      <c r="CM30" s="2" t="s">
        <v>142</v>
      </c>
      <c r="CN30" s="2" t="s">
        <v>131</v>
      </c>
      <c r="CO30" s="4">
        <v>3</v>
      </c>
      <c r="CP30" s="8">
        <v>305.52</v>
      </c>
      <c r="CQ30" s="4"/>
      <c r="CR30" s="8"/>
      <c r="CS30" s="7"/>
      <c r="CT30" s="7"/>
      <c r="CU30" s="2" t="s">
        <v>139</v>
      </c>
      <c r="CV30" s="2" t="s">
        <v>128</v>
      </c>
      <c r="CW30" s="2" t="s">
        <v>301</v>
      </c>
      <c r="CX30" s="2" t="s">
        <v>523</v>
      </c>
      <c r="CY30" s="2" t="s">
        <v>142</v>
      </c>
      <c r="CZ30" s="2" t="s">
        <v>142</v>
      </c>
      <c r="DA30" s="2" t="s">
        <v>131</v>
      </c>
      <c r="DB30" s="4"/>
      <c r="DC30" s="8"/>
      <c r="DD30" s="4"/>
      <c r="DE30" s="8"/>
      <c r="DF30" s="7"/>
      <c r="DG30" s="7"/>
      <c r="DH30" s="2" t="s">
        <v>139</v>
      </c>
      <c r="DI30" s="2" t="s">
        <v>128</v>
      </c>
      <c r="DJ30" s="2" t="s">
        <v>131</v>
      </c>
      <c r="DK30" s="2" t="s">
        <v>524</v>
      </c>
      <c r="DL30" s="2" t="s">
        <v>142</v>
      </c>
      <c r="DM30" s="2" t="s">
        <v>142</v>
      </c>
      <c r="DN30" s="2" t="s">
        <v>131</v>
      </c>
      <c r="DO30" s="4"/>
      <c r="DP30" s="8"/>
      <c r="DQ30" s="4"/>
      <c r="DR30" s="8"/>
      <c r="DS30" s="7"/>
      <c r="DT30" s="7"/>
      <c r="DU30" s="2" t="s">
        <v>139</v>
      </c>
      <c r="DV30" s="2" t="s">
        <v>128</v>
      </c>
      <c r="DW30" s="2" t="s">
        <v>481</v>
      </c>
      <c r="DX30" s="2" t="s">
        <v>512</v>
      </c>
      <c r="DY30" s="2" t="s">
        <v>162</v>
      </c>
      <c r="DZ30" s="2" t="s">
        <v>142</v>
      </c>
      <c r="EA30" s="2" t="s">
        <v>131</v>
      </c>
      <c r="EB30" s="4"/>
      <c r="EC30" s="8"/>
      <c r="ED30" s="4"/>
      <c r="EE30" s="8"/>
      <c r="EF30" s="7"/>
      <c r="EG30" s="7"/>
      <c r="EH30" s="2" t="s">
        <v>139</v>
      </c>
      <c r="EI30" s="2" t="s">
        <v>154</v>
      </c>
      <c r="EJ30" s="2" t="s">
        <v>483</v>
      </c>
      <c r="EK30" s="2" t="s">
        <v>525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139</v>
      </c>
      <c r="EV30" s="2" t="s">
        <v>128</v>
      </c>
      <c r="EW30" s="2" t="s">
        <v>148</v>
      </c>
      <c r="EX30" s="2" t="s">
        <v>526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139</v>
      </c>
      <c r="FI30" s="2" t="s">
        <v>128</v>
      </c>
      <c r="FJ30" s="2" t="s">
        <v>486</v>
      </c>
      <c r="FK30" s="2" t="s">
        <v>527</v>
      </c>
      <c r="FL30" s="2" t="s">
        <v>142</v>
      </c>
      <c r="FM30" s="2" t="s">
        <v>142</v>
      </c>
      <c r="FN30" s="2" t="s">
        <v>131</v>
      </c>
      <c r="FO30" s="4"/>
      <c r="FP30" s="8"/>
      <c r="FQ30" s="4"/>
      <c r="FR30" s="8"/>
      <c r="FS30" s="7"/>
      <c r="FT30" s="7"/>
      <c r="FU30" s="2" t="s">
        <v>131</v>
      </c>
      <c r="FV30" s="2" t="s">
        <v>131</v>
      </c>
      <c r="FW30" s="2" t="s">
        <v>131</v>
      </c>
      <c r="FX30" s="2" t="s">
        <v>131</v>
      </c>
      <c r="FY30" s="2" t="s">
        <v>131</v>
      </c>
      <c r="FZ30" s="2" t="s">
        <v>131</v>
      </c>
      <c r="GA30" s="2" t="s">
        <v>131</v>
      </c>
      <c r="GB30" s="4"/>
      <c r="GC30" s="8"/>
      <c r="GD30" s="4"/>
      <c r="GE30" s="8"/>
      <c r="GF30" s="7"/>
      <c r="GG30" s="7"/>
      <c r="GH30" s="2" t="s">
        <v>139</v>
      </c>
      <c r="GI30" s="2" t="s">
        <v>128</v>
      </c>
      <c r="GJ30" s="2" t="s">
        <v>350</v>
      </c>
      <c r="GK30" s="2" t="s">
        <v>528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139</v>
      </c>
      <c r="GV30" s="2" t="s">
        <v>156</v>
      </c>
      <c r="GW30" s="2" t="s">
        <v>529</v>
      </c>
      <c r="GX30" s="2" t="s">
        <v>221</v>
      </c>
      <c r="GY30" s="2" t="s">
        <v>142</v>
      </c>
      <c r="GZ30" s="2" t="s">
        <v>142</v>
      </c>
      <c r="HA30" s="2" t="s">
        <v>131</v>
      </c>
      <c r="HB30" s="4"/>
      <c r="HC30" s="8"/>
      <c r="HD30" s="4"/>
      <c r="HE30" s="8"/>
      <c r="HF30" s="7"/>
      <c r="HG30" s="7"/>
      <c r="HH30" s="2" t="s">
        <v>139</v>
      </c>
      <c r="HI30" s="2" t="s">
        <v>154</v>
      </c>
      <c r="HJ30" s="2" t="s">
        <v>490</v>
      </c>
      <c r="HK30" s="2" t="s">
        <v>325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153</v>
      </c>
      <c r="HV30" s="2" t="s">
        <v>154</v>
      </c>
      <c r="HW30" s="2" t="s">
        <v>529</v>
      </c>
      <c r="HX30" s="2" t="s">
        <v>530</v>
      </c>
      <c r="HY30" s="2" t="s">
        <v>142</v>
      </c>
      <c r="HZ30" s="2" t="s">
        <v>142</v>
      </c>
      <c r="IA30" s="2" t="s">
        <v>131</v>
      </c>
      <c r="IB30" s="4"/>
      <c r="IC30" s="8"/>
      <c r="ID30" s="4"/>
      <c r="IE30" s="8"/>
      <c r="IF30" s="7"/>
      <c r="IG30" s="7"/>
      <c r="IH30" s="2" t="s">
        <v>131</v>
      </c>
      <c r="II30" s="2" t="s">
        <v>131</v>
      </c>
      <c r="IJ30" s="2" t="s">
        <v>131</v>
      </c>
      <c r="IK30" s="2" t="s">
        <v>131</v>
      </c>
      <c r="IL30" s="2" t="s">
        <v>131</v>
      </c>
      <c r="IM30" s="2" t="s">
        <v>131</v>
      </c>
      <c r="IN30" s="2" t="s">
        <v>131</v>
      </c>
      <c r="IO30" s="4"/>
      <c r="IP30" s="8"/>
      <c r="IQ30" s="4"/>
      <c r="IR30" s="8"/>
      <c r="IS30" s="7"/>
      <c r="IT30" s="7"/>
      <c r="IU30" s="2" t="s">
        <v>159</v>
      </c>
      <c r="IV30" s="2" t="s">
        <v>128</v>
      </c>
      <c r="IW30" s="2" t="s">
        <v>131</v>
      </c>
      <c r="IX30" s="2" t="s">
        <v>131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159</v>
      </c>
      <c r="JI30" s="2" t="s">
        <v>128</v>
      </c>
      <c r="JJ30" s="2" t="s">
        <v>131</v>
      </c>
      <c r="JK30" s="2" t="s">
        <v>131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139</v>
      </c>
      <c r="JV30" s="2" t="s">
        <v>128</v>
      </c>
      <c r="JW30" s="2" t="s">
        <v>301</v>
      </c>
      <c r="JX30" s="2" t="s">
        <v>531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131</v>
      </c>
      <c r="KI30" s="2" t="s">
        <v>131</v>
      </c>
      <c r="KJ30" s="2" t="s">
        <v>131</v>
      </c>
      <c r="KK30" s="2" t="s">
        <v>131</v>
      </c>
      <c r="KL30" s="2" t="s">
        <v>131</v>
      </c>
      <c r="KM30" s="2" t="s">
        <v>131</v>
      </c>
      <c r="KN30" s="2" t="s">
        <v>131</v>
      </c>
      <c r="KO30" s="4"/>
      <c r="KP30" s="8"/>
      <c r="KQ30" s="4"/>
      <c r="KR30" s="8"/>
      <c r="KS30" s="7"/>
      <c r="KT30" s="7"/>
      <c r="KU30" s="2" t="s">
        <v>159</v>
      </c>
      <c r="KV30" s="2" t="s">
        <v>128</v>
      </c>
      <c r="KW30" s="2" t="s">
        <v>131</v>
      </c>
      <c r="KX30" s="2" t="s">
        <v>131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139</v>
      </c>
      <c r="LV30" s="2" t="s">
        <v>128</v>
      </c>
      <c r="LW30" s="2" t="s">
        <v>301</v>
      </c>
      <c r="LX30" s="2" t="s">
        <v>532</v>
      </c>
      <c r="LY30" s="2" t="s">
        <v>142</v>
      </c>
      <c r="LZ30" s="2" t="s">
        <v>142</v>
      </c>
      <c r="MA30" s="2" t="s">
        <v>131</v>
      </c>
      <c r="MB30" s="4"/>
      <c r="MC30" s="8"/>
      <c r="MD30" s="4"/>
      <c r="ME30" s="8"/>
      <c r="MF30" s="7"/>
      <c r="MG30" s="7"/>
      <c r="MH30" s="2" t="s">
        <v>131</v>
      </c>
      <c r="MI30" s="2" t="s">
        <v>131</v>
      </c>
      <c r="MJ30" s="2" t="s">
        <v>131</v>
      </c>
      <c r="MK30" s="2" t="s">
        <v>131</v>
      </c>
      <c r="ML30" s="2" t="s">
        <v>131</v>
      </c>
      <c r="MM30" s="2" t="s">
        <v>131</v>
      </c>
      <c r="MN30" s="2" t="s">
        <v>131</v>
      </c>
      <c r="MO30" s="4"/>
      <c r="MP30" s="8"/>
      <c r="MQ30" s="4"/>
      <c r="MR30" s="8"/>
      <c r="MS30" s="7"/>
      <c r="MT30" s="7"/>
      <c r="MU30" s="2" t="s">
        <v>139</v>
      </c>
      <c r="MV30" s="2" t="s">
        <v>154</v>
      </c>
      <c r="MW30" s="2" t="s">
        <v>131</v>
      </c>
      <c r="MX30" s="2" t="s">
        <v>131</v>
      </c>
      <c r="MY30" s="2" t="s">
        <v>142</v>
      </c>
      <c r="MZ30" s="2" t="s">
        <v>142</v>
      </c>
      <c r="NA30" s="2" t="s">
        <v>131</v>
      </c>
      <c r="NB30" s="4"/>
      <c r="NC30" s="8"/>
      <c r="ND30" s="4"/>
      <c r="NE30" s="8"/>
      <c r="NF30" s="7"/>
      <c r="NG30" s="7"/>
      <c r="NH30" s="2" t="s">
        <v>152</v>
      </c>
      <c r="NI30" s="2" t="s">
        <v>128</v>
      </c>
      <c r="NJ30" s="2" t="s">
        <v>131</v>
      </c>
      <c r="NK30" s="2" t="s">
        <v>131</v>
      </c>
      <c r="NL30" s="2" t="s">
        <v>142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2" t="s">
        <v>131</v>
      </c>
      <c r="OB30" s="4"/>
      <c r="OC30" s="8"/>
      <c r="OD30" s="4"/>
      <c r="OE30" s="8"/>
      <c r="OF30" s="7"/>
      <c r="OG30" s="7"/>
      <c r="OH30" s="2" t="s">
        <v>139</v>
      </c>
      <c r="OI30" s="2" t="s">
        <v>128</v>
      </c>
      <c r="OJ30" s="2" t="s">
        <v>493</v>
      </c>
      <c r="OK30" s="2" t="s">
        <v>533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152</v>
      </c>
      <c r="OV30" s="2" t="s">
        <v>128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159</v>
      </c>
      <c r="PI30" s="2" t="s">
        <v>128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160</v>
      </c>
      <c r="QV30" s="2" t="s">
        <v>128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162</v>
      </c>
      <c r="RB30" s="4"/>
      <c r="RC30" s="8"/>
      <c r="RD30" s="4"/>
      <c r="RE30" s="8"/>
      <c r="RF30" s="7"/>
      <c r="RG30" s="7"/>
      <c r="RH30" s="2" t="s">
        <v>152</v>
      </c>
      <c r="RI30" s="2" t="s">
        <v>154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153</v>
      </c>
      <c r="RV30" s="2" t="s">
        <v>128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534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468</v>
      </c>
      <c r="G31" s="2" t="s">
        <v>468</v>
      </c>
      <c r="H31" s="2" t="s">
        <v>468</v>
      </c>
      <c r="I31" s="2" t="s">
        <v>469</v>
      </c>
      <c r="J31" s="2" t="s">
        <v>189</v>
      </c>
      <c r="K31" s="2" t="s">
        <v>471</v>
      </c>
      <c r="L31" s="3">
        <v>110</v>
      </c>
      <c r="M31" s="3">
        <v>115.49</v>
      </c>
      <c r="N31" s="3">
        <v>234.99</v>
      </c>
      <c r="O31" s="2" t="s">
        <v>128</v>
      </c>
      <c r="P31" s="2" t="s">
        <v>129</v>
      </c>
      <c r="Q31" s="2" t="s">
        <v>130</v>
      </c>
      <c r="R31" s="2" t="s">
        <v>131</v>
      </c>
      <c r="S31" s="2" t="s">
        <v>472</v>
      </c>
      <c r="T31" s="2" t="s">
        <v>133</v>
      </c>
      <c r="U31" s="2" t="s">
        <v>131</v>
      </c>
      <c r="V31" s="2" t="s">
        <v>334</v>
      </c>
      <c r="W31" s="2" t="s">
        <v>473</v>
      </c>
      <c r="X31" s="2" t="s">
        <v>474</v>
      </c>
      <c r="Y31" s="2" t="s">
        <v>300</v>
      </c>
      <c r="Z31" s="4">
        <v>145</v>
      </c>
      <c r="AA31" s="4">
        <f>=ROUNDDOWN(96.6666666666667,0)</f>
      </c>
      <c r="AB31" s="5">
        <v>1.5</v>
      </c>
      <c r="AC31" s="2" t="s">
        <v>475</v>
      </c>
      <c r="AD31" s="4">
        <v>100</v>
      </c>
      <c r="AE31" s="4">
        <v>100</v>
      </c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</v>
      </c>
      <c r="AQ31" s="8">
        <v>157.5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0.1356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</v>
      </c>
      <c r="BK31" s="8">
        <v>157.5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128</v>
      </c>
      <c r="BW31" s="2" t="s">
        <v>508</v>
      </c>
      <c r="BX31" s="2" t="s">
        <v>535</v>
      </c>
      <c r="BY31" s="2" t="s">
        <v>142</v>
      </c>
      <c r="BZ31" s="2" t="s">
        <v>142</v>
      </c>
      <c r="CA31" s="2" t="s">
        <v>131</v>
      </c>
      <c r="CB31" s="4">
        <v>1</v>
      </c>
      <c r="CC31" s="8">
        <v>157.5</v>
      </c>
      <c r="CD31" s="4"/>
      <c r="CE31" s="8"/>
      <c r="CF31" s="7"/>
      <c r="CG31" s="7"/>
      <c r="CH31" s="2" t="s">
        <v>139</v>
      </c>
      <c r="CI31" s="2" t="s">
        <v>128</v>
      </c>
      <c r="CJ31" s="2" t="s">
        <v>301</v>
      </c>
      <c r="CK31" s="2" t="s">
        <v>536</v>
      </c>
      <c r="CL31" s="2" t="s">
        <v>142</v>
      </c>
      <c r="CM31" s="2" t="s">
        <v>142</v>
      </c>
      <c r="CN31" s="2" t="s">
        <v>131</v>
      </c>
      <c r="CO31" s="4"/>
      <c r="CP31" s="8"/>
      <c r="CQ31" s="4"/>
      <c r="CR31" s="8"/>
      <c r="CS31" s="7"/>
      <c r="CT31" s="7"/>
      <c r="CU31" s="2" t="s">
        <v>139</v>
      </c>
      <c r="CV31" s="2" t="s">
        <v>128</v>
      </c>
      <c r="CW31" s="2" t="s">
        <v>301</v>
      </c>
      <c r="CX31" s="2" t="s">
        <v>479</v>
      </c>
      <c r="CY31" s="2" t="s">
        <v>142</v>
      </c>
      <c r="CZ31" s="2" t="s">
        <v>142</v>
      </c>
      <c r="DA31" s="2" t="s">
        <v>131</v>
      </c>
      <c r="DB31" s="4"/>
      <c r="DC31" s="8"/>
      <c r="DD31" s="4"/>
      <c r="DE31" s="8"/>
      <c r="DF31" s="7"/>
      <c r="DG31" s="7"/>
      <c r="DH31" s="2" t="s">
        <v>139</v>
      </c>
      <c r="DI31" s="2" t="s">
        <v>128</v>
      </c>
      <c r="DJ31" s="2" t="s">
        <v>131</v>
      </c>
      <c r="DK31" s="2" t="s">
        <v>537</v>
      </c>
      <c r="DL31" s="2" t="s">
        <v>142</v>
      </c>
      <c r="DM31" s="2" t="s">
        <v>142</v>
      </c>
      <c r="DN31" s="2" t="s">
        <v>131</v>
      </c>
      <c r="DO31" s="4"/>
      <c r="DP31" s="8"/>
      <c r="DQ31" s="4"/>
      <c r="DR31" s="8"/>
      <c r="DS31" s="7"/>
      <c r="DT31" s="7"/>
      <c r="DU31" s="2" t="s">
        <v>139</v>
      </c>
      <c r="DV31" s="2" t="s">
        <v>128</v>
      </c>
      <c r="DW31" s="2" t="s">
        <v>481</v>
      </c>
      <c r="DX31" s="2" t="s">
        <v>538</v>
      </c>
      <c r="DY31" s="2" t="s">
        <v>162</v>
      </c>
      <c r="DZ31" s="2" t="s">
        <v>142</v>
      </c>
      <c r="EA31" s="2" t="s">
        <v>131</v>
      </c>
      <c r="EB31" s="4"/>
      <c r="EC31" s="8"/>
      <c r="ED31" s="4"/>
      <c r="EE31" s="8"/>
      <c r="EF31" s="7"/>
      <c r="EG31" s="7"/>
      <c r="EH31" s="2" t="s">
        <v>139</v>
      </c>
      <c r="EI31" s="2" t="s">
        <v>154</v>
      </c>
      <c r="EJ31" s="2" t="s">
        <v>483</v>
      </c>
      <c r="EK31" s="2" t="s">
        <v>286</v>
      </c>
      <c r="EL31" s="2" t="s">
        <v>142</v>
      </c>
      <c r="EM31" s="2" t="s">
        <v>142</v>
      </c>
      <c r="EN31" s="2" t="s">
        <v>131</v>
      </c>
      <c r="EO31" s="4"/>
      <c r="EP31" s="8"/>
      <c r="EQ31" s="4"/>
      <c r="ER31" s="8"/>
      <c r="ES31" s="7"/>
      <c r="ET31" s="7"/>
      <c r="EU31" s="2" t="s">
        <v>139</v>
      </c>
      <c r="EV31" s="2" t="s">
        <v>128</v>
      </c>
      <c r="EW31" s="2" t="s">
        <v>148</v>
      </c>
      <c r="EX31" s="2" t="s">
        <v>539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139</v>
      </c>
      <c r="FI31" s="2" t="s">
        <v>128</v>
      </c>
      <c r="FJ31" s="2" t="s">
        <v>486</v>
      </c>
      <c r="FK31" s="2" t="s">
        <v>540</v>
      </c>
      <c r="FL31" s="2" t="s">
        <v>142</v>
      </c>
      <c r="FM31" s="2" t="s">
        <v>142</v>
      </c>
      <c r="FN31" s="2" t="s">
        <v>131</v>
      </c>
      <c r="FO31" s="4"/>
      <c r="FP31" s="8"/>
      <c r="FQ31" s="4"/>
      <c r="FR31" s="8"/>
      <c r="FS31" s="7"/>
      <c r="FT31" s="7"/>
      <c r="FU31" s="2" t="s">
        <v>131</v>
      </c>
      <c r="FV31" s="2" t="s">
        <v>131</v>
      </c>
      <c r="FW31" s="2" t="s">
        <v>131</v>
      </c>
      <c r="FX31" s="2" t="s">
        <v>131</v>
      </c>
      <c r="FY31" s="2" t="s">
        <v>131</v>
      </c>
      <c r="FZ31" s="2" t="s">
        <v>131</v>
      </c>
      <c r="GA31" s="2" t="s">
        <v>131</v>
      </c>
      <c r="GB31" s="4"/>
      <c r="GC31" s="8"/>
      <c r="GD31" s="4"/>
      <c r="GE31" s="8"/>
      <c r="GF31" s="7"/>
      <c r="GG31" s="7"/>
      <c r="GH31" s="2" t="s">
        <v>139</v>
      </c>
      <c r="GI31" s="2" t="s">
        <v>128</v>
      </c>
      <c r="GJ31" s="2" t="s">
        <v>350</v>
      </c>
      <c r="GK31" s="2" t="s">
        <v>541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139</v>
      </c>
      <c r="GV31" s="2" t="s">
        <v>156</v>
      </c>
      <c r="GW31" s="2" t="s">
        <v>542</v>
      </c>
      <c r="GX31" s="2" t="s">
        <v>392</v>
      </c>
      <c r="GY31" s="2" t="s">
        <v>142</v>
      </c>
      <c r="GZ31" s="2" t="s">
        <v>142</v>
      </c>
      <c r="HA31" s="2" t="s">
        <v>131</v>
      </c>
      <c r="HB31" s="4"/>
      <c r="HC31" s="8"/>
      <c r="HD31" s="4"/>
      <c r="HE31" s="8"/>
      <c r="HF31" s="7"/>
      <c r="HG31" s="7"/>
      <c r="HH31" s="2" t="s">
        <v>139</v>
      </c>
      <c r="HI31" s="2" t="s">
        <v>154</v>
      </c>
      <c r="HJ31" s="2" t="s">
        <v>490</v>
      </c>
      <c r="HK31" s="2" t="s">
        <v>325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153</v>
      </c>
      <c r="HV31" s="2" t="s">
        <v>154</v>
      </c>
      <c r="HW31" s="2" t="s">
        <v>542</v>
      </c>
      <c r="HX31" s="2" t="s">
        <v>543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159</v>
      </c>
      <c r="IV31" s="2" t="s">
        <v>128</v>
      </c>
      <c r="IW31" s="2" t="s">
        <v>131</v>
      </c>
      <c r="IX31" s="2" t="s">
        <v>131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159</v>
      </c>
      <c r="JI31" s="2" t="s">
        <v>128</v>
      </c>
      <c r="JJ31" s="2" t="s">
        <v>131</v>
      </c>
      <c r="JK31" s="2" t="s">
        <v>131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139</v>
      </c>
      <c r="JV31" s="2" t="s">
        <v>128</v>
      </c>
      <c r="JW31" s="2" t="s">
        <v>301</v>
      </c>
      <c r="JX31" s="2" t="s">
        <v>544</v>
      </c>
      <c r="JY31" s="2" t="s">
        <v>142</v>
      </c>
      <c r="JZ31" s="2" t="s">
        <v>142</v>
      </c>
      <c r="KA31" s="2" t="s">
        <v>131</v>
      </c>
      <c r="KB31" s="4"/>
      <c r="KC31" s="8"/>
      <c r="KD31" s="4"/>
      <c r="KE31" s="8"/>
      <c r="KF31" s="7"/>
      <c r="KG31" s="7"/>
      <c r="KH31" s="2" t="s">
        <v>131</v>
      </c>
      <c r="KI31" s="2" t="s">
        <v>131</v>
      </c>
      <c r="KJ31" s="2" t="s">
        <v>131</v>
      </c>
      <c r="KK31" s="2" t="s">
        <v>131</v>
      </c>
      <c r="KL31" s="2" t="s">
        <v>131</v>
      </c>
      <c r="KM31" s="2" t="s">
        <v>131</v>
      </c>
      <c r="KN31" s="2" t="s">
        <v>131</v>
      </c>
      <c r="KO31" s="4"/>
      <c r="KP31" s="8"/>
      <c r="KQ31" s="4"/>
      <c r="KR31" s="8"/>
      <c r="KS31" s="7"/>
      <c r="KT31" s="7"/>
      <c r="KU31" s="2" t="s">
        <v>159</v>
      </c>
      <c r="KV31" s="2" t="s">
        <v>128</v>
      </c>
      <c r="KW31" s="2" t="s">
        <v>131</v>
      </c>
      <c r="KX31" s="2" t="s">
        <v>131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139</v>
      </c>
      <c r="LV31" s="2" t="s">
        <v>128</v>
      </c>
      <c r="LW31" s="2" t="s">
        <v>301</v>
      </c>
      <c r="LX31" s="2" t="s">
        <v>545</v>
      </c>
      <c r="LY31" s="2" t="s">
        <v>142</v>
      </c>
      <c r="LZ31" s="2" t="s">
        <v>142</v>
      </c>
      <c r="MA31" s="2" t="s">
        <v>131</v>
      </c>
      <c r="MB31" s="4"/>
      <c r="MC31" s="8"/>
      <c r="MD31" s="4"/>
      <c r="ME31" s="8"/>
      <c r="MF31" s="7"/>
      <c r="MG31" s="7"/>
      <c r="MH31" s="2" t="s">
        <v>131</v>
      </c>
      <c r="MI31" s="2" t="s">
        <v>131</v>
      </c>
      <c r="MJ31" s="2" t="s">
        <v>131</v>
      </c>
      <c r="MK31" s="2" t="s">
        <v>131</v>
      </c>
      <c r="ML31" s="2" t="s">
        <v>131</v>
      </c>
      <c r="MM31" s="2" t="s">
        <v>131</v>
      </c>
      <c r="MN31" s="2" t="s">
        <v>131</v>
      </c>
      <c r="MO31" s="4"/>
      <c r="MP31" s="8"/>
      <c r="MQ31" s="4"/>
      <c r="MR31" s="8"/>
      <c r="MS31" s="7"/>
      <c r="MT31" s="7"/>
      <c r="MU31" s="2" t="s">
        <v>139</v>
      </c>
      <c r="MV31" s="2" t="s">
        <v>154</v>
      </c>
      <c r="MW31" s="2" t="s">
        <v>131</v>
      </c>
      <c r="MX31" s="2" t="s">
        <v>131</v>
      </c>
      <c r="MY31" s="2" t="s">
        <v>142</v>
      </c>
      <c r="MZ31" s="2" t="s">
        <v>142</v>
      </c>
      <c r="NA31" s="2" t="s">
        <v>131</v>
      </c>
      <c r="NB31" s="4"/>
      <c r="NC31" s="8"/>
      <c r="ND31" s="4"/>
      <c r="NE31" s="8"/>
      <c r="NF31" s="7"/>
      <c r="NG31" s="7"/>
      <c r="NH31" s="2" t="s">
        <v>152</v>
      </c>
      <c r="NI31" s="2" t="s">
        <v>128</v>
      </c>
      <c r="NJ31" s="2" t="s">
        <v>131</v>
      </c>
      <c r="NK31" s="2" t="s">
        <v>131</v>
      </c>
      <c r="NL31" s="2" t="s">
        <v>142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2" t="s">
        <v>131</v>
      </c>
      <c r="OB31" s="4"/>
      <c r="OC31" s="8"/>
      <c r="OD31" s="4"/>
      <c r="OE31" s="8"/>
      <c r="OF31" s="7"/>
      <c r="OG31" s="7"/>
      <c r="OH31" s="2" t="s">
        <v>139</v>
      </c>
      <c r="OI31" s="2" t="s">
        <v>128</v>
      </c>
      <c r="OJ31" s="2" t="s">
        <v>315</v>
      </c>
      <c r="OK31" s="2" t="s">
        <v>546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152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159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160</v>
      </c>
      <c r="QV31" s="2" t="s">
        <v>128</v>
      </c>
      <c r="QW31" s="2" t="s">
        <v>131</v>
      </c>
      <c r="QX31" s="2" t="s">
        <v>131</v>
      </c>
      <c r="QY31" s="2" t="s">
        <v>142</v>
      </c>
      <c r="QZ31" s="2" t="s">
        <v>142</v>
      </c>
      <c r="RA31" s="2" t="s">
        <v>162</v>
      </c>
      <c r="RB31" s="4"/>
      <c r="RC31" s="8"/>
      <c r="RD31" s="4"/>
      <c r="RE31" s="8"/>
      <c r="RF31" s="7"/>
      <c r="RG31" s="7"/>
      <c r="RH31" s="2" t="s">
        <v>152</v>
      </c>
      <c r="RI31" s="2" t="s">
        <v>154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153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547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468</v>
      </c>
      <c r="G32" s="2" t="s">
        <v>468</v>
      </c>
      <c r="H32" s="2" t="s">
        <v>468</v>
      </c>
      <c r="I32" s="2" t="s">
        <v>548</v>
      </c>
      <c r="J32" s="2" t="s">
        <v>189</v>
      </c>
      <c r="K32" s="2" t="s">
        <v>549</v>
      </c>
      <c r="L32" s="3">
        <v>125</v>
      </c>
      <c r="M32" s="3">
        <v>131.24</v>
      </c>
      <c r="N32" s="3">
        <v>264.99</v>
      </c>
      <c r="O32" s="2" t="s">
        <v>550</v>
      </c>
      <c r="P32" s="2" t="s">
        <v>551</v>
      </c>
      <c r="Q32" s="2" t="s">
        <v>130</v>
      </c>
      <c r="R32" s="2" t="s">
        <v>131</v>
      </c>
      <c r="S32" s="2" t="s">
        <v>552</v>
      </c>
      <c r="T32" s="2" t="s">
        <v>131</v>
      </c>
      <c r="U32" s="2" t="s">
        <v>134</v>
      </c>
      <c r="V32" s="2" t="s">
        <v>334</v>
      </c>
      <c r="W32" s="2" t="s">
        <v>334</v>
      </c>
      <c r="X32" s="2" t="s">
        <v>474</v>
      </c>
      <c r="Y32" s="2" t="s">
        <v>300</v>
      </c>
      <c r="Z32" s="4">
        <v>57</v>
      </c>
      <c r="AA32" s="4">
        <f>=ROUNDDOWN(24.7826086956522,0)</f>
      </c>
      <c r="AB32" s="5">
        <v>2.3</v>
      </c>
      <c r="AC32" s="2" t="s">
        <v>131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2</v>
      </c>
      <c r="AQ32" s="8">
        <v>156.04</v>
      </c>
      <c r="AR32" s="4"/>
      <c r="AS32" s="8"/>
      <c r="AT32" s="7"/>
      <c r="AU32" s="7"/>
      <c r="AV32" s="4">
        <v>2</v>
      </c>
      <c r="AW32" s="8">
        <v>156.04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0.1184</v>
      </c>
      <c r="BJ32" s="4">
        <v>2</v>
      </c>
      <c r="BK32" s="8">
        <v>156.04</v>
      </c>
      <c r="BL32" s="2" t="s">
        <v>507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128</v>
      </c>
      <c r="BW32" s="2" t="s">
        <v>301</v>
      </c>
      <c r="BX32" s="2" t="s">
        <v>553</v>
      </c>
      <c r="BY32" s="2" t="s">
        <v>142</v>
      </c>
      <c r="BZ32" s="2" t="s">
        <v>142</v>
      </c>
      <c r="CA32" s="2" t="s">
        <v>131</v>
      </c>
      <c r="CB32" s="4"/>
      <c r="CC32" s="8"/>
      <c r="CD32" s="4"/>
      <c r="CE32" s="8"/>
      <c r="CF32" s="7"/>
      <c r="CG32" s="7"/>
      <c r="CH32" s="2" t="s">
        <v>139</v>
      </c>
      <c r="CI32" s="2" t="s">
        <v>128</v>
      </c>
      <c r="CJ32" s="2" t="s">
        <v>301</v>
      </c>
      <c r="CK32" s="2" t="s">
        <v>554</v>
      </c>
      <c r="CL32" s="2" t="s">
        <v>142</v>
      </c>
      <c r="CM32" s="2" t="s">
        <v>142</v>
      </c>
      <c r="CN32" s="2" t="s">
        <v>131</v>
      </c>
      <c r="CO32" s="4">
        <v>1</v>
      </c>
      <c r="CP32" s="8">
        <v>85.76</v>
      </c>
      <c r="CQ32" s="4"/>
      <c r="CR32" s="8"/>
      <c r="CS32" s="7"/>
      <c r="CT32" s="7"/>
      <c r="CU32" s="2" t="s">
        <v>139</v>
      </c>
      <c r="CV32" s="2" t="s">
        <v>128</v>
      </c>
      <c r="CW32" s="2" t="s">
        <v>301</v>
      </c>
      <c r="CX32" s="2" t="s">
        <v>555</v>
      </c>
      <c r="CY32" s="2" t="s">
        <v>142</v>
      </c>
      <c r="CZ32" s="2" t="s">
        <v>142</v>
      </c>
      <c r="DA32" s="2" t="s">
        <v>131</v>
      </c>
      <c r="DB32" s="4">
        <v>1</v>
      </c>
      <c r="DC32" s="8">
        <v>70.28</v>
      </c>
      <c r="DD32" s="4"/>
      <c r="DE32" s="8"/>
      <c r="DF32" s="7"/>
      <c r="DG32" s="7"/>
      <c r="DH32" s="2" t="s">
        <v>139</v>
      </c>
      <c r="DI32" s="2" t="s">
        <v>128</v>
      </c>
      <c r="DJ32" s="2" t="s">
        <v>131</v>
      </c>
      <c r="DK32" s="2" t="s">
        <v>556</v>
      </c>
      <c r="DL32" s="2" t="s">
        <v>142</v>
      </c>
      <c r="DM32" s="2" t="s">
        <v>142</v>
      </c>
      <c r="DN32" s="2" t="s">
        <v>131</v>
      </c>
      <c r="DO32" s="4"/>
      <c r="DP32" s="8"/>
      <c r="DQ32" s="4"/>
      <c r="DR32" s="8"/>
      <c r="DS32" s="7"/>
      <c r="DT32" s="7"/>
      <c r="DU32" s="2" t="s">
        <v>139</v>
      </c>
      <c r="DV32" s="2" t="s">
        <v>128</v>
      </c>
      <c r="DW32" s="2" t="s">
        <v>481</v>
      </c>
      <c r="DX32" s="2" t="s">
        <v>557</v>
      </c>
      <c r="DY32" s="2" t="s">
        <v>142</v>
      </c>
      <c r="DZ32" s="2" t="s">
        <v>142</v>
      </c>
      <c r="EA32" s="2" t="s">
        <v>131</v>
      </c>
      <c r="EB32" s="4"/>
      <c r="EC32" s="8"/>
      <c r="ED32" s="4"/>
      <c r="EE32" s="8"/>
      <c r="EF32" s="7"/>
      <c r="EG32" s="7"/>
      <c r="EH32" s="2" t="s">
        <v>139</v>
      </c>
      <c r="EI32" s="2" t="s">
        <v>154</v>
      </c>
      <c r="EJ32" s="2" t="s">
        <v>483</v>
      </c>
      <c r="EK32" s="2" t="s">
        <v>558</v>
      </c>
      <c r="EL32" s="2" t="s">
        <v>142</v>
      </c>
      <c r="EM32" s="2" t="s">
        <v>142</v>
      </c>
      <c r="EN32" s="2" t="s">
        <v>131</v>
      </c>
      <c r="EO32" s="4"/>
      <c r="EP32" s="8"/>
      <c r="EQ32" s="4"/>
      <c r="ER32" s="8"/>
      <c r="ES32" s="7"/>
      <c r="ET32" s="7"/>
      <c r="EU32" s="2" t="s">
        <v>139</v>
      </c>
      <c r="EV32" s="2" t="s">
        <v>128</v>
      </c>
      <c r="EW32" s="2" t="s">
        <v>148</v>
      </c>
      <c r="EX32" s="2" t="s">
        <v>131</v>
      </c>
      <c r="EY32" s="2" t="s">
        <v>142</v>
      </c>
      <c r="EZ32" s="2" t="s">
        <v>142</v>
      </c>
      <c r="FA32" s="2" t="s">
        <v>131</v>
      </c>
      <c r="FB32" s="4"/>
      <c r="FC32" s="8"/>
      <c r="FD32" s="4"/>
      <c r="FE32" s="8"/>
      <c r="FF32" s="7"/>
      <c r="FG32" s="7"/>
      <c r="FH32" s="2" t="s">
        <v>139</v>
      </c>
      <c r="FI32" s="2" t="s">
        <v>128</v>
      </c>
      <c r="FJ32" s="2" t="s">
        <v>486</v>
      </c>
      <c r="FK32" s="2" t="s">
        <v>559</v>
      </c>
      <c r="FL32" s="2" t="s">
        <v>142</v>
      </c>
      <c r="FM32" s="2" t="s">
        <v>142</v>
      </c>
      <c r="FN32" s="2" t="s">
        <v>131</v>
      </c>
      <c r="FO32" s="4"/>
      <c r="FP32" s="8"/>
      <c r="FQ32" s="4"/>
      <c r="FR32" s="8"/>
      <c r="FS32" s="7"/>
      <c r="FT32" s="7"/>
      <c r="FU32" s="2" t="s">
        <v>131</v>
      </c>
      <c r="FV32" s="2" t="s">
        <v>131</v>
      </c>
      <c r="FW32" s="2" t="s">
        <v>131</v>
      </c>
      <c r="FX32" s="2" t="s">
        <v>131</v>
      </c>
      <c r="FY32" s="2" t="s">
        <v>131</v>
      </c>
      <c r="FZ32" s="2" t="s">
        <v>131</v>
      </c>
      <c r="GA32" s="2" t="s">
        <v>131</v>
      </c>
      <c r="GB32" s="4"/>
      <c r="GC32" s="8"/>
      <c r="GD32" s="4"/>
      <c r="GE32" s="8"/>
      <c r="GF32" s="7"/>
      <c r="GG32" s="7"/>
      <c r="GH32" s="2" t="s">
        <v>139</v>
      </c>
      <c r="GI32" s="2" t="s">
        <v>128</v>
      </c>
      <c r="GJ32" s="2" t="s">
        <v>350</v>
      </c>
      <c r="GK32" s="2" t="s">
        <v>560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152</v>
      </c>
      <c r="GV32" s="2" t="s">
        <v>128</v>
      </c>
      <c r="GW32" s="2" t="s">
        <v>131</v>
      </c>
      <c r="GX32" s="2" t="s">
        <v>131</v>
      </c>
      <c r="GY32" s="2" t="s">
        <v>142</v>
      </c>
      <c r="GZ32" s="2" t="s">
        <v>142</v>
      </c>
      <c r="HA32" s="2" t="s">
        <v>131</v>
      </c>
      <c r="HB32" s="4"/>
      <c r="HC32" s="8"/>
      <c r="HD32" s="4"/>
      <c r="HE32" s="8"/>
      <c r="HF32" s="7"/>
      <c r="HG32" s="7"/>
      <c r="HH32" s="2" t="s">
        <v>152</v>
      </c>
      <c r="HI32" s="2" t="s">
        <v>128</v>
      </c>
      <c r="HJ32" s="2" t="s">
        <v>561</v>
      </c>
      <c r="HK32" s="2" t="s">
        <v>131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153</v>
      </c>
      <c r="HV32" s="2" t="s">
        <v>154</v>
      </c>
      <c r="HW32" s="2" t="s">
        <v>562</v>
      </c>
      <c r="HX32" s="2" t="s">
        <v>131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159</v>
      </c>
      <c r="IV32" s="2" t="s">
        <v>128</v>
      </c>
      <c r="IW32" s="2" t="s">
        <v>131</v>
      </c>
      <c r="IX32" s="2" t="s">
        <v>131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159</v>
      </c>
      <c r="JI32" s="2" t="s">
        <v>128</v>
      </c>
      <c r="JJ32" s="2" t="s">
        <v>131</v>
      </c>
      <c r="JK32" s="2" t="s">
        <v>131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139</v>
      </c>
      <c r="JV32" s="2" t="s">
        <v>128</v>
      </c>
      <c r="JW32" s="2" t="s">
        <v>301</v>
      </c>
      <c r="JX32" s="2" t="s">
        <v>563</v>
      </c>
      <c r="JY32" s="2" t="s">
        <v>142</v>
      </c>
      <c r="JZ32" s="2" t="s">
        <v>142</v>
      </c>
      <c r="KA32" s="2" t="s">
        <v>131</v>
      </c>
      <c r="KB32" s="4"/>
      <c r="KC32" s="8"/>
      <c r="KD32" s="4"/>
      <c r="KE32" s="8"/>
      <c r="KF32" s="7"/>
      <c r="KG32" s="7"/>
      <c r="KH32" s="2" t="s">
        <v>131</v>
      </c>
      <c r="KI32" s="2" t="s">
        <v>131</v>
      </c>
      <c r="KJ32" s="2" t="s">
        <v>131</v>
      </c>
      <c r="KK32" s="2" t="s">
        <v>131</v>
      </c>
      <c r="KL32" s="2" t="s">
        <v>131</v>
      </c>
      <c r="KM32" s="2" t="s">
        <v>131</v>
      </c>
      <c r="KN32" s="2" t="s">
        <v>131</v>
      </c>
      <c r="KO32" s="4"/>
      <c r="KP32" s="8"/>
      <c r="KQ32" s="4"/>
      <c r="KR32" s="8"/>
      <c r="KS32" s="7"/>
      <c r="KT32" s="7"/>
      <c r="KU32" s="2" t="s">
        <v>159</v>
      </c>
      <c r="KV32" s="2" t="s">
        <v>128</v>
      </c>
      <c r="KW32" s="2" t="s">
        <v>131</v>
      </c>
      <c r="KX32" s="2" t="s">
        <v>131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139</v>
      </c>
      <c r="LV32" s="2" t="s">
        <v>128</v>
      </c>
      <c r="LW32" s="2" t="s">
        <v>301</v>
      </c>
      <c r="LX32" s="2" t="s">
        <v>564</v>
      </c>
      <c r="LY32" s="2" t="s">
        <v>142</v>
      </c>
      <c r="LZ32" s="2" t="s">
        <v>142</v>
      </c>
      <c r="MA32" s="2" t="s">
        <v>131</v>
      </c>
      <c r="MB32" s="4"/>
      <c r="MC32" s="8"/>
      <c r="MD32" s="4"/>
      <c r="ME32" s="8"/>
      <c r="MF32" s="7"/>
      <c r="MG32" s="7"/>
      <c r="MH32" s="2" t="s">
        <v>131</v>
      </c>
      <c r="MI32" s="2" t="s">
        <v>131</v>
      </c>
      <c r="MJ32" s="2" t="s">
        <v>131</v>
      </c>
      <c r="MK32" s="2" t="s">
        <v>131</v>
      </c>
      <c r="ML32" s="2" t="s">
        <v>131</v>
      </c>
      <c r="MM32" s="2" t="s">
        <v>131</v>
      </c>
      <c r="MN32" s="2" t="s">
        <v>131</v>
      </c>
      <c r="MO32" s="4"/>
      <c r="MP32" s="8"/>
      <c r="MQ32" s="4"/>
      <c r="MR32" s="8"/>
      <c r="MS32" s="7"/>
      <c r="MT32" s="7"/>
      <c r="MU32" s="2" t="s">
        <v>139</v>
      </c>
      <c r="MV32" s="2" t="s">
        <v>128</v>
      </c>
      <c r="MW32" s="2" t="s">
        <v>131</v>
      </c>
      <c r="MX32" s="2" t="s">
        <v>131</v>
      </c>
      <c r="MY32" s="2" t="s">
        <v>142</v>
      </c>
      <c r="MZ32" s="2" t="s">
        <v>142</v>
      </c>
      <c r="NA32" s="2" t="s">
        <v>131</v>
      </c>
      <c r="NB32" s="4"/>
      <c r="NC32" s="8"/>
      <c r="ND32" s="4"/>
      <c r="NE32" s="8"/>
      <c r="NF32" s="7"/>
      <c r="NG32" s="7"/>
      <c r="NH32" s="2" t="s">
        <v>152</v>
      </c>
      <c r="NI32" s="2" t="s">
        <v>128</v>
      </c>
      <c r="NJ32" s="2" t="s">
        <v>131</v>
      </c>
      <c r="NK32" s="2" t="s">
        <v>131</v>
      </c>
      <c r="NL32" s="2" t="s">
        <v>142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2" t="s">
        <v>131</v>
      </c>
      <c r="OB32" s="4"/>
      <c r="OC32" s="8"/>
      <c r="OD32" s="4"/>
      <c r="OE32" s="8"/>
      <c r="OF32" s="7"/>
      <c r="OG32" s="7"/>
      <c r="OH32" s="2" t="s">
        <v>139</v>
      </c>
      <c r="OI32" s="2" t="s">
        <v>128</v>
      </c>
      <c r="OJ32" s="2" t="s">
        <v>514</v>
      </c>
      <c r="OK32" s="2" t="s">
        <v>565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152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159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152</v>
      </c>
      <c r="QI32" s="2" t="s">
        <v>128</v>
      </c>
      <c r="QJ32" s="2" t="s">
        <v>131</v>
      </c>
      <c r="QK32" s="2" t="s">
        <v>131</v>
      </c>
      <c r="QL32" s="2" t="s">
        <v>142</v>
      </c>
      <c r="QM32" s="2" t="s">
        <v>142</v>
      </c>
      <c r="QN32" s="2" t="s">
        <v>131</v>
      </c>
      <c r="QO32" s="4"/>
      <c r="QP32" s="8"/>
      <c r="QQ32" s="4"/>
      <c r="QR32" s="8"/>
      <c r="QS32" s="7"/>
      <c r="QT32" s="7"/>
      <c r="QU32" s="2" t="s">
        <v>160</v>
      </c>
      <c r="QV32" s="2" t="s">
        <v>128</v>
      </c>
      <c r="QW32" s="2" t="s">
        <v>131</v>
      </c>
      <c r="QX32" s="2" t="s">
        <v>131</v>
      </c>
      <c r="QY32" s="2" t="s">
        <v>162</v>
      </c>
      <c r="QZ32" s="2" t="s">
        <v>142</v>
      </c>
      <c r="RA32" s="2" t="s">
        <v>162</v>
      </c>
      <c r="RB32" s="4"/>
      <c r="RC32" s="8"/>
      <c r="RD32" s="4"/>
      <c r="RE32" s="8"/>
      <c r="RF32" s="7"/>
      <c r="RG32" s="7"/>
      <c r="RH32" s="2" t="s">
        <v>152</v>
      </c>
      <c r="RI32" s="2" t="s">
        <v>128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159</v>
      </c>
      <c r="RV32" s="2" t="s">
        <v>128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566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567</v>
      </c>
      <c r="G33" s="2" t="s">
        <v>567</v>
      </c>
      <c r="H33" s="2" t="s">
        <v>567</v>
      </c>
      <c r="I33" s="2" t="s">
        <v>568</v>
      </c>
      <c r="J33" s="2" t="s">
        <v>126</v>
      </c>
      <c r="K33" s="2" t="s">
        <v>377</v>
      </c>
      <c r="L33" s="3">
        <v>93.31</v>
      </c>
      <c r="M33" s="3">
        <v>97.98</v>
      </c>
      <c r="N33" s="3">
        <v>204.99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569</v>
      </c>
      <c r="T33" s="2" t="s">
        <v>570</v>
      </c>
      <c r="U33" s="2" t="s">
        <v>134</v>
      </c>
      <c r="V33" s="2" t="s">
        <v>406</v>
      </c>
      <c r="W33" s="2" t="s">
        <v>473</v>
      </c>
      <c r="X33" s="2" t="s">
        <v>474</v>
      </c>
      <c r="Y33" s="2" t="s">
        <v>300</v>
      </c>
      <c r="Z33" s="4">
        <v>195</v>
      </c>
      <c r="AA33" s="4">
        <f>=ROUNDDOWN(150,0)</f>
      </c>
      <c r="AB33" s="5">
        <v>1.3</v>
      </c>
      <c r="AC33" s="2" t="s">
        <v>131</v>
      </c>
      <c r="AD33" s="4"/>
      <c r="AE33" s="4"/>
      <c r="AF33" s="6">
        <v>79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>
        <v>10</v>
      </c>
      <c r="AW33" s="8">
        <v>1189.45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/>
      <c r="BC33" s="4">
        <v>10</v>
      </c>
      <c r="BD33" s="8">
        <v>1189.45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1</v>
      </c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139</v>
      </c>
      <c r="BV33" s="2" t="s">
        <v>128</v>
      </c>
      <c r="BW33" s="2" t="s">
        <v>338</v>
      </c>
      <c r="BX33" s="2" t="s">
        <v>257</v>
      </c>
      <c r="BY33" s="2" t="s">
        <v>142</v>
      </c>
      <c r="BZ33" s="2" t="s">
        <v>142</v>
      </c>
      <c r="CA33" s="2" t="s">
        <v>131</v>
      </c>
      <c r="CB33" s="4"/>
      <c r="CC33" s="8"/>
      <c r="CD33" s="4"/>
      <c r="CE33" s="8"/>
      <c r="CF33" s="7"/>
      <c r="CG33" s="7"/>
      <c r="CH33" s="2" t="s">
        <v>139</v>
      </c>
      <c r="CI33" s="2" t="s">
        <v>128</v>
      </c>
      <c r="CJ33" s="2" t="s">
        <v>571</v>
      </c>
      <c r="CK33" s="2" t="s">
        <v>572</v>
      </c>
      <c r="CL33" s="2" t="s">
        <v>142</v>
      </c>
      <c r="CM33" s="2" t="s">
        <v>142</v>
      </c>
      <c r="CN33" s="2" t="s">
        <v>131</v>
      </c>
      <c r="CO33" s="4"/>
      <c r="CP33" s="8"/>
      <c r="CQ33" s="4"/>
      <c r="CR33" s="8"/>
      <c r="CS33" s="7"/>
      <c r="CT33" s="7"/>
      <c r="CU33" s="2" t="s">
        <v>139</v>
      </c>
      <c r="CV33" s="2" t="s">
        <v>128</v>
      </c>
      <c r="CW33" s="2" t="s">
        <v>573</v>
      </c>
      <c r="CX33" s="2" t="s">
        <v>574</v>
      </c>
      <c r="CY33" s="2" t="s">
        <v>142</v>
      </c>
      <c r="CZ33" s="2" t="s">
        <v>142</v>
      </c>
      <c r="DA33" s="2" t="s">
        <v>131</v>
      </c>
      <c r="DB33" s="4"/>
      <c r="DC33" s="8"/>
      <c r="DD33" s="4"/>
      <c r="DE33" s="8"/>
      <c r="DF33" s="7"/>
      <c r="DG33" s="7"/>
      <c r="DH33" s="2" t="s">
        <v>139</v>
      </c>
      <c r="DI33" s="2" t="s">
        <v>128</v>
      </c>
      <c r="DJ33" s="2" t="s">
        <v>131</v>
      </c>
      <c r="DK33" s="2" t="s">
        <v>575</v>
      </c>
      <c r="DL33" s="2" t="s">
        <v>142</v>
      </c>
      <c r="DM33" s="2" t="s">
        <v>142</v>
      </c>
      <c r="DN33" s="2" t="s">
        <v>131</v>
      </c>
      <c r="DO33" s="4"/>
      <c r="DP33" s="8"/>
      <c r="DQ33" s="4"/>
      <c r="DR33" s="8"/>
      <c r="DS33" s="7"/>
      <c r="DT33" s="7"/>
      <c r="DU33" s="2" t="s">
        <v>139</v>
      </c>
      <c r="DV33" s="2" t="s">
        <v>128</v>
      </c>
      <c r="DW33" s="2" t="s">
        <v>576</v>
      </c>
      <c r="DX33" s="2" t="s">
        <v>577</v>
      </c>
      <c r="DY33" s="2" t="s">
        <v>142</v>
      </c>
      <c r="DZ33" s="2" t="s">
        <v>142</v>
      </c>
      <c r="EA33" s="2" t="s">
        <v>131</v>
      </c>
      <c r="EB33" s="4"/>
      <c r="EC33" s="8"/>
      <c r="ED33" s="4"/>
      <c r="EE33" s="8"/>
      <c r="EF33" s="7"/>
      <c r="EG33" s="7"/>
      <c r="EH33" s="2" t="s">
        <v>139</v>
      </c>
      <c r="EI33" s="2" t="s">
        <v>128</v>
      </c>
      <c r="EJ33" s="2" t="s">
        <v>417</v>
      </c>
      <c r="EK33" s="2" t="s">
        <v>578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139</v>
      </c>
      <c r="EV33" s="2" t="s">
        <v>128</v>
      </c>
      <c r="EW33" s="2" t="s">
        <v>148</v>
      </c>
      <c r="EX33" s="2" t="s">
        <v>131</v>
      </c>
      <c r="EY33" s="2" t="s">
        <v>142</v>
      </c>
      <c r="EZ33" s="2" t="s">
        <v>142</v>
      </c>
      <c r="FA33" s="2" t="s">
        <v>131</v>
      </c>
      <c r="FB33" s="4"/>
      <c r="FC33" s="8"/>
      <c r="FD33" s="4"/>
      <c r="FE33" s="8"/>
      <c r="FF33" s="7"/>
      <c r="FG33" s="7"/>
      <c r="FH33" s="2" t="s">
        <v>139</v>
      </c>
      <c r="FI33" s="2" t="s">
        <v>128</v>
      </c>
      <c r="FJ33" s="2" t="s">
        <v>579</v>
      </c>
      <c r="FK33" s="2" t="s">
        <v>372</v>
      </c>
      <c r="FL33" s="2" t="s">
        <v>142</v>
      </c>
      <c r="FM33" s="2" t="s">
        <v>142</v>
      </c>
      <c r="FN33" s="2" t="s">
        <v>131</v>
      </c>
      <c r="FO33" s="4"/>
      <c r="FP33" s="8"/>
      <c r="FQ33" s="4"/>
      <c r="FR33" s="8"/>
      <c r="FS33" s="7"/>
      <c r="FT33" s="7"/>
      <c r="FU33" s="2" t="s">
        <v>131</v>
      </c>
      <c r="FV33" s="2" t="s">
        <v>131</v>
      </c>
      <c r="FW33" s="2" t="s">
        <v>131</v>
      </c>
      <c r="FX33" s="2" t="s">
        <v>131</v>
      </c>
      <c r="FY33" s="2" t="s">
        <v>131</v>
      </c>
      <c r="FZ33" s="2" t="s">
        <v>131</v>
      </c>
      <c r="GA33" s="2" t="s">
        <v>131</v>
      </c>
      <c r="GB33" s="4"/>
      <c r="GC33" s="8"/>
      <c r="GD33" s="4"/>
      <c r="GE33" s="8"/>
      <c r="GF33" s="7"/>
      <c r="GG33" s="7"/>
      <c r="GH33" s="2" t="s">
        <v>139</v>
      </c>
      <c r="GI33" s="2" t="s">
        <v>128</v>
      </c>
      <c r="GJ33" s="2" t="s">
        <v>350</v>
      </c>
      <c r="GK33" s="2" t="s">
        <v>580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139</v>
      </c>
      <c r="GV33" s="2" t="s">
        <v>156</v>
      </c>
      <c r="GW33" s="2" t="s">
        <v>423</v>
      </c>
      <c r="GX33" s="2" t="s">
        <v>581</v>
      </c>
      <c r="GY33" s="2" t="s">
        <v>142</v>
      </c>
      <c r="GZ33" s="2" t="s">
        <v>142</v>
      </c>
      <c r="HA33" s="2" t="s">
        <v>131</v>
      </c>
      <c r="HB33" s="4"/>
      <c r="HC33" s="8"/>
      <c r="HD33" s="4"/>
      <c r="HE33" s="8"/>
      <c r="HF33" s="7"/>
      <c r="HG33" s="7"/>
      <c r="HH33" s="2" t="s">
        <v>139</v>
      </c>
      <c r="HI33" s="2" t="s">
        <v>128</v>
      </c>
      <c r="HJ33" s="2" t="s">
        <v>352</v>
      </c>
      <c r="HK33" s="2" t="s">
        <v>582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139</v>
      </c>
      <c r="HV33" s="2" t="s">
        <v>128</v>
      </c>
      <c r="HW33" s="2" t="s">
        <v>353</v>
      </c>
      <c r="HX33" s="2" t="s">
        <v>583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159</v>
      </c>
      <c r="IV33" s="2" t="s">
        <v>128</v>
      </c>
      <c r="IW33" s="2" t="s">
        <v>131</v>
      </c>
      <c r="IX33" s="2" t="s">
        <v>131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159</v>
      </c>
      <c r="JI33" s="2" t="s">
        <v>128</v>
      </c>
      <c r="JJ33" s="2" t="s">
        <v>421</v>
      </c>
      <c r="JK33" s="2" t="s">
        <v>131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152</v>
      </c>
      <c r="JV33" s="2" t="s">
        <v>128</v>
      </c>
      <c r="JW33" s="2" t="s">
        <v>584</v>
      </c>
      <c r="JX33" s="2" t="s">
        <v>131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131</v>
      </c>
      <c r="KI33" s="2" t="s">
        <v>131</v>
      </c>
      <c r="KJ33" s="2" t="s">
        <v>131</v>
      </c>
      <c r="KK33" s="2" t="s">
        <v>131</v>
      </c>
      <c r="KL33" s="2" t="s">
        <v>131</v>
      </c>
      <c r="KM33" s="2" t="s">
        <v>131</v>
      </c>
      <c r="KN33" s="2" t="s">
        <v>131</v>
      </c>
      <c r="KO33" s="4"/>
      <c r="KP33" s="8"/>
      <c r="KQ33" s="4"/>
      <c r="KR33" s="8"/>
      <c r="KS33" s="7"/>
      <c r="KT33" s="7"/>
      <c r="KU33" s="2" t="s">
        <v>159</v>
      </c>
      <c r="KV33" s="2" t="s">
        <v>128</v>
      </c>
      <c r="KW33" s="2" t="s">
        <v>131</v>
      </c>
      <c r="KX33" s="2" t="s">
        <v>131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139</v>
      </c>
      <c r="LV33" s="2" t="s">
        <v>128</v>
      </c>
      <c r="LW33" s="2" t="s">
        <v>571</v>
      </c>
      <c r="LX33" s="2" t="s">
        <v>585</v>
      </c>
      <c r="LY33" s="2" t="s">
        <v>142</v>
      </c>
      <c r="LZ33" s="2" t="s">
        <v>142</v>
      </c>
      <c r="MA33" s="2" t="s">
        <v>131</v>
      </c>
      <c r="MB33" s="4"/>
      <c r="MC33" s="8"/>
      <c r="MD33" s="4"/>
      <c r="ME33" s="8"/>
      <c r="MF33" s="7"/>
      <c r="MG33" s="7"/>
      <c r="MH33" s="2" t="s">
        <v>131</v>
      </c>
      <c r="MI33" s="2" t="s">
        <v>131</v>
      </c>
      <c r="MJ33" s="2" t="s">
        <v>131</v>
      </c>
      <c r="MK33" s="2" t="s">
        <v>131</v>
      </c>
      <c r="ML33" s="2" t="s">
        <v>131</v>
      </c>
      <c r="MM33" s="2" t="s">
        <v>131</v>
      </c>
      <c r="MN33" s="2" t="s">
        <v>131</v>
      </c>
      <c r="MO33" s="4"/>
      <c r="MP33" s="8"/>
      <c r="MQ33" s="4"/>
      <c r="MR33" s="8"/>
      <c r="MS33" s="7"/>
      <c r="MT33" s="7"/>
      <c r="MU33" s="2" t="s">
        <v>139</v>
      </c>
      <c r="MV33" s="2" t="s">
        <v>128</v>
      </c>
      <c r="MW33" s="2" t="s">
        <v>131</v>
      </c>
      <c r="MX33" s="2" t="s">
        <v>131</v>
      </c>
      <c r="MY33" s="2" t="s">
        <v>142</v>
      </c>
      <c r="MZ33" s="2" t="s">
        <v>142</v>
      </c>
      <c r="NA33" s="2" t="s">
        <v>131</v>
      </c>
      <c r="NB33" s="4"/>
      <c r="NC33" s="8"/>
      <c r="ND33" s="4"/>
      <c r="NE33" s="8"/>
      <c r="NF33" s="7"/>
      <c r="NG33" s="7"/>
      <c r="NH33" s="2" t="s">
        <v>152</v>
      </c>
      <c r="NI33" s="2" t="s">
        <v>128</v>
      </c>
      <c r="NJ33" s="2" t="s">
        <v>131</v>
      </c>
      <c r="NK33" s="2" t="s">
        <v>131</v>
      </c>
      <c r="NL33" s="2" t="s">
        <v>142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2" t="s">
        <v>131</v>
      </c>
      <c r="OB33" s="4"/>
      <c r="OC33" s="8"/>
      <c r="OD33" s="4"/>
      <c r="OE33" s="8"/>
      <c r="OF33" s="7"/>
      <c r="OG33" s="7"/>
      <c r="OH33" s="2" t="s">
        <v>139</v>
      </c>
      <c r="OI33" s="2" t="s">
        <v>128</v>
      </c>
      <c r="OJ33" s="2" t="s">
        <v>586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152</v>
      </c>
      <c r="OV33" s="2" t="s">
        <v>128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159</v>
      </c>
      <c r="PI33" s="2" t="s">
        <v>128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152</v>
      </c>
      <c r="QI33" s="2" t="s">
        <v>128</v>
      </c>
      <c r="QJ33" s="2" t="s">
        <v>131</v>
      </c>
      <c r="QK33" s="2" t="s">
        <v>131</v>
      </c>
      <c r="QL33" s="2" t="s">
        <v>142</v>
      </c>
      <c r="QM33" s="2" t="s">
        <v>142</v>
      </c>
      <c r="QN33" s="2" t="s">
        <v>131</v>
      </c>
      <c r="QO33" s="4"/>
      <c r="QP33" s="8"/>
      <c r="QQ33" s="4"/>
      <c r="QR33" s="8"/>
      <c r="QS33" s="7"/>
      <c r="QT33" s="7"/>
      <c r="QU33" s="2" t="s">
        <v>160</v>
      </c>
      <c r="QV33" s="2" t="s">
        <v>128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162</v>
      </c>
      <c r="RB33" s="4"/>
      <c r="RC33" s="8"/>
      <c r="RD33" s="4"/>
      <c r="RE33" s="8"/>
      <c r="RF33" s="7"/>
      <c r="RG33" s="7"/>
      <c r="RH33" s="2" t="s">
        <v>152</v>
      </c>
      <c r="RI33" s="2" t="s">
        <v>154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153</v>
      </c>
      <c r="RV33" s="2" t="s">
        <v>128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587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567</v>
      </c>
      <c r="G34" s="2" t="s">
        <v>567</v>
      </c>
      <c r="H34" s="2" t="s">
        <v>567</v>
      </c>
      <c r="I34" s="2" t="s">
        <v>568</v>
      </c>
      <c r="J34" s="2" t="s">
        <v>164</v>
      </c>
      <c r="K34" s="2" t="s">
        <v>377</v>
      </c>
      <c r="L34" s="3">
        <v>103.67</v>
      </c>
      <c r="M34" s="3">
        <v>108.85</v>
      </c>
      <c r="N34" s="3">
        <v>224.99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569</v>
      </c>
      <c r="T34" s="2" t="s">
        <v>570</v>
      </c>
      <c r="U34" s="2" t="s">
        <v>134</v>
      </c>
      <c r="V34" s="2" t="s">
        <v>406</v>
      </c>
      <c r="W34" s="2" t="s">
        <v>473</v>
      </c>
      <c r="X34" s="2" t="s">
        <v>474</v>
      </c>
      <c r="Y34" s="2" t="s">
        <v>300</v>
      </c>
      <c r="Z34" s="4">
        <v>115</v>
      </c>
      <c r="AA34" s="4">
        <f>=ROUNDDOWN(10.5504587155963,0)</f>
      </c>
      <c r="AB34" s="5">
        <v>10.9</v>
      </c>
      <c r="AC34" s="2" t="s">
        <v>588</v>
      </c>
      <c r="AD34" s="4">
        <v>300</v>
      </c>
      <c r="AE34" s="4">
        <v>300</v>
      </c>
      <c r="AF34" s="6">
        <v>79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</v>
      </c>
      <c r="AQ34" s="8">
        <v>228.6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0.1922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2</v>
      </c>
      <c r="BK34" s="8">
        <v>228.6</v>
      </c>
      <c r="BL34" s="2" t="s">
        <v>589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128</v>
      </c>
      <c r="BW34" s="2" t="s">
        <v>338</v>
      </c>
      <c r="BX34" s="2" t="s">
        <v>590</v>
      </c>
      <c r="BY34" s="2" t="s">
        <v>142</v>
      </c>
      <c r="BZ34" s="2" t="s">
        <v>142</v>
      </c>
      <c r="CA34" s="2" t="s">
        <v>131</v>
      </c>
      <c r="CB34" s="4">
        <v>1</v>
      </c>
      <c r="CC34" s="8">
        <v>114.3</v>
      </c>
      <c r="CD34" s="4"/>
      <c r="CE34" s="8"/>
      <c r="CF34" s="7"/>
      <c r="CG34" s="7"/>
      <c r="CH34" s="2" t="s">
        <v>139</v>
      </c>
      <c r="CI34" s="2" t="s">
        <v>128</v>
      </c>
      <c r="CJ34" s="2" t="s">
        <v>571</v>
      </c>
      <c r="CK34" s="2" t="s">
        <v>591</v>
      </c>
      <c r="CL34" s="2" t="s">
        <v>142</v>
      </c>
      <c r="CM34" s="2" t="s">
        <v>142</v>
      </c>
      <c r="CN34" s="2" t="s">
        <v>131</v>
      </c>
      <c r="CO34" s="4"/>
      <c r="CP34" s="8"/>
      <c r="CQ34" s="4"/>
      <c r="CR34" s="8"/>
      <c r="CS34" s="7"/>
      <c r="CT34" s="7"/>
      <c r="CU34" s="2" t="s">
        <v>139</v>
      </c>
      <c r="CV34" s="2" t="s">
        <v>128</v>
      </c>
      <c r="CW34" s="2" t="s">
        <v>573</v>
      </c>
      <c r="CX34" s="2" t="s">
        <v>592</v>
      </c>
      <c r="CY34" s="2" t="s">
        <v>142</v>
      </c>
      <c r="CZ34" s="2" t="s">
        <v>142</v>
      </c>
      <c r="DA34" s="2" t="s">
        <v>131</v>
      </c>
      <c r="DB34" s="4"/>
      <c r="DC34" s="8"/>
      <c r="DD34" s="4"/>
      <c r="DE34" s="8"/>
      <c r="DF34" s="7"/>
      <c r="DG34" s="7"/>
      <c r="DH34" s="2" t="s">
        <v>139</v>
      </c>
      <c r="DI34" s="2" t="s">
        <v>128</v>
      </c>
      <c r="DJ34" s="2" t="s">
        <v>131</v>
      </c>
      <c r="DK34" s="2" t="s">
        <v>593</v>
      </c>
      <c r="DL34" s="2" t="s">
        <v>142</v>
      </c>
      <c r="DM34" s="2" t="s">
        <v>142</v>
      </c>
      <c r="DN34" s="2" t="s">
        <v>131</v>
      </c>
      <c r="DO34" s="4"/>
      <c r="DP34" s="8"/>
      <c r="DQ34" s="4"/>
      <c r="DR34" s="8"/>
      <c r="DS34" s="7"/>
      <c r="DT34" s="7"/>
      <c r="DU34" s="2" t="s">
        <v>139</v>
      </c>
      <c r="DV34" s="2" t="s">
        <v>128</v>
      </c>
      <c r="DW34" s="2" t="s">
        <v>576</v>
      </c>
      <c r="DX34" s="2" t="s">
        <v>594</v>
      </c>
      <c r="DY34" s="2" t="s">
        <v>142</v>
      </c>
      <c r="DZ34" s="2" t="s">
        <v>142</v>
      </c>
      <c r="EA34" s="2" t="s">
        <v>131</v>
      </c>
      <c r="EB34" s="4">
        <v>1</v>
      </c>
      <c r="EC34" s="8">
        <v>114.3</v>
      </c>
      <c r="ED34" s="4"/>
      <c r="EE34" s="8"/>
      <c r="EF34" s="7"/>
      <c r="EG34" s="7"/>
      <c r="EH34" s="2" t="s">
        <v>139</v>
      </c>
      <c r="EI34" s="2" t="s">
        <v>128</v>
      </c>
      <c r="EJ34" s="2" t="s">
        <v>417</v>
      </c>
      <c r="EK34" s="2" t="s">
        <v>595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139</v>
      </c>
      <c r="EV34" s="2" t="s">
        <v>128</v>
      </c>
      <c r="EW34" s="2" t="s">
        <v>148</v>
      </c>
      <c r="EX34" s="2" t="s">
        <v>596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139</v>
      </c>
      <c r="FI34" s="2" t="s">
        <v>128</v>
      </c>
      <c r="FJ34" s="2" t="s">
        <v>579</v>
      </c>
      <c r="FK34" s="2" t="s">
        <v>288</v>
      </c>
      <c r="FL34" s="2" t="s">
        <v>142</v>
      </c>
      <c r="FM34" s="2" t="s">
        <v>142</v>
      </c>
      <c r="FN34" s="2" t="s">
        <v>131</v>
      </c>
      <c r="FO34" s="4"/>
      <c r="FP34" s="8"/>
      <c r="FQ34" s="4"/>
      <c r="FR34" s="8"/>
      <c r="FS34" s="7"/>
      <c r="FT34" s="7"/>
      <c r="FU34" s="2" t="s">
        <v>131</v>
      </c>
      <c r="FV34" s="2" t="s">
        <v>131</v>
      </c>
      <c r="FW34" s="2" t="s">
        <v>131</v>
      </c>
      <c r="FX34" s="2" t="s">
        <v>131</v>
      </c>
      <c r="FY34" s="2" t="s">
        <v>131</v>
      </c>
      <c r="FZ34" s="2" t="s">
        <v>131</v>
      </c>
      <c r="GA34" s="2" t="s">
        <v>131</v>
      </c>
      <c r="GB34" s="4"/>
      <c r="GC34" s="8"/>
      <c r="GD34" s="4"/>
      <c r="GE34" s="8"/>
      <c r="GF34" s="7"/>
      <c r="GG34" s="7"/>
      <c r="GH34" s="2" t="s">
        <v>139</v>
      </c>
      <c r="GI34" s="2" t="s">
        <v>128</v>
      </c>
      <c r="GJ34" s="2" t="s">
        <v>350</v>
      </c>
      <c r="GK34" s="2" t="s">
        <v>597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139</v>
      </c>
      <c r="GV34" s="2" t="s">
        <v>156</v>
      </c>
      <c r="GW34" s="2" t="s">
        <v>423</v>
      </c>
      <c r="GX34" s="2" t="s">
        <v>598</v>
      </c>
      <c r="GY34" s="2" t="s">
        <v>142</v>
      </c>
      <c r="GZ34" s="2" t="s">
        <v>142</v>
      </c>
      <c r="HA34" s="2" t="s">
        <v>131</v>
      </c>
      <c r="HB34" s="4"/>
      <c r="HC34" s="8"/>
      <c r="HD34" s="4"/>
      <c r="HE34" s="8"/>
      <c r="HF34" s="7"/>
      <c r="HG34" s="7"/>
      <c r="HH34" s="2" t="s">
        <v>139</v>
      </c>
      <c r="HI34" s="2" t="s">
        <v>128</v>
      </c>
      <c r="HJ34" s="2" t="s">
        <v>352</v>
      </c>
      <c r="HK34" s="2" t="s">
        <v>599</v>
      </c>
      <c r="HL34" s="2" t="s">
        <v>142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139</v>
      </c>
      <c r="HV34" s="2" t="s">
        <v>128</v>
      </c>
      <c r="HW34" s="2" t="s">
        <v>353</v>
      </c>
      <c r="HX34" s="2" t="s">
        <v>600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159</v>
      </c>
      <c r="IV34" s="2" t="s">
        <v>128</v>
      </c>
      <c r="IW34" s="2" t="s">
        <v>131</v>
      </c>
      <c r="IX34" s="2" t="s">
        <v>131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159</v>
      </c>
      <c r="JI34" s="2" t="s">
        <v>128</v>
      </c>
      <c r="JJ34" s="2" t="s">
        <v>421</v>
      </c>
      <c r="JK34" s="2" t="s">
        <v>601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139</v>
      </c>
      <c r="JV34" s="2" t="s">
        <v>128</v>
      </c>
      <c r="JW34" s="2" t="s">
        <v>584</v>
      </c>
      <c r="JX34" s="2" t="s">
        <v>131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131</v>
      </c>
      <c r="KI34" s="2" t="s">
        <v>131</v>
      </c>
      <c r="KJ34" s="2" t="s">
        <v>131</v>
      </c>
      <c r="KK34" s="2" t="s">
        <v>131</v>
      </c>
      <c r="KL34" s="2" t="s">
        <v>131</v>
      </c>
      <c r="KM34" s="2" t="s">
        <v>131</v>
      </c>
      <c r="KN34" s="2" t="s">
        <v>131</v>
      </c>
      <c r="KO34" s="4"/>
      <c r="KP34" s="8"/>
      <c r="KQ34" s="4"/>
      <c r="KR34" s="8"/>
      <c r="KS34" s="7"/>
      <c r="KT34" s="7"/>
      <c r="KU34" s="2" t="s">
        <v>159</v>
      </c>
      <c r="KV34" s="2" t="s">
        <v>128</v>
      </c>
      <c r="KW34" s="2" t="s">
        <v>131</v>
      </c>
      <c r="KX34" s="2" t="s">
        <v>131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139</v>
      </c>
      <c r="LV34" s="2" t="s">
        <v>128</v>
      </c>
      <c r="LW34" s="2" t="s">
        <v>571</v>
      </c>
      <c r="LX34" s="2" t="s">
        <v>602</v>
      </c>
      <c r="LY34" s="2" t="s">
        <v>142</v>
      </c>
      <c r="LZ34" s="2" t="s">
        <v>142</v>
      </c>
      <c r="MA34" s="2" t="s">
        <v>131</v>
      </c>
      <c r="MB34" s="4"/>
      <c r="MC34" s="8"/>
      <c r="MD34" s="4"/>
      <c r="ME34" s="8"/>
      <c r="MF34" s="7"/>
      <c r="MG34" s="7"/>
      <c r="MH34" s="2" t="s">
        <v>131</v>
      </c>
      <c r="MI34" s="2" t="s">
        <v>131</v>
      </c>
      <c r="MJ34" s="2" t="s">
        <v>131</v>
      </c>
      <c r="MK34" s="2" t="s">
        <v>131</v>
      </c>
      <c r="ML34" s="2" t="s">
        <v>131</v>
      </c>
      <c r="MM34" s="2" t="s">
        <v>131</v>
      </c>
      <c r="MN34" s="2" t="s">
        <v>131</v>
      </c>
      <c r="MO34" s="4"/>
      <c r="MP34" s="8"/>
      <c r="MQ34" s="4"/>
      <c r="MR34" s="8"/>
      <c r="MS34" s="7"/>
      <c r="MT34" s="7"/>
      <c r="MU34" s="2" t="s">
        <v>139</v>
      </c>
      <c r="MV34" s="2" t="s">
        <v>128</v>
      </c>
      <c r="MW34" s="2" t="s">
        <v>131</v>
      </c>
      <c r="MX34" s="2" t="s">
        <v>131</v>
      </c>
      <c r="MY34" s="2" t="s">
        <v>142</v>
      </c>
      <c r="MZ34" s="2" t="s">
        <v>142</v>
      </c>
      <c r="NA34" s="2" t="s">
        <v>131</v>
      </c>
      <c r="NB34" s="4"/>
      <c r="NC34" s="8"/>
      <c r="ND34" s="4"/>
      <c r="NE34" s="8"/>
      <c r="NF34" s="7"/>
      <c r="NG34" s="7"/>
      <c r="NH34" s="2" t="s">
        <v>152</v>
      </c>
      <c r="NI34" s="2" t="s">
        <v>128</v>
      </c>
      <c r="NJ34" s="2" t="s">
        <v>131</v>
      </c>
      <c r="NK34" s="2" t="s">
        <v>131</v>
      </c>
      <c r="NL34" s="2" t="s">
        <v>142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2" t="s">
        <v>131</v>
      </c>
      <c r="OB34" s="4"/>
      <c r="OC34" s="8"/>
      <c r="OD34" s="4"/>
      <c r="OE34" s="8"/>
      <c r="OF34" s="7"/>
      <c r="OG34" s="7"/>
      <c r="OH34" s="2" t="s">
        <v>139</v>
      </c>
      <c r="OI34" s="2" t="s">
        <v>128</v>
      </c>
      <c r="OJ34" s="2" t="s">
        <v>586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152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159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152</v>
      </c>
      <c r="QI34" s="2" t="s">
        <v>128</v>
      </c>
      <c r="QJ34" s="2" t="s">
        <v>131</v>
      </c>
      <c r="QK34" s="2" t="s">
        <v>131</v>
      </c>
      <c r="QL34" s="2" t="s">
        <v>142</v>
      </c>
      <c r="QM34" s="2" t="s">
        <v>142</v>
      </c>
      <c r="QN34" s="2" t="s">
        <v>131</v>
      </c>
      <c r="QO34" s="4"/>
      <c r="QP34" s="8"/>
      <c r="QQ34" s="4"/>
      <c r="QR34" s="8"/>
      <c r="QS34" s="7"/>
      <c r="QT34" s="7"/>
      <c r="QU34" s="2" t="s">
        <v>160</v>
      </c>
      <c r="QV34" s="2" t="s">
        <v>128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162</v>
      </c>
      <c r="RB34" s="4"/>
      <c r="RC34" s="8"/>
      <c r="RD34" s="4"/>
      <c r="RE34" s="8"/>
      <c r="RF34" s="7"/>
      <c r="RG34" s="7"/>
      <c r="RH34" s="2" t="s">
        <v>152</v>
      </c>
      <c r="RI34" s="2" t="s">
        <v>154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153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603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567</v>
      </c>
      <c r="G35" s="2" t="s">
        <v>567</v>
      </c>
      <c r="H35" s="2" t="s">
        <v>567</v>
      </c>
      <c r="I35" s="2" t="s">
        <v>568</v>
      </c>
      <c r="J35" s="2" t="s">
        <v>180</v>
      </c>
      <c r="K35" s="2" t="s">
        <v>377</v>
      </c>
      <c r="L35" s="3">
        <v>114.04</v>
      </c>
      <c r="M35" s="3">
        <v>119.74</v>
      </c>
      <c r="N35" s="3">
        <v>244.99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569</v>
      </c>
      <c r="T35" s="2" t="s">
        <v>570</v>
      </c>
      <c r="U35" s="2" t="s">
        <v>131</v>
      </c>
      <c r="V35" s="2" t="s">
        <v>406</v>
      </c>
      <c r="W35" s="2" t="s">
        <v>473</v>
      </c>
      <c r="X35" s="2" t="s">
        <v>474</v>
      </c>
      <c r="Y35" s="2" t="s">
        <v>300</v>
      </c>
      <c r="Z35" s="4">
        <v>263</v>
      </c>
      <c r="AA35" s="4">
        <f>=ROUNDDOWN(28.9010989010989,0)</f>
      </c>
      <c r="AB35" s="5">
        <v>9.1</v>
      </c>
      <c r="AC35" s="2" t="s">
        <v>131</v>
      </c>
      <c r="AD35" s="4"/>
      <c r="AE35" s="4"/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6</v>
      </c>
      <c r="AQ35" s="8">
        <v>709.39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0.5964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6</v>
      </c>
      <c r="BK35" s="8">
        <v>709.39</v>
      </c>
      <c r="BL35" s="2" t="s">
        <v>604</v>
      </c>
      <c r="BM35" s="7">
        <v>1</v>
      </c>
      <c r="BN35" s="7">
        <v>1</v>
      </c>
      <c r="BO35" s="4">
        <v>1</v>
      </c>
      <c r="BP35" s="8">
        <v>136.75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338</v>
      </c>
      <c r="BX35" s="2" t="s">
        <v>605</v>
      </c>
      <c r="BY35" s="2" t="s">
        <v>142</v>
      </c>
      <c r="BZ35" s="2" t="s">
        <v>142</v>
      </c>
      <c r="CA35" s="2" t="s">
        <v>131</v>
      </c>
      <c r="CB35" s="4"/>
      <c r="CC35" s="8"/>
      <c r="CD35" s="4"/>
      <c r="CE35" s="8"/>
      <c r="CF35" s="7"/>
      <c r="CG35" s="7"/>
      <c r="CH35" s="2" t="s">
        <v>139</v>
      </c>
      <c r="CI35" s="2" t="s">
        <v>128</v>
      </c>
      <c r="CJ35" s="2" t="s">
        <v>571</v>
      </c>
      <c r="CK35" s="2" t="s">
        <v>592</v>
      </c>
      <c r="CL35" s="2" t="s">
        <v>142</v>
      </c>
      <c r="CM35" s="2" t="s">
        <v>142</v>
      </c>
      <c r="CN35" s="2" t="s">
        <v>131</v>
      </c>
      <c r="CO35" s="4"/>
      <c r="CP35" s="8"/>
      <c r="CQ35" s="4"/>
      <c r="CR35" s="8"/>
      <c r="CS35" s="7"/>
      <c r="CT35" s="7"/>
      <c r="CU35" s="2" t="s">
        <v>139</v>
      </c>
      <c r="CV35" s="2" t="s">
        <v>128</v>
      </c>
      <c r="CW35" s="2" t="s">
        <v>606</v>
      </c>
      <c r="CX35" s="2" t="s">
        <v>591</v>
      </c>
      <c r="CY35" s="2" t="s">
        <v>142</v>
      </c>
      <c r="CZ35" s="2" t="s">
        <v>142</v>
      </c>
      <c r="DA35" s="2" t="s">
        <v>131</v>
      </c>
      <c r="DB35" s="4">
        <v>1</v>
      </c>
      <c r="DC35" s="8">
        <v>116.16</v>
      </c>
      <c r="DD35" s="4"/>
      <c r="DE35" s="8"/>
      <c r="DF35" s="7"/>
      <c r="DG35" s="7"/>
      <c r="DH35" s="2" t="s">
        <v>139</v>
      </c>
      <c r="DI35" s="2" t="s">
        <v>128</v>
      </c>
      <c r="DJ35" s="2" t="s">
        <v>131</v>
      </c>
      <c r="DK35" s="2" t="s">
        <v>607</v>
      </c>
      <c r="DL35" s="2" t="s">
        <v>142</v>
      </c>
      <c r="DM35" s="2" t="s">
        <v>142</v>
      </c>
      <c r="DN35" s="2" t="s">
        <v>131</v>
      </c>
      <c r="DO35" s="4">
        <v>3</v>
      </c>
      <c r="DP35" s="8">
        <v>330.75</v>
      </c>
      <c r="DQ35" s="4"/>
      <c r="DR35" s="8"/>
      <c r="DS35" s="7"/>
      <c r="DT35" s="7"/>
      <c r="DU35" s="2" t="s">
        <v>139</v>
      </c>
      <c r="DV35" s="2" t="s">
        <v>128</v>
      </c>
      <c r="DW35" s="2" t="s">
        <v>576</v>
      </c>
      <c r="DX35" s="2" t="s">
        <v>608</v>
      </c>
      <c r="DY35" s="2" t="s">
        <v>142</v>
      </c>
      <c r="DZ35" s="2" t="s">
        <v>142</v>
      </c>
      <c r="EA35" s="2" t="s">
        <v>131</v>
      </c>
      <c r="EB35" s="4"/>
      <c r="EC35" s="8"/>
      <c r="ED35" s="4"/>
      <c r="EE35" s="8"/>
      <c r="EF35" s="7"/>
      <c r="EG35" s="7"/>
      <c r="EH35" s="2" t="s">
        <v>139</v>
      </c>
      <c r="EI35" s="2" t="s">
        <v>128</v>
      </c>
      <c r="EJ35" s="2" t="s">
        <v>417</v>
      </c>
      <c r="EK35" s="2" t="s">
        <v>434</v>
      </c>
      <c r="EL35" s="2" t="s">
        <v>142</v>
      </c>
      <c r="EM35" s="2" t="s">
        <v>142</v>
      </c>
      <c r="EN35" s="2" t="s">
        <v>131</v>
      </c>
      <c r="EO35" s="4"/>
      <c r="EP35" s="8"/>
      <c r="EQ35" s="4"/>
      <c r="ER35" s="8"/>
      <c r="ES35" s="7"/>
      <c r="ET35" s="7"/>
      <c r="EU35" s="2" t="s">
        <v>139</v>
      </c>
      <c r="EV35" s="2" t="s">
        <v>128</v>
      </c>
      <c r="EW35" s="2" t="s">
        <v>148</v>
      </c>
      <c r="EX35" s="2" t="s">
        <v>131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139</v>
      </c>
      <c r="FI35" s="2" t="s">
        <v>128</v>
      </c>
      <c r="FJ35" s="2" t="s">
        <v>579</v>
      </c>
      <c r="FK35" s="2" t="s">
        <v>609</v>
      </c>
      <c r="FL35" s="2" t="s">
        <v>142</v>
      </c>
      <c r="FM35" s="2" t="s">
        <v>142</v>
      </c>
      <c r="FN35" s="2" t="s">
        <v>131</v>
      </c>
      <c r="FO35" s="4"/>
      <c r="FP35" s="8"/>
      <c r="FQ35" s="4"/>
      <c r="FR35" s="8"/>
      <c r="FS35" s="7"/>
      <c r="FT35" s="7"/>
      <c r="FU35" s="2" t="s">
        <v>131</v>
      </c>
      <c r="FV35" s="2" t="s">
        <v>131</v>
      </c>
      <c r="FW35" s="2" t="s">
        <v>131</v>
      </c>
      <c r="FX35" s="2" t="s">
        <v>131</v>
      </c>
      <c r="FY35" s="2" t="s">
        <v>131</v>
      </c>
      <c r="FZ35" s="2" t="s">
        <v>131</v>
      </c>
      <c r="GA35" s="2" t="s">
        <v>131</v>
      </c>
      <c r="GB35" s="4">
        <v>1</v>
      </c>
      <c r="GC35" s="8">
        <v>125.73</v>
      </c>
      <c r="GD35" s="4"/>
      <c r="GE35" s="8"/>
      <c r="GF35" s="7"/>
      <c r="GG35" s="7"/>
      <c r="GH35" s="2" t="s">
        <v>139</v>
      </c>
      <c r="GI35" s="2" t="s">
        <v>128</v>
      </c>
      <c r="GJ35" s="2" t="s">
        <v>350</v>
      </c>
      <c r="GK35" s="2" t="s">
        <v>610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139</v>
      </c>
      <c r="GV35" s="2" t="s">
        <v>156</v>
      </c>
      <c r="GW35" s="2" t="s">
        <v>423</v>
      </c>
      <c r="GX35" s="2" t="s">
        <v>611</v>
      </c>
      <c r="GY35" s="2" t="s">
        <v>142</v>
      </c>
      <c r="GZ35" s="2" t="s">
        <v>142</v>
      </c>
      <c r="HA35" s="2" t="s">
        <v>131</v>
      </c>
      <c r="HB35" s="4"/>
      <c r="HC35" s="8"/>
      <c r="HD35" s="4"/>
      <c r="HE35" s="8"/>
      <c r="HF35" s="7"/>
      <c r="HG35" s="7"/>
      <c r="HH35" s="2" t="s">
        <v>139</v>
      </c>
      <c r="HI35" s="2" t="s">
        <v>128</v>
      </c>
      <c r="HJ35" s="2" t="s">
        <v>352</v>
      </c>
      <c r="HK35" s="2" t="s">
        <v>612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353</v>
      </c>
      <c r="HX35" s="2" t="s">
        <v>519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159</v>
      </c>
      <c r="IV35" s="2" t="s">
        <v>128</v>
      </c>
      <c r="IW35" s="2" t="s">
        <v>131</v>
      </c>
      <c r="IX35" s="2" t="s">
        <v>131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159</v>
      </c>
      <c r="JI35" s="2" t="s">
        <v>128</v>
      </c>
      <c r="JJ35" s="2" t="s">
        <v>421</v>
      </c>
      <c r="JK35" s="2" t="s">
        <v>613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139</v>
      </c>
      <c r="JV35" s="2" t="s">
        <v>128</v>
      </c>
      <c r="JW35" s="2" t="s">
        <v>584</v>
      </c>
      <c r="JX35" s="2" t="s">
        <v>131</v>
      </c>
      <c r="JY35" s="2" t="s">
        <v>142</v>
      </c>
      <c r="JZ35" s="2" t="s">
        <v>142</v>
      </c>
      <c r="KA35" s="2" t="s">
        <v>131</v>
      </c>
      <c r="KB35" s="4"/>
      <c r="KC35" s="8"/>
      <c r="KD35" s="4"/>
      <c r="KE35" s="8"/>
      <c r="KF35" s="7"/>
      <c r="KG35" s="7"/>
      <c r="KH35" s="2" t="s">
        <v>131</v>
      </c>
      <c r="KI35" s="2" t="s">
        <v>131</v>
      </c>
      <c r="KJ35" s="2" t="s">
        <v>131</v>
      </c>
      <c r="KK35" s="2" t="s">
        <v>131</v>
      </c>
      <c r="KL35" s="2" t="s">
        <v>131</v>
      </c>
      <c r="KM35" s="2" t="s">
        <v>131</v>
      </c>
      <c r="KN35" s="2" t="s">
        <v>131</v>
      </c>
      <c r="KO35" s="4"/>
      <c r="KP35" s="8"/>
      <c r="KQ35" s="4"/>
      <c r="KR35" s="8"/>
      <c r="KS35" s="7"/>
      <c r="KT35" s="7"/>
      <c r="KU35" s="2" t="s">
        <v>159</v>
      </c>
      <c r="KV35" s="2" t="s">
        <v>128</v>
      </c>
      <c r="KW35" s="2" t="s">
        <v>131</v>
      </c>
      <c r="KX35" s="2" t="s">
        <v>131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139</v>
      </c>
      <c r="LV35" s="2" t="s">
        <v>128</v>
      </c>
      <c r="LW35" s="2" t="s">
        <v>571</v>
      </c>
      <c r="LX35" s="2" t="s">
        <v>286</v>
      </c>
      <c r="LY35" s="2" t="s">
        <v>142</v>
      </c>
      <c r="LZ35" s="2" t="s">
        <v>142</v>
      </c>
      <c r="MA35" s="2" t="s">
        <v>131</v>
      </c>
      <c r="MB35" s="4"/>
      <c r="MC35" s="8"/>
      <c r="MD35" s="4"/>
      <c r="ME35" s="8"/>
      <c r="MF35" s="7"/>
      <c r="MG35" s="7"/>
      <c r="MH35" s="2" t="s">
        <v>131</v>
      </c>
      <c r="MI35" s="2" t="s">
        <v>131</v>
      </c>
      <c r="MJ35" s="2" t="s">
        <v>131</v>
      </c>
      <c r="MK35" s="2" t="s">
        <v>131</v>
      </c>
      <c r="ML35" s="2" t="s">
        <v>131</v>
      </c>
      <c r="MM35" s="2" t="s">
        <v>131</v>
      </c>
      <c r="MN35" s="2" t="s">
        <v>131</v>
      </c>
      <c r="MO35" s="4"/>
      <c r="MP35" s="8"/>
      <c r="MQ35" s="4"/>
      <c r="MR35" s="8"/>
      <c r="MS35" s="7"/>
      <c r="MT35" s="7"/>
      <c r="MU35" s="2" t="s">
        <v>139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152</v>
      </c>
      <c r="NI35" s="2" t="s">
        <v>128</v>
      </c>
      <c r="NJ35" s="2" t="s">
        <v>131</v>
      </c>
      <c r="NK35" s="2" t="s">
        <v>131</v>
      </c>
      <c r="NL35" s="2" t="s">
        <v>142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2" t="s">
        <v>131</v>
      </c>
      <c r="OB35" s="4"/>
      <c r="OC35" s="8"/>
      <c r="OD35" s="4"/>
      <c r="OE35" s="8"/>
      <c r="OF35" s="7"/>
      <c r="OG35" s="7"/>
      <c r="OH35" s="2" t="s">
        <v>139</v>
      </c>
      <c r="OI35" s="2" t="s">
        <v>128</v>
      </c>
      <c r="OJ35" s="2" t="s">
        <v>586</v>
      </c>
      <c r="OK35" s="2" t="s">
        <v>539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152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159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152</v>
      </c>
      <c r="QI35" s="2" t="s">
        <v>128</v>
      </c>
      <c r="QJ35" s="2" t="s">
        <v>131</v>
      </c>
      <c r="QK35" s="2" t="s">
        <v>131</v>
      </c>
      <c r="QL35" s="2" t="s">
        <v>142</v>
      </c>
      <c r="QM35" s="2" t="s">
        <v>142</v>
      </c>
      <c r="QN35" s="2" t="s">
        <v>131</v>
      </c>
      <c r="QO35" s="4"/>
      <c r="QP35" s="8"/>
      <c r="QQ35" s="4"/>
      <c r="QR35" s="8"/>
      <c r="QS35" s="7"/>
      <c r="QT35" s="7"/>
      <c r="QU35" s="2" t="s">
        <v>160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162</v>
      </c>
      <c r="RB35" s="4"/>
      <c r="RC35" s="8"/>
      <c r="RD35" s="4"/>
      <c r="RE35" s="8"/>
      <c r="RF35" s="7"/>
      <c r="RG35" s="7"/>
      <c r="RH35" s="2" t="s">
        <v>152</v>
      </c>
      <c r="RI35" s="2" t="s">
        <v>154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153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614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567</v>
      </c>
      <c r="G36" s="2" t="s">
        <v>567</v>
      </c>
      <c r="H36" s="2" t="s">
        <v>567</v>
      </c>
      <c r="I36" s="2" t="s">
        <v>568</v>
      </c>
      <c r="J36" s="2" t="s">
        <v>189</v>
      </c>
      <c r="K36" s="2" t="s">
        <v>377</v>
      </c>
      <c r="L36" s="3">
        <v>114.04</v>
      </c>
      <c r="M36" s="3">
        <v>119.74</v>
      </c>
      <c r="N36" s="3">
        <v>244.99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569</v>
      </c>
      <c r="T36" s="2" t="s">
        <v>570</v>
      </c>
      <c r="U36" s="2" t="s">
        <v>134</v>
      </c>
      <c r="V36" s="2" t="s">
        <v>406</v>
      </c>
      <c r="W36" s="2" t="s">
        <v>473</v>
      </c>
      <c r="X36" s="2" t="s">
        <v>474</v>
      </c>
      <c r="Y36" s="2" t="s">
        <v>300</v>
      </c>
      <c r="Z36" s="4">
        <v>130</v>
      </c>
      <c r="AA36" s="4">
        <f>=ROUNDDOWN(65,0)</f>
      </c>
      <c r="AB36" s="5">
        <v>2</v>
      </c>
      <c r="AC36" s="2" t="s">
        <v>588</v>
      </c>
      <c r="AD36" s="4">
        <v>120</v>
      </c>
      <c r="AE36" s="4">
        <v>120</v>
      </c>
      <c r="AF36" s="6">
        <v>79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</v>
      </c>
      <c r="AQ36" s="8">
        <v>251.46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0.2114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2</v>
      </c>
      <c r="BK36" s="8">
        <v>251.46</v>
      </c>
      <c r="BL36" s="2" t="s">
        <v>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139</v>
      </c>
      <c r="BV36" s="2" t="s">
        <v>128</v>
      </c>
      <c r="BW36" s="2" t="s">
        <v>338</v>
      </c>
      <c r="BX36" s="2" t="s">
        <v>615</v>
      </c>
      <c r="BY36" s="2" t="s">
        <v>142</v>
      </c>
      <c r="BZ36" s="2" t="s">
        <v>142</v>
      </c>
      <c r="CA36" s="2" t="s">
        <v>131</v>
      </c>
      <c r="CB36" s="4"/>
      <c r="CC36" s="8"/>
      <c r="CD36" s="4"/>
      <c r="CE36" s="8"/>
      <c r="CF36" s="7"/>
      <c r="CG36" s="7"/>
      <c r="CH36" s="2" t="s">
        <v>139</v>
      </c>
      <c r="CI36" s="2" t="s">
        <v>128</v>
      </c>
      <c r="CJ36" s="2" t="s">
        <v>571</v>
      </c>
      <c r="CK36" s="2" t="s">
        <v>616</v>
      </c>
      <c r="CL36" s="2" t="s">
        <v>142</v>
      </c>
      <c r="CM36" s="2" t="s">
        <v>142</v>
      </c>
      <c r="CN36" s="2" t="s">
        <v>131</v>
      </c>
      <c r="CO36" s="4"/>
      <c r="CP36" s="8"/>
      <c r="CQ36" s="4"/>
      <c r="CR36" s="8"/>
      <c r="CS36" s="7"/>
      <c r="CT36" s="7"/>
      <c r="CU36" s="2" t="s">
        <v>139</v>
      </c>
      <c r="CV36" s="2" t="s">
        <v>128</v>
      </c>
      <c r="CW36" s="2" t="s">
        <v>573</v>
      </c>
      <c r="CX36" s="2" t="s">
        <v>592</v>
      </c>
      <c r="CY36" s="2" t="s">
        <v>142</v>
      </c>
      <c r="CZ36" s="2" t="s">
        <v>142</v>
      </c>
      <c r="DA36" s="2" t="s">
        <v>131</v>
      </c>
      <c r="DB36" s="4"/>
      <c r="DC36" s="8"/>
      <c r="DD36" s="4"/>
      <c r="DE36" s="8"/>
      <c r="DF36" s="7"/>
      <c r="DG36" s="7"/>
      <c r="DH36" s="2" t="s">
        <v>139</v>
      </c>
      <c r="DI36" s="2" t="s">
        <v>128</v>
      </c>
      <c r="DJ36" s="2" t="s">
        <v>131</v>
      </c>
      <c r="DK36" s="2" t="s">
        <v>607</v>
      </c>
      <c r="DL36" s="2" t="s">
        <v>142</v>
      </c>
      <c r="DM36" s="2" t="s">
        <v>142</v>
      </c>
      <c r="DN36" s="2" t="s">
        <v>131</v>
      </c>
      <c r="DO36" s="4"/>
      <c r="DP36" s="8"/>
      <c r="DQ36" s="4"/>
      <c r="DR36" s="8"/>
      <c r="DS36" s="7"/>
      <c r="DT36" s="7"/>
      <c r="DU36" s="2" t="s">
        <v>139</v>
      </c>
      <c r="DV36" s="2" t="s">
        <v>128</v>
      </c>
      <c r="DW36" s="2" t="s">
        <v>576</v>
      </c>
      <c r="DX36" s="2" t="s">
        <v>594</v>
      </c>
      <c r="DY36" s="2" t="s">
        <v>142</v>
      </c>
      <c r="DZ36" s="2" t="s">
        <v>142</v>
      </c>
      <c r="EA36" s="2" t="s">
        <v>131</v>
      </c>
      <c r="EB36" s="4">
        <v>2</v>
      </c>
      <c r="EC36" s="8">
        <v>251.46</v>
      </c>
      <c r="ED36" s="4"/>
      <c r="EE36" s="8"/>
      <c r="EF36" s="7"/>
      <c r="EG36" s="7"/>
      <c r="EH36" s="2" t="s">
        <v>139</v>
      </c>
      <c r="EI36" s="2" t="s">
        <v>128</v>
      </c>
      <c r="EJ36" s="2" t="s">
        <v>417</v>
      </c>
      <c r="EK36" s="2" t="s">
        <v>617</v>
      </c>
      <c r="EL36" s="2" t="s">
        <v>142</v>
      </c>
      <c r="EM36" s="2" t="s">
        <v>142</v>
      </c>
      <c r="EN36" s="2" t="s">
        <v>131</v>
      </c>
      <c r="EO36" s="4"/>
      <c r="EP36" s="8"/>
      <c r="EQ36" s="4"/>
      <c r="ER36" s="8"/>
      <c r="ES36" s="7"/>
      <c r="ET36" s="7"/>
      <c r="EU36" s="2" t="s">
        <v>139</v>
      </c>
      <c r="EV36" s="2" t="s">
        <v>128</v>
      </c>
      <c r="EW36" s="2" t="s">
        <v>148</v>
      </c>
      <c r="EX36" s="2" t="s">
        <v>131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139</v>
      </c>
      <c r="FI36" s="2" t="s">
        <v>128</v>
      </c>
      <c r="FJ36" s="2" t="s">
        <v>579</v>
      </c>
      <c r="FK36" s="2" t="s">
        <v>618</v>
      </c>
      <c r="FL36" s="2" t="s">
        <v>142</v>
      </c>
      <c r="FM36" s="2" t="s">
        <v>142</v>
      </c>
      <c r="FN36" s="2" t="s">
        <v>131</v>
      </c>
      <c r="FO36" s="4"/>
      <c r="FP36" s="8"/>
      <c r="FQ36" s="4"/>
      <c r="FR36" s="8"/>
      <c r="FS36" s="7"/>
      <c r="FT36" s="7"/>
      <c r="FU36" s="2" t="s">
        <v>131</v>
      </c>
      <c r="FV36" s="2" t="s">
        <v>131</v>
      </c>
      <c r="FW36" s="2" t="s">
        <v>131</v>
      </c>
      <c r="FX36" s="2" t="s">
        <v>131</v>
      </c>
      <c r="FY36" s="2" t="s">
        <v>131</v>
      </c>
      <c r="FZ36" s="2" t="s">
        <v>131</v>
      </c>
      <c r="GA36" s="2" t="s">
        <v>131</v>
      </c>
      <c r="GB36" s="4"/>
      <c r="GC36" s="8"/>
      <c r="GD36" s="4"/>
      <c r="GE36" s="8"/>
      <c r="GF36" s="7"/>
      <c r="GG36" s="7"/>
      <c r="GH36" s="2" t="s">
        <v>139</v>
      </c>
      <c r="GI36" s="2" t="s">
        <v>128</v>
      </c>
      <c r="GJ36" s="2" t="s">
        <v>350</v>
      </c>
      <c r="GK36" s="2" t="s">
        <v>619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139</v>
      </c>
      <c r="GV36" s="2" t="s">
        <v>156</v>
      </c>
      <c r="GW36" s="2" t="s">
        <v>423</v>
      </c>
      <c r="GX36" s="2" t="s">
        <v>620</v>
      </c>
      <c r="GY36" s="2" t="s">
        <v>142</v>
      </c>
      <c r="GZ36" s="2" t="s">
        <v>142</v>
      </c>
      <c r="HA36" s="2" t="s">
        <v>131</v>
      </c>
      <c r="HB36" s="4"/>
      <c r="HC36" s="8"/>
      <c r="HD36" s="4"/>
      <c r="HE36" s="8"/>
      <c r="HF36" s="7"/>
      <c r="HG36" s="7"/>
      <c r="HH36" s="2" t="s">
        <v>139</v>
      </c>
      <c r="HI36" s="2" t="s">
        <v>128</v>
      </c>
      <c r="HJ36" s="2" t="s">
        <v>352</v>
      </c>
      <c r="HK36" s="2" t="s">
        <v>621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353</v>
      </c>
      <c r="HX36" s="2" t="s">
        <v>622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159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159</v>
      </c>
      <c r="JI36" s="2" t="s">
        <v>128</v>
      </c>
      <c r="JJ36" s="2" t="s">
        <v>421</v>
      </c>
      <c r="JK36" s="2" t="s">
        <v>623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152</v>
      </c>
      <c r="JV36" s="2" t="s">
        <v>128</v>
      </c>
      <c r="JW36" s="2" t="s">
        <v>584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131</v>
      </c>
      <c r="KI36" s="2" t="s">
        <v>131</v>
      </c>
      <c r="KJ36" s="2" t="s">
        <v>131</v>
      </c>
      <c r="KK36" s="2" t="s">
        <v>131</v>
      </c>
      <c r="KL36" s="2" t="s">
        <v>131</v>
      </c>
      <c r="KM36" s="2" t="s">
        <v>131</v>
      </c>
      <c r="KN36" s="2" t="s">
        <v>131</v>
      </c>
      <c r="KO36" s="4"/>
      <c r="KP36" s="8"/>
      <c r="KQ36" s="4"/>
      <c r="KR36" s="8"/>
      <c r="KS36" s="7"/>
      <c r="KT36" s="7"/>
      <c r="KU36" s="2" t="s">
        <v>159</v>
      </c>
      <c r="KV36" s="2" t="s">
        <v>128</v>
      </c>
      <c r="KW36" s="2" t="s">
        <v>131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139</v>
      </c>
      <c r="LV36" s="2" t="s">
        <v>128</v>
      </c>
      <c r="LW36" s="2" t="s">
        <v>571</v>
      </c>
      <c r="LX36" s="2" t="s">
        <v>624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131</v>
      </c>
      <c r="MI36" s="2" t="s">
        <v>131</v>
      </c>
      <c r="MJ36" s="2" t="s">
        <v>131</v>
      </c>
      <c r="MK36" s="2" t="s">
        <v>131</v>
      </c>
      <c r="ML36" s="2" t="s">
        <v>131</v>
      </c>
      <c r="MM36" s="2" t="s">
        <v>131</v>
      </c>
      <c r="MN36" s="2" t="s">
        <v>131</v>
      </c>
      <c r="MO36" s="4"/>
      <c r="MP36" s="8"/>
      <c r="MQ36" s="4"/>
      <c r="MR36" s="8"/>
      <c r="MS36" s="7"/>
      <c r="MT36" s="7"/>
      <c r="MU36" s="2" t="s">
        <v>139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152</v>
      </c>
      <c r="NI36" s="2" t="s">
        <v>128</v>
      </c>
      <c r="NJ36" s="2" t="s">
        <v>131</v>
      </c>
      <c r="NK36" s="2" t="s">
        <v>131</v>
      </c>
      <c r="NL36" s="2" t="s">
        <v>142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2" t="s">
        <v>131</v>
      </c>
      <c r="OB36" s="4"/>
      <c r="OC36" s="8"/>
      <c r="OD36" s="4"/>
      <c r="OE36" s="8"/>
      <c r="OF36" s="7"/>
      <c r="OG36" s="7"/>
      <c r="OH36" s="2" t="s">
        <v>139</v>
      </c>
      <c r="OI36" s="2" t="s">
        <v>128</v>
      </c>
      <c r="OJ36" s="2" t="s">
        <v>586</v>
      </c>
      <c r="OK36" s="2" t="s">
        <v>131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152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159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152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160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162</v>
      </c>
      <c r="RB36" s="4"/>
      <c r="RC36" s="8"/>
      <c r="RD36" s="4"/>
      <c r="RE36" s="8"/>
      <c r="RF36" s="7"/>
      <c r="RG36" s="7"/>
      <c r="RH36" s="2" t="s">
        <v>152</v>
      </c>
      <c r="RI36" s="2" t="s">
        <v>154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153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625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626</v>
      </c>
      <c r="G37" s="2" t="s">
        <v>626</v>
      </c>
      <c r="H37" s="2" t="s">
        <v>626</v>
      </c>
      <c r="I37" s="2" t="s">
        <v>403</v>
      </c>
      <c r="J37" s="2" t="s">
        <v>126</v>
      </c>
      <c r="K37" s="2" t="s">
        <v>627</v>
      </c>
      <c r="L37" s="3">
        <v>93.31</v>
      </c>
      <c r="M37" s="3">
        <v>97.98</v>
      </c>
      <c r="N37" s="3">
        <v>204.99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628</v>
      </c>
      <c r="T37" s="2" t="s">
        <v>570</v>
      </c>
      <c r="U37" s="2" t="s">
        <v>134</v>
      </c>
      <c r="V37" s="2" t="s">
        <v>629</v>
      </c>
      <c r="W37" s="2" t="s">
        <v>299</v>
      </c>
      <c r="X37" s="2" t="s">
        <v>474</v>
      </c>
      <c r="Y37" s="2" t="s">
        <v>335</v>
      </c>
      <c r="Z37" s="4">
        <v>118</v>
      </c>
      <c r="AA37" s="4">
        <f>=ROUNDDOWN(65.5555555555556,0)</f>
      </c>
      <c r="AB37" s="5">
        <v>1.8</v>
      </c>
      <c r="AC37" s="2" t="s">
        <v>131</v>
      </c>
      <c r="AD37" s="4"/>
      <c r="AE37" s="4"/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9</v>
      </c>
      <c r="AW37" s="8">
        <v>1095.78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/>
      <c r="BC37" s="4">
        <v>9</v>
      </c>
      <c r="BD37" s="8">
        <v>1095.78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1</v>
      </c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139</v>
      </c>
      <c r="BV37" s="2" t="s">
        <v>128</v>
      </c>
      <c r="BW37" s="2" t="s">
        <v>338</v>
      </c>
      <c r="BX37" s="2" t="s">
        <v>630</v>
      </c>
      <c r="BY37" s="2" t="s">
        <v>142</v>
      </c>
      <c r="BZ37" s="2" t="s">
        <v>142</v>
      </c>
      <c r="CA37" s="2" t="s">
        <v>131</v>
      </c>
      <c r="CB37" s="4"/>
      <c r="CC37" s="8"/>
      <c r="CD37" s="4"/>
      <c r="CE37" s="8"/>
      <c r="CF37" s="7"/>
      <c r="CG37" s="7"/>
      <c r="CH37" s="2" t="s">
        <v>139</v>
      </c>
      <c r="CI37" s="2" t="s">
        <v>128</v>
      </c>
      <c r="CJ37" s="2" t="s">
        <v>340</v>
      </c>
      <c r="CK37" s="2" t="s">
        <v>631</v>
      </c>
      <c r="CL37" s="2" t="s">
        <v>142</v>
      </c>
      <c r="CM37" s="2" t="s">
        <v>142</v>
      </c>
      <c r="CN37" s="2" t="s">
        <v>131</v>
      </c>
      <c r="CO37" s="4"/>
      <c r="CP37" s="8"/>
      <c r="CQ37" s="4"/>
      <c r="CR37" s="8"/>
      <c r="CS37" s="7"/>
      <c r="CT37" s="7"/>
      <c r="CU37" s="2" t="s">
        <v>139</v>
      </c>
      <c r="CV37" s="2" t="s">
        <v>128</v>
      </c>
      <c r="CW37" s="2" t="s">
        <v>632</v>
      </c>
      <c r="CX37" s="2" t="s">
        <v>274</v>
      </c>
      <c r="CY37" s="2" t="s">
        <v>142</v>
      </c>
      <c r="CZ37" s="2" t="s">
        <v>142</v>
      </c>
      <c r="DA37" s="2" t="s">
        <v>131</v>
      </c>
      <c r="DB37" s="4"/>
      <c r="DC37" s="8"/>
      <c r="DD37" s="4"/>
      <c r="DE37" s="8"/>
      <c r="DF37" s="7"/>
      <c r="DG37" s="7"/>
      <c r="DH37" s="2" t="s">
        <v>139</v>
      </c>
      <c r="DI37" s="2" t="s">
        <v>128</v>
      </c>
      <c r="DJ37" s="2" t="s">
        <v>131</v>
      </c>
      <c r="DK37" s="2" t="s">
        <v>633</v>
      </c>
      <c r="DL37" s="2" t="s">
        <v>142</v>
      </c>
      <c r="DM37" s="2" t="s">
        <v>142</v>
      </c>
      <c r="DN37" s="2" t="s">
        <v>131</v>
      </c>
      <c r="DO37" s="4"/>
      <c r="DP37" s="8"/>
      <c r="DQ37" s="4"/>
      <c r="DR37" s="8"/>
      <c r="DS37" s="7"/>
      <c r="DT37" s="7"/>
      <c r="DU37" s="2" t="s">
        <v>139</v>
      </c>
      <c r="DV37" s="2" t="s">
        <v>128</v>
      </c>
      <c r="DW37" s="2" t="s">
        <v>345</v>
      </c>
      <c r="DX37" s="2" t="s">
        <v>634</v>
      </c>
      <c r="DY37" s="2" t="s">
        <v>142</v>
      </c>
      <c r="DZ37" s="2" t="s">
        <v>142</v>
      </c>
      <c r="EA37" s="2" t="s">
        <v>131</v>
      </c>
      <c r="EB37" s="4"/>
      <c r="EC37" s="8"/>
      <c r="ED37" s="4"/>
      <c r="EE37" s="8"/>
      <c r="EF37" s="7"/>
      <c r="EG37" s="7"/>
      <c r="EH37" s="2" t="s">
        <v>139</v>
      </c>
      <c r="EI37" s="2" t="s">
        <v>128</v>
      </c>
      <c r="EJ37" s="2" t="s">
        <v>635</v>
      </c>
      <c r="EK37" s="2" t="s">
        <v>636</v>
      </c>
      <c r="EL37" s="2" t="s">
        <v>142</v>
      </c>
      <c r="EM37" s="2" t="s">
        <v>142</v>
      </c>
      <c r="EN37" s="2" t="s">
        <v>131</v>
      </c>
      <c r="EO37" s="4"/>
      <c r="EP37" s="8"/>
      <c r="EQ37" s="4"/>
      <c r="ER37" s="8"/>
      <c r="ES37" s="7"/>
      <c r="ET37" s="7"/>
      <c r="EU37" s="2" t="s">
        <v>139</v>
      </c>
      <c r="EV37" s="2" t="s">
        <v>128</v>
      </c>
      <c r="EW37" s="2" t="s">
        <v>148</v>
      </c>
      <c r="EX37" s="2" t="s">
        <v>131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139</v>
      </c>
      <c r="FI37" s="2" t="s">
        <v>128</v>
      </c>
      <c r="FJ37" s="2" t="s">
        <v>266</v>
      </c>
      <c r="FK37" s="2" t="s">
        <v>637</v>
      </c>
      <c r="FL37" s="2" t="s">
        <v>142</v>
      </c>
      <c r="FM37" s="2" t="s">
        <v>142</v>
      </c>
      <c r="FN37" s="2" t="s">
        <v>131</v>
      </c>
      <c r="FO37" s="4"/>
      <c r="FP37" s="8"/>
      <c r="FQ37" s="4"/>
      <c r="FR37" s="8"/>
      <c r="FS37" s="7"/>
      <c r="FT37" s="7"/>
      <c r="FU37" s="2" t="s">
        <v>131</v>
      </c>
      <c r="FV37" s="2" t="s">
        <v>131</v>
      </c>
      <c r="FW37" s="2" t="s">
        <v>131</v>
      </c>
      <c r="FX37" s="2" t="s">
        <v>131</v>
      </c>
      <c r="FY37" s="2" t="s">
        <v>131</v>
      </c>
      <c r="FZ37" s="2" t="s">
        <v>131</v>
      </c>
      <c r="GA37" s="2" t="s">
        <v>131</v>
      </c>
      <c r="GB37" s="4"/>
      <c r="GC37" s="8"/>
      <c r="GD37" s="4"/>
      <c r="GE37" s="8"/>
      <c r="GF37" s="7"/>
      <c r="GG37" s="7"/>
      <c r="GH37" s="2" t="s">
        <v>139</v>
      </c>
      <c r="GI37" s="2" t="s">
        <v>128</v>
      </c>
      <c r="GJ37" s="2" t="s">
        <v>638</v>
      </c>
      <c r="GK37" s="2" t="s">
        <v>269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139</v>
      </c>
      <c r="GV37" s="2" t="s">
        <v>128</v>
      </c>
      <c r="GW37" s="2" t="s">
        <v>423</v>
      </c>
      <c r="GX37" s="2" t="s">
        <v>501</v>
      </c>
      <c r="GY37" s="2" t="s">
        <v>142</v>
      </c>
      <c r="GZ37" s="2" t="s">
        <v>142</v>
      </c>
      <c r="HA37" s="2" t="s">
        <v>131</v>
      </c>
      <c r="HB37" s="4"/>
      <c r="HC37" s="8"/>
      <c r="HD37" s="4"/>
      <c r="HE37" s="8"/>
      <c r="HF37" s="7"/>
      <c r="HG37" s="7"/>
      <c r="HH37" s="2" t="s">
        <v>139</v>
      </c>
      <c r="HI37" s="2" t="s">
        <v>128</v>
      </c>
      <c r="HJ37" s="2" t="s">
        <v>352</v>
      </c>
      <c r="HK37" s="2" t="s">
        <v>639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353</v>
      </c>
      <c r="HX37" s="2" t="s">
        <v>131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139</v>
      </c>
      <c r="IV37" s="2" t="s">
        <v>156</v>
      </c>
      <c r="IW37" s="2" t="s">
        <v>157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159</v>
      </c>
      <c r="JI37" s="2" t="s">
        <v>128</v>
      </c>
      <c r="JJ37" s="2" t="s">
        <v>421</v>
      </c>
      <c r="JK37" s="2" t="s">
        <v>640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139</v>
      </c>
      <c r="JV37" s="2" t="s">
        <v>128</v>
      </c>
      <c r="JW37" s="2" t="s">
        <v>274</v>
      </c>
      <c r="JX37" s="2" t="s">
        <v>641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131</v>
      </c>
      <c r="KI37" s="2" t="s">
        <v>131</v>
      </c>
      <c r="KJ37" s="2" t="s">
        <v>131</v>
      </c>
      <c r="KK37" s="2" t="s">
        <v>131</v>
      </c>
      <c r="KL37" s="2" t="s">
        <v>131</v>
      </c>
      <c r="KM37" s="2" t="s">
        <v>131</v>
      </c>
      <c r="KN37" s="2" t="s">
        <v>131</v>
      </c>
      <c r="KO37" s="4"/>
      <c r="KP37" s="8"/>
      <c r="KQ37" s="4"/>
      <c r="KR37" s="8"/>
      <c r="KS37" s="7"/>
      <c r="KT37" s="7"/>
      <c r="KU37" s="2" t="s">
        <v>159</v>
      </c>
      <c r="KV37" s="2" t="s">
        <v>128</v>
      </c>
      <c r="KW37" s="2" t="s">
        <v>131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139</v>
      </c>
      <c r="LV37" s="2" t="s">
        <v>128</v>
      </c>
      <c r="LW37" s="2" t="s">
        <v>356</v>
      </c>
      <c r="LX37" s="2" t="s">
        <v>642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131</v>
      </c>
      <c r="MI37" s="2" t="s">
        <v>131</v>
      </c>
      <c r="MJ37" s="2" t="s">
        <v>131</v>
      </c>
      <c r="MK37" s="2" t="s">
        <v>131</v>
      </c>
      <c r="ML37" s="2" t="s">
        <v>131</v>
      </c>
      <c r="MM37" s="2" t="s">
        <v>131</v>
      </c>
      <c r="MN37" s="2" t="s">
        <v>131</v>
      </c>
      <c r="MO37" s="4"/>
      <c r="MP37" s="8"/>
      <c r="MQ37" s="4"/>
      <c r="MR37" s="8"/>
      <c r="MS37" s="7"/>
      <c r="MT37" s="7"/>
      <c r="MU37" s="2" t="s">
        <v>139</v>
      </c>
      <c r="MV37" s="2" t="s">
        <v>154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152</v>
      </c>
      <c r="NI37" s="2" t="s">
        <v>128</v>
      </c>
      <c r="NJ37" s="2" t="s">
        <v>131</v>
      </c>
      <c r="NK37" s="2" t="s">
        <v>131</v>
      </c>
      <c r="NL37" s="2" t="s">
        <v>142</v>
      </c>
      <c r="NM37" s="2" t="s">
        <v>142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2" t="s">
        <v>131</v>
      </c>
      <c r="OB37" s="4"/>
      <c r="OC37" s="8"/>
      <c r="OD37" s="4"/>
      <c r="OE37" s="8"/>
      <c r="OF37" s="7"/>
      <c r="OG37" s="7"/>
      <c r="OH37" s="2" t="s">
        <v>161</v>
      </c>
      <c r="OI37" s="2" t="s">
        <v>128</v>
      </c>
      <c r="OJ37" s="2" t="s">
        <v>586</v>
      </c>
      <c r="OK37" s="2" t="s">
        <v>131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152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159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152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160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162</v>
      </c>
      <c r="RB37" s="4"/>
      <c r="RC37" s="8"/>
      <c r="RD37" s="4"/>
      <c r="RE37" s="8"/>
      <c r="RF37" s="7"/>
      <c r="RG37" s="7"/>
      <c r="RH37" s="2" t="s">
        <v>152</v>
      </c>
      <c r="RI37" s="2" t="s">
        <v>154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153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643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626</v>
      </c>
      <c r="G38" s="2" t="s">
        <v>626</v>
      </c>
      <c r="H38" s="2" t="s">
        <v>626</v>
      </c>
      <c r="I38" s="2" t="s">
        <v>403</v>
      </c>
      <c r="J38" s="2" t="s">
        <v>164</v>
      </c>
      <c r="K38" s="2" t="s">
        <v>627</v>
      </c>
      <c r="L38" s="3">
        <v>103.67</v>
      </c>
      <c r="M38" s="3">
        <v>108.85</v>
      </c>
      <c r="N38" s="3">
        <v>224.99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628</v>
      </c>
      <c r="T38" s="2" t="s">
        <v>570</v>
      </c>
      <c r="U38" s="2" t="s">
        <v>134</v>
      </c>
      <c r="V38" s="2" t="s">
        <v>629</v>
      </c>
      <c r="W38" s="2" t="s">
        <v>299</v>
      </c>
      <c r="X38" s="2" t="s">
        <v>474</v>
      </c>
      <c r="Y38" s="2" t="s">
        <v>335</v>
      </c>
      <c r="Z38" s="4">
        <v>125</v>
      </c>
      <c r="AA38" s="4">
        <f>=ROUNDDOWN(26.5957446808511,0)</f>
      </c>
      <c r="AB38" s="5">
        <v>4.7</v>
      </c>
      <c r="AC38" s="2" t="s">
        <v>409</v>
      </c>
      <c r="AD38" s="4">
        <v>200</v>
      </c>
      <c r="AE38" s="4">
        <v>200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</v>
      </c>
      <c r="AQ38" s="8">
        <v>228.6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0.2086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2</v>
      </c>
      <c r="BK38" s="8">
        <v>228.6</v>
      </c>
      <c r="BL38" s="2" t="s">
        <v>644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128</v>
      </c>
      <c r="BW38" s="2" t="s">
        <v>338</v>
      </c>
      <c r="BX38" s="2" t="s">
        <v>645</v>
      </c>
      <c r="BY38" s="2" t="s">
        <v>142</v>
      </c>
      <c r="BZ38" s="2" t="s">
        <v>142</v>
      </c>
      <c r="CA38" s="2" t="s">
        <v>131</v>
      </c>
      <c r="CB38" s="4"/>
      <c r="CC38" s="8"/>
      <c r="CD38" s="4"/>
      <c r="CE38" s="8"/>
      <c r="CF38" s="7"/>
      <c r="CG38" s="7"/>
      <c r="CH38" s="2" t="s">
        <v>139</v>
      </c>
      <c r="CI38" s="2" t="s">
        <v>128</v>
      </c>
      <c r="CJ38" s="2" t="s">
        <v>340</v>
      </c>
      <c r="CK38" s="2" t="s">
        <v>646</v>
      </c>
      <c r="CL38" s="2" t="s">
        <v>142</v>
      </c>
      <c r="CM38" s="2" t="s">
        <v>142</v>
      </c>
      <c r="CN38" s="2" t="s">
        <v>131</v>
      </c>
      <c r="CO38" s="4"/>
      <c r="CP38" s="8"/>
      <c r="CQ38" s="4"/>
      <c r="CR38" s="8"/>
      <c r="CS38" s="7"/>
      <c r="CT38" s="7"/>
      <c r="CU38" s="2" t="s">
        <v>139</v>
      </c>
      <c r="CV38" s="2" t="s">
        <v>128</v>
      </c>
      <c r="CW38" s="2" t="s">
        <v>632</v>
      </c>
      <c r="CX38" s="2" t="s">
        <v>647</v>
      </c>
      <c r="CY38" s="2" t="s">
        <v>142</v>
      </c>
      <c r="CZ38" s="2" t="s">
        <v>142</v>
      </c>
      <c r="DA38" s="2" t="s">
        <v>131</v>
      </c>
      <c r="DB38" s="4"/>
      <c r="DC38" s="8"/>
      <c r="DD38" s="4"/>
      <c r="DE38" s="8"/>
      <c r="DF38" s="7"/>
      <c r="DG38" s="7"/>
      <c r="DH38" s="2" t="s">
        <v>139</v>
      </c>
      <c r="DI38" s="2" t="s">
        <v>128</v>
      </c>
      <c r="DJ38" s="2" t="s">
        <v>131</v>
      </c>
      <c r="DK38" s="2" t="s">
        <v>633</v>
      </c>
      <c r="DL38" s="2" t="s">
        <v>142</v>
      </c>
      <c r="DM38" s="2" t="s">
        <v>142</v>
      </c>
      <c r="DN38" s="2" t="s">
        <v>131</v>
      </c>
      <c r="DO38" s="4"/>
      <c r="DP38" s="8"/>
      <c r="DQ38" s="4"/>
      <c r="DR38" s="8"/>
      <c r="DS38" s="7"/>
      <c r="DT38" s="7"/>
      <c r="DU38" s="2" t="s">
        <v>139</v>
      </c>
      <c r="DV38" s="2" t="s">
        <v>128</v>
      </c>
      <c r="DW38" s="2" t="s">
        <v>345</v>
      </c>
      <c r="DX38" s="2" t="s">
        <v>648</v>
      </c>
      <c r="DY38" s="2" t="s">
        <v>142</v>
      </c>
      <c r="DZ38" s="2" t="s">
        <v>142</v>
      </c>
      <c r="EA38" s="2" t="s">
        <v>131</v>
      </c>
      <c r="EB38" s="4"/>
      <c r="EC38" s="8"/>
      <c r="ED38" s="4"/>
      <c r="EE38" s="8"/>
      <c r="EF38" s="7"/>
      <c r="EG38" s="7"/>
      <c r="EH38" s="2" t="s">
        <v>139</v>
      </c>
      <c r="EI38" s="2" t="s">
        <v>128</v>
      </c>
      <c r="EJ38" s="2" t="s">
        <v>649</v>
      </c>
      <c r="EK38" s="2" t="s">
        <v>650</v>
      </c>
      <c r="EL38" s="2" t="s">
        <v>142</v>
      </c>
      <c r="EM38" s="2" t="s">
        <v>142</v>
      </c>
      <c r="EN38" s="2" t="s">
        <v>131</v>
      </c>
      <c r="EO38" s="4"/>
      <c r="EP38" s="8"/>
      <c r="EQ38" s="4"/>
      <c r="ER38" s="8"/>
      <c r="ES38" s="7"/>
      <c r="ET38" s="7"/>
      <c r="EU38" s="2" t="s">
        <v>139</v>
      </c>
      <c r="EV38" s="2" t="s">
        <v>128</v>
      </c>
      <c r="EW38" s="2" t="s">
        <v>148</v>
      </c>
      <c r="EX38" s="2" t="s">
        <v>157</v>
      </c>
      <c r="EY38" s="2" t="s">
        <v>142</v>
      </c>
      <c r="EZ38" s="2" t="s">
        <v>142</v>
      </c>
      <c r="FA38" s="2" t="s">
        <v>131</v>
      </c>
      <c r="FB38" s="4"/>
      <c r="FC38" s="8"/>
      <c r="FD38" s="4"/>
      <c r="FE38" s="8"/>
      <c r="FF38" s="7"/>
      <c r="FG38" s="7"/>
      <c r="FH38" s="2" t="s">
        <v>139</v>
      </c>
      <c r="FI38" s="2" t="s">
        <v>128</v>
      </c>
      <c r="FJ38" s="2" t="s">
        <v>266</v>
      </c>
      <c r="FK38" s="2" t="s">
        <v>651</v>
      </c>
      <c r="FL38" s="2" t="s">
        <v>142</v>
      </c>
      <c r="FM38" s="2" t="s">
        <v>142</v>
      </c>
      <c r="FN38" s="2" t="s">
        <v>131</v>
      </c>
      <c r="FO38" s="4"/>
      <c r="FP38" s="8"/>
      <c r="FQ38" s="4"/>
      <c r="FR38" s="8"/>
      <c r="FS38" s="7"/>
      <c r="FT38" s="7"/>
      <c r="FU38" s="2" t="s">
        <v>131</v>
      </c>
      <c r="FV38" s="2" t="s">
        <v>131</v>
      </c>
      <c r="FW38" s="2" t="s">
        <v>131</v>
      </c>
      <c r="FX38" s="2" t="s">
        <v>131</v>
      </c>
      <c r="FY38" s="2" t="s">
        <v>131</v>
      </c>
      <c r="FZ38" s="2" t="s">
        <v>131</v>
      </c>
      <c r="GA38" s="2" t="s">
        <v>131</v>
      </c>
      <c r="GB38" s="4">
        <v>1</v>
      </c>
      <c r="GC38" s="8">
        <v>114.3</v>
      </c>
      <c r="GD38" s="4"/>
      <c r="GE38" s="8"/>
      <c r="GF38" s="7"/>
      <c r="GG38" s="7"/>
      <c r="GH38" s="2" t="s">
        <v>139</v>
      </c>
      <c r="GI38" s="2" t="s">
        <v>128</v>
      </c>
      <c r="GJ38" s="2" t="s">
        <v>652</v>
      </c>
      <c r="GK38" s="2" t="s">
        <v>496</v>
      </c>
      <c r="GL38" s="2" t="s">
        <v>142</v>
      </c>
      <c r="GM38" s="2" t="s">
        <v>142</v>
      </c>
      <c r="GN38" s="2" t="s">
        <v>131</v>
      </c>
      <c r="GO38" s="4">
        <v>1</v>
      </c>
      <c r="GP38" s="8">
        <v>114.3</v>
      </c>
      <c r="GQ38" s="4"/>
      <c r="GR38" s="8"/>
      <c r="GS38" s="7"/>
      <c r="GT38" s="7"/>
      <c r="GU38" s="2" t="s">
        <v>139</v>
      </c>
      <c r="GV38" s="2" t="s">
        <v>128</v>
      </c>
      <c r="GW38" s="2" t="s">
        <v>423</v>
      </c>
      <c r="GX38" s="2" t="s">
        <v>653</v>
      </c>
      <c r="GY38" s="2" t="s">
        <v>142</v>
      </c>
      <c r="GZ38" s="2" t="s">
        <v>142</v>
      </c>
      <c r="HA38" s="2" t="s">
        <v>131</v>
      </c>
      <c r="HB38" s="4"/>
      <c r="HC38" s="8"/>
      <c r="HD38" s="4"/>
      <c r="HE38" s="8"/>
      <c r="HF38" s="7"/>
      <c r="HG38" s="7"/>
      <c r="HH38" s="2" t="s">
        <v>139</v>
      </c>
      <c r="HI38" s="2" t="s">
        <v>128</v>
      </c>
      <c r="HJ38" s="2" t="s">
        <v>352</v>
      </c>
      <c r="HK38" s="2" t="s">
        <v>654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139</v>
      </c>
      <c r="HV38" s="2" t="s">
        <v>128</v>
      </c>
      <c r="HW38" s="2" t="s">
        <v>353</v>
      </c>
      <c r="HX38" s="2" t="s">
        <v>655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139</v>
      </c>
      <c r="IV38" s="2" t="s">
        <v>156</v>
      </c>
      <c r="IW38" s="2" t="s">
        <v>157</v>
      </c>
      <c r="IX38" s="2" t="s">
        <v>192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159</v>
      </c>
      <c r="JI38" s="2" t="s">
        <v>128</v>
      </c>
      <c r="JJ38" s="2" t="s">
        <v>421</v>
      </c>
      <c r="JK38" s="2" t="s">
        <v>131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139</v>
      </c>
      <c r="JV38" s="2" t="s">
        <v>128</v>
      </c>
      <c r="JW38" s="2" t="s">
        <v>274</v>
      </c>
      <c r="JX38" s="2" t="s">
        <v>656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131</v>
      </c>
      <c r="KI38" s="2" t="s">
        <v>131</v>
      </c>
      <c r="KJ38" s="2" t="s">
        <v>131</v>
      </c>
      <c r="KK38" s="2" t="s">
        <v>131</v>
      </c>
      <c r="KL38" s="2" t="s">
        <v>131</v>
      </c>
      <c r="KM38" s="2" t="s">
        <v>131</v>
      </c>
      <c r="KN38" s="2" t="s">
        <v>131</v>
      </c>
      <c r="KO38" s="4"/>
      <c r="KP38" s="8"/>
      <c r="KQ38" s="4"/>
      <c r="KR38" s="8"/>
      <c r="KS38" s="7"/>
      <c r="KT38" s="7"/>
      <c r="KU38" s="2" t="s">
        <v>159</v>
      </c>
      <c r="KV38" s="2" t="s">
        <v>128</v>
      </c>
      <c r="KW38" s="2" t="s">
        <v>131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139</v>
      </c>
      <c r="LV38" s="2" t="s">
        <v>128</v>
      </c>
      <c r="LW38" s="2" t="s">
        <v>356</v>
      </c>
      <c r="LX38" s="2" t="s">
        <v>657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131</v>
      </c>
      <c r="MI38" s="2" t="s">
        <v>131</v>
      </c>
      <c r="MJ38" s="2" t="s">
        <v>131</v>
      </c>
      <c r="MK38" s="2" t="s">
        <v>131</v>
      </c>
      <c r="ML38" s="2" t="s">
        <v>131</v>
      </c>
      <c r="MM38" s="2" t="s">
        <v>131</v>
      </c>
      <c r="MN38" s="2" t="s">
        <v>131</v>
      </c>
      <c r="MO38" s="4"/>
      <c r="MP38" s="8"/>
      <c r="MQ38" s="4"/>
      <c r="MR38" s="8"/>
      <c r="MS38" s="7"/>
      <c r="MT38" s="7"/>
      <c r="MU38" s="2" t="s">
        <v>139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152</v>
      </c>
      <c r="NI38" s="2" t="s">
        <v>128</v>
      </c>
      <c r="NJ38" s="2" t="s">
        <v>131</v>
      </c>
      <c r="NK38" s="2" t="s">
        <v>131</v>
      </c>
      <c r="NL38" s="2" t="s">
        <v>142</v>
      </c>
      <c r="NM38" s="2" t="s">
        <v>142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2" t="s">
        <v>131</v>
      </c>
      <c r="OB38" s="4"/>
      <c r="OC38" s="8"/>
      <c r="OD38" s="4"/>
      <c r="OE38" s="8"/>
      <c r="OF38" s="7"/>
      <c r="OG38" s="7"/>
      <c r="OH38" s="2" t="s">
        <v>161</v>
      </c>
      <c r="OI38" s="2" t="s">
        <v>128</v>
      </c>
      <c r="OJ38" s="2" t="s">
        <v>586</v>
      </c>
      <c r="OK38" s="2" t="s">
        <v>131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152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159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152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160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162</v>
      </c>
      <c r="RB38" s="4"/>
      <c r="RC38" s="8"/>
      <c r="RD38" s="4"/>
      <c r="RE38" s="8"/>
      <c r="RF38" s="7"/>
      <c r="RG38" s="7"/>
      <c r="RH38" s="2" t="s">
        <v>152</v>
      </c>
      <c r="RI38" s="2" t="s">
        <v>154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153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658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626</v>
      </c>
      <c r="G39" s="2" t="s">
        <v>626</v>
      </c>
      <c r="H39" s="2" t="s">
        <v>626</v>
      </c>
      <c r="I39" s="2" t="s">
        <v>403</v>
      </c>
      <c r="J39" s="2" t="s">
        <v>180</v>
      </c>
      <c r="K39" s="2" t="s">
        <v>627</v>
      </c>
      <c r="L39" s="3">
        <v>114.04</v>
      </c>
      <c r="M39" s="3">
        <v>119.74</v>
      </c>
      <c r="N39" s="3">
        <v>244.99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628</v>
      </c>
      <c r="T39" s="2" t="s">
        <v>570</v>
      </c>
      <c r="U39" s="2" t="s">
        <v>134</v>
      </c>
      <c r="V39" s="2" t="s">
        <v>629</v>
      </c>
      <c r="W39" s="2" t="s">
        <v>299</v>
      </c>
      <c r="X39" s="2" t="s">
        <v>474</v>
      </c>
      <c r="Y39" s="2" t="s">
        <v>335</v>
      </c>
      <c r="Z39" s="4">
        <v>146</v>
      </c>
      <c r="AA39" s="4">
        <f>=ROUNDDOWN(40.5555555555556,0)</f>
      </c>
      <c r="AB39" s="5">
        <v>3.6</v>
      </c>
      <c r="AC39" s="2" t="s">
        <v>409</v>
      </c>
      <c r="AD39" s="4">
        <v>320</v>
      </c>
      <c r="AE39" s="4">
        <v>320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4</v>
      </c>
      <c r="AQ39" s="8">
        <v>489.94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0.4471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4</v>
      </c>
      <c r="BK39" s="8">
        <v>489.94</v>
      </c>
      <c r="BL39" s="2" t="s">
        <v>659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128</v>
      </c>
      <c r="BW39" s="2" t="s">
        <v>338</v>
      </c>
      <c r="BX39" s="2" t="s">
        <v>660</v>
      </c>
      <c r="BY39" s="2" t="s">
        <v>142</v>
      </c>
      <c r="BZ39" s="2" t="s">
        <v>142</v>
      </c>
      <c r="CA39" s="2" t="s">
        <v>131</v>
      </c>
      <c r="CB39" s="4"/>
      <c r="CC39" s="8"/>
      <c r="CD39" s="4"/>
      <c r="CE39" s="8"/>
      <c r="CF39" s="7"/>
      <c r="CG39" s="7"/>
      <c r="CH39" s="2" t="s">
        <v>139</v>
      </c>
      <c r="CI39" s="2" t="s">
        <v>128</v>
      </c>
      <c r="CJ39" s="2" t="s">
        <v>340</v>
      </c>
      <c r="CK39" s="2" t="s">
        <v>661</v>
      </c>
      <c r="CL39" s="2" t="s">
        <v>142</v>
      </c>
      <c r="CM39" s="2" t="s">
        <v>142</v>
      </c>
      <c r="CN39" s="2" t="s">
        <v>131</v>
      </c>
      <c r="CO39" s="4"/>
      <c r="CP39" s="8"/>
      <c r="CQ39" s="4"/>
      <c r="CR39" s="8"/>
      <c r="CS39" s="7"/>
      <c r="CT39" s="7"/>
      <c r="CU39" s="2" t="s">
        <v>139</v>
      </c>
      <c r="CV39" s="2" t="s">
        <v>128</v>
      </c>
      <c r="CW39" s="2" t="s">
        <v>632</v>
      </c>
      <c r="CX39" s="2" t="s">
        <v>647</v>
      </c>
      <c r="CY39" s="2" t="s">
        <v>142</v>
      </c>
      <c r="CZ39" s="2" t="s">
        <v>142</v>
      </c>
      <c r="DA39" s="2" t="s">
        <v>131</v>
      </c>
      <c r="DB39" s="4"/>
      <c r="DC39" s="8"/>
      <c r="DD39" s="4"/>
      <c r="DE39" s="8"/>
      <c r="DF39" s="7"/>
      <c r="DG39" s="7"/>
      <c r="DH39" s="2" t="s">
        <v>139</v>
      </c>
      <c r="DI39" s="2" t="s">
        <v>128</v>
      </c>
      <c r="DJ39" s="2" t="s">
        <v>131</v>
      </c>
      <c r="DK39" s="2" t="s">
        <v>662</v>
      </c>
      <c r="DL39" s="2" t="s">
        <v>142</v>
      </c>
      <c r="DM39" s="2" t="s">
        <v>142</v>
      </c>
      <c r="DN39" s="2" t="s">
        <v>131</v>
      </c>
      <c r="DO39" s="4">
        <v>1</v>
      </c>
      <c r="DP39" s="8">
        <v>112.7</v>
      </c>
      <c r="DQ39" s="4"/>
      <c r="DR39" s="8"/>
      <c r="DS39" s="7"/>
      <c r="DT39" s="7"/>
      <c r="DU39" s="2" t="s">
        <v>139</v>
      </c>
      <c r="DV39" s="2" t="s">
        <v>128</v>
      </c>
      <c r="DW39" s="2" t="s">
        <v>345</v>
      </c>
      <c r="DX39" s="2" t="s">
        <v>634</v>
      </c>
      <c r="DY39" s="2" t="s">
        <v>142</v>
      </c>
      <c r="DZ39" s="2" t="s">
        <v>142</v>
      </c>
      <c r="EA39" s="2" t="s">
        <v>131</v>
      </c>
      <c r="EB39" s="4">
        <v>1</v>
      </c>
      <c r="EC39" s="8">
        <v>125.73</v>
      </c>
      <c r="ED39" s="4"/>
      <c r="EE39" s="8"/>
      <c r="EF39" s="7"/>
      <c r="EG39" s="7"/>
      <c r="EH39" s="2" t="s">
        <v>139</v>
      </c>
      <c r="EI39" s="2" t="s">
        <v>128</v>
      </c>
      <c r="EJ39" s="2" t="s">
        <v>663</v>
      </c>
      <c r="EK39" s="2" t="s">
        <v>650</v>
      </c>
      <c r="EL39" s="2" t="s">
        <v>142</v>
      </c>
      <c r="EM39" s="2" t="s">
        <v>142</v>
      </c>
      <c r="EN39" s="2" t="s">
        <v>131</v>
      </c>
      <c r="EO39" s="4"/>
      <c r="EP39" s="8"/>
      <c r="EQ39" s="4"/>
      <c r="ER39" s="8"/>
      <c r="ES39" s="7"/>
      <c r="ET39" s="7"/>
      <c r="EU39" s="2" t="s">
        <v>139</v>
      </c>
      <c r="EV39" s="2" t="s">
        <v>128</v>
      </c>
      <c r="EW39" s="2" t="s">
        <v>148</v>
      </c>
      <c r="EX39" s="2" t="s">
        <v>131</v>
      </c>
      <c r="EY39" s="2" t="s">
        <v>142</v>
      </c>
      <c r="EZ39" s="2" t="s">
        <v>142</v>
      </c>
      <c r="FA39" s="2" t="s">
        <v>131</v>
      </c>
      <c r="FB39" s="4">
        <v>1</v>
      </c>
      <c r="FC39" s="8">
        <v>125.78</v>
      </c>
      <c r="FD39" s="4"/>
      <c r="FE39" s="8"/>
      <c r="FF39" s="7"/>
      <c r="FG39" s="7"/>
      <c r="FH39" s="2" t="s">
        <v>139</v>
      </c>
      <c r="FI39" s="2" t="s">
        <v>128</v>
      </c>
      <c r="FJ39" s="2" t="s">
        <v>266</v>
      </c>
      <c r="FK39" s="2" t="s">
        <v>651</v>
      </c>
      <c r="FL39" s="2" t="s">
        <v>142</v>
      </c>
      <c r="FM39" s="2" t="s">
        <v>142</v>
      </c>
      <c r="FN39" s="2" t="s">
        <v>131</v>
      </c>
      <c r="FO39" s="4"/>
      <c r="FP39" s="8"/>
      <c r="FQ39" s="4"/>
      <c r="FR39" s="8"/>
      <c r="FS39" s="7"/>
      <c r="FT39" s="7"/>
      <c r="FU39" s="2" t="s">
        <v>131</v>
      </c>
      <c r="FV39" s="2" t="s">
        <v>131</v>
      </c>
      <c r="FW39" s="2" t="s">
        <v>131</v>
      </c>
      <c r="FX39" s="2" t="s">
        <v>131</v>
      </c>
      <c r="FY39" s="2" t="s">
        <v>131</v>
      </c>
      <c r="FZ39" s="2" t="s">
        <v>131</v>
      </c>
      <c r="GA39" s="2" t="s">
        <v>131</v>
      </c>
      <c r="GB39" s="4">
        <v>1</v>
      </c>
      <c r="GC39" s="8">
        <v>125.73</v>
      </c>
      <c r="GD39" s="4"/>
      <c r="GE39" s="8"/>
      <c r="GF39" s="7"/>
      <c r="GG39" s="7"/>
      <c r="GH39" s="2" t="s">
        <v>139</v>
      </c>
      <c r="GI39" s="2" t="s">
        <v>128</v>
      </c>
      <c r="GJ39" s="2" t="s">
        <v>509</v>
      </c>
      <c r="GK39" s="2" t="s">
        <v>664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139</v>
      </c>
      <c r="GV39" s="2" t="s">
        <v>128</v>
      </c>
      <c r="GW39" s="2" t="s">
        <v>423</v>
      </c>
      <c r="GX39" s="2" t="s">
        <v>234</v>
      </c>
      <c r="GY39" s="2" t="s">
        <v>142</v>
      </c>
      <c r="GZ39" s="2" t="s">
        <v>142</v>
      </c>
      <c r="HA39" s="2" t="s">
        <v>131</v>
      </c>
      <c r="HB39" s="4"/>
      <c r="HC39" s="8"/>
      <c r="HD39" s="4"/>
      <c r="HE39" s="8"/>
      <c r="HF39" s="7"/>
      <c r="HG39" s="7"/>
      <c r="HH39" s="2" t="s">
        <v>139</v>
      </c>
      <c r="HI39" s="2" t="s">
        <v>128</v>
      </c>
      <c r="HJ39" s="2" t="s">
        <v>352</v>
      </c>
      <c r="HK39" s="2" t="s">
        <v>665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128</v>
      </c>
      <c r="HW39" s="2" t="s">
        <v>353</v>
      </c>
      <c r="HX39" s="2" t="s">
        <v>666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139</v>
      </c>
      <c r="IV39" s="2" t="s">
        <v>156</v>
      </c>
      <c r="IW39" s="2" t="s">
        <v>157</v>
      </c>
      <c r="IX39" s="2" t="s">
        <v>192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159</v>
      </c>
      <c r="JI39" s="2" t="s">
        <v>128</v>
      </c>
      <c r="JJ39" s="2" t="s">
        <v>421</v>
      </c>
      <c r="JK39" s="2" t="s">
        <v>667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139</v>
      </c>
      <c r="JV39" s="2" t="s">
        <v>128</v>
      </c>
      <c r="JW39" s="2" t="s">
        <v>274</v>
      </c>
      <c r="JX39" s="2" t="s">
        <v>668</v>
      </c>
      <c r="JY39" s="2" t="s">
        <v>142</v>
      </c>
      <c r="JZ39" s="2" t="s">
        <v>142</v>
      </c>
      <c r="KA39" s="2" t="s">
        <v>131</v>
      </c>
      <c r="KB39" s="4"/>
      <c r="KC39" s="8"/>
      <c r="KD39" s="4"/>
      <c r="KE39" s="8"/>
      <c r="KF39" s="7"/>
      <c r="KG39" s="7"/>
      <c r="KH39" s="2" t="s">
        <v>131</v>
      </c>
      <c r="KI39" s="2" t="s">
        <v>131</v>
      </c>
      <c r="KJ39" s="2" t="s">
        <v>131</v>
      </c>
      <c r="KK39" s="2" t="s">
        <v>131</v>
      </c>
      <c r="KL39" s="2" t="s">
        <v>131</v>
      </c>
      <c r="KM39" s="2" t="s">
        <v>131</v>
      </c>
      <c r="KN39" s="2" t="s">
        <v>131</v>
      </c>
      <c r="KO39" s="4"/>
      <c r="KP39" s="8"/>
      <c r="KQ39" s="4"/>
      <c r="KR39" s="8"/>
      <c r="KS39" s="7"/>
      <c r="KT39" s="7"/>
      <c r="KU39" s="2" t="s">
        <v>159</v>
      </c>
      <c r="KV39" s="2" t="s">
        <v>128</v>
      </c>
      <c r="KW39" s="2" t="s">
        <v>131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139</v>
      </c>
      <c r="LV39" s="2" t="s">
        <v>128</v>
      </c>
      <c r="LW39" s="2" t="s">
        <v>356</v>
      </c>
      <c r="LX39" s="2" t="s">
        <v>669</v>
      </c>
      <c r="LY39" s="2" t="s">
        <v>142</v>
      </c>
      <c r="LZ39" s="2" t="s">
        <v>142</v>
      </c>
      <c r="MA39" s="2" t="s">
        <v>131</v>
      </c>
      <c r="MB39" s="4"/>
      <c r="MC39" s="8"/>
      <c r="MD39" s="4"/>
      <c r="ME39" s="8"/>
      <c r="MF39" s="7"/>
      <c r="MG39" s="7"/>
      <c r="MH39" s="2" t="s">
        <v>131</v>
      </c>
      <c r="MI39" s="2" t="s">
        <v>131</v>
      </c>
      <c r="MJ39" s="2" t="s">
        <v>131</v>
      </c>
      <c r="MK39" s="2" t="s">
        <v>131</v>
      </c>
      <c r="ML39" s="2" t="s">
        <v>131</v>
      </c>
      <c r="MM39" s="2" t="s">
        <v>131</v>
      </c>
      <c r="MN39" s="2" t="s">
        <v>131</v>
      </c>
      <c r="MO39" s="4"/>
      <c r="MP39" s="8"/>
      <c r="MQ39" s="4"/>
      <c r="MR39" s="8"/>
      <c r="MS39" s="7"/>
      <c r="MT39" s="7"/>
      <c r="MU39" s="2" t="s">
        <v>139</v>
      </c>
      <c r="MV39" s="2" t="s">
        <v>154</v>
      </c>
      <c r="MW39" s="2" t="s">
        <v>131</v>
      </c>
      <c r="MX39" s="2" t="s">
        <v>131</v>
      </c>
      <c r="MY39" s="2" t="s">
        <v>142</v>
      </c>
      <c r="MZ39" s="2" t="s">
        <v>142</v>
      </c>
      <c r="NA39" s="2" t="s">
        <v>131</v>
      </c>
      <c r="NB39" s="4"/>
      <c r="NC39" s="8"/>
      <c r="ND39" s="4"/>
      <c r="NE39" s="8"/>
      <c r="NF39" s="7"/>
      <c r="NG39" s="7"/>
      <c r="NH39" s="2" t="s">
        <v>152</v>
      </c>
      <c r="NI39" s="2" t="s">
        <v>128</v>
      </c>
      <c r="NJ39" s="2" t="s">
        <v>131</v>
      </c>
      <c r="NK39" s="2" t="s">
        <v>131</v>
      </c>
      <c r="NL39" s="2" t="s">
        <v>142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2" t="s">
        <v>131</v>
      </c>
      <c r="OB39" s="4"/>
      <c r="OC39" s="8"/>
      <c r="OD39" s="4"/>
      <c r="OE39" s="8"/>
      <c r="OF39" s="7"/>
      <c r="OG39" s="7"/>
      <c r="OH39" s="2" t="s">
        <v>161</v>
      </c>
      <c r="OI39" s="2" t="s">
        <v>128</v>
      </c>
      <c r="OJ39" s="2" t="s">
        <v>586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152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159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152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160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162</v>
      </c>
      <c r="RB39" s="4"/>
      <c r="RC39" s="8"/>
      <c r="RD39" s="4"/>
      <c r="RE39" s="8"/>
      <c r="RF39" s="7"/>
      <c r="RG39" s="7"/>
      <c r="RH39" s="2" t="s">
        <v>152</v>
      </c>
      <c r="RI39" s="2" t="s">
        <v>154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153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670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626</v>
      </c>
      <c r="G40" s="2" t="s">
        <v>626</v>
      </c>
      <c r="H40" s="2" t="s">
        <v>626</v>
      </c>
      <c r="I40" s="2" t="s">
        <v>403</v>
      </c>
      <c r="J40" s="2" t="s">
        <v>189</v>
      </c>
      <c r="K40" s="2" t="s">
        <v>627</v>
      </c>
      <c r="L40" s="3">
        <v>114.04</v>
      </c>
      <c r="M40" s="3">
        <v>119.74</v>
      </c>
      <c r="N40" s="3">
        <v>244.99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628</v>
      </c>
      <c r="T40" s="2" t="s">
        <v>570</v>
      </c>
      <c r="U40" s="2" t="s">
        <v>134</v>
      </c>
      <c r="V40" s="2" t="s">
        <v>629</v>
      </c>
      <c r="W40" s="2" t="s">
        <v>299</v>
      </c>
      <c r="X40" s="2" t="s">
        <v>474</v>
      </c>
      <c r="Y40" s="2" t="s">
        <v>335</v>
      </c>
      <c r="Z40" s="4">
        <v>133</v>
      </c>
      <c r="AA40" s="4">
        <f>=ROUNDDOWN(26.6,0)</f>
      </c>
      <c r="AB40" s="5">
        <v>5</v>
      </c>
      <c r="AC40" s="2" t="s">
        <v>409</v>
      </c>
      <c r="AD40" s="4">
        <v>100</v>
      </c>
      <c r="AE40" s="4">
        <v>100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3</v>
      </c>
      <c r="AQ40" s="8">
        <v>377.24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0.3443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3</v>
      </c>
      <c r="BK40" s="8">
        <v>377.24</v>
      </c>
      <c r="BL40" s="2" t="s">
        <v>671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139</v>
      </c>
      <c r="BV40" s="2" t="s">
        <v>128</v>
      </c>
      <c r="BW40" s="2" t="s">
        <v>338</v>
      </c>
      <c r="BX40" s="2" t="s">
        <v>344</v>
      </c>
      <c r="BY40" s="2" t="s">
        <v>142</v>
      </c>
      <c r="BZ40" s="2" t="s">
        <v>142</v>
      </c>
      <c r="CA40" s="2" t="s">
        <v>131</v>
      </c>
      <c r="CB40" s="4"/>
      <c r="CC40" s="8"/>
      <c r="CD40" s="4"/>
      <c r="CE40" s="8"/>
      <c r="CF40" s="7"/>
      <c r="CG40" s="7"/>
      <c r="CH40" s="2" t="s">
        <v>139</v>
      </c>
      <c r="CI40" s="2" t="s">
        <v>128</v>
      </c>
      <c r="CJ40" s="2" t="s">
        <v>340</v>
      </c>
      <c r="CK40" s="2" t="s">
        <v>557</v>
      </c>
      <c r="CL40" s="2" t="s">
        <v>142</v>
      </c>
      <c r="CM40" s="2" t="s">
        <v>142</v>
      </c>
      <c r="CN40" s="2" t="s">
        <v>131</v>
      </c>
      <c r="CO40" s="4"/>
      <c r="CP40" s="8"/>
      <c r="CQ40" s="4"/>
      <c r="CR40" s="8"/>
      <c r="CS40" s="7"/>
      <c r="CT40" s="7"/>
      <c r="CU40" s="2" t="s">
        <v>139</v>
      </c>
      <c r="CV40" s="2" t="s">
        <v>128</v>
      </c>
      <c r="CW40" s="2" t="s">
        <v>632</v>
      </c>
      <c r="CX40" s="2" t="s">
        <v>672</v>
      </c>
      <c r="CY40" s="2" t="s">
        <v>142</v>
      </c>
      <c r="CZ40" s="2" t="s">
        <v>142</v>
      </c>
      <c r="DA40" s="2" t="s">
        <v>131</v>
      </c>
      <c r="DB40" s="4"/>
      <c r="DC40" s="8"/>
      <c r="DD40" s="4"/>
      <c r="DE40" s="8"/>
      <c r="DF40" s="7"/>
      <c r="DG40" s="7"/>
      <c r="DH40" s="2" t="s">
        <v>139</v>
      </c>
      <c r="DI40" s="2" t="s">
        <v>128</v>
      </c>
      <c r="DJ40" s="2" t="s">
        <v>131</v>
      </c>
      <c r="DK40" s="2" t="s">
        <v>673</v>
      </c>
      <c r="DL40" s="2" t="s">
        <v>142</v>
      </c>
      <c r="DM40" s="2" t="s">
        <v>142</v>
      </c>
      <c r="DN40" s="2" t="s">
        <v>131</v>
      </c>
      <c r="DO40" s="4"/>
      <c r="DP40" s="8"/>
      <c r="DQ40" s="4"/>
      <c r="DR40" s="8"/>
      <c r="DS40" s="7"/>
      <c r="DT40" s="7"/>
      <c r="DU40" s="2" t="s">
        <v>139</v>
      </c>
      <c r="DV40" s="2" t="s">
        <v>128</v>
      </c>
      <c r="DW40" s="2" t="s">
        <v>345</v>
      </c>
      <c r="DX40" s="2" t="s">
        <v>634</v>
      </c>
      <c r="DY40" s="2" t="s">
        <v>142</v>
      </c>
      <c r="DZ40" s="2" t="s">
        <v>142</v>
      </c>
      <c r="EA40" s="2" t="s">
        <v>131</v>
      </c>
      <c r="EB40" s="4"/>
      <c r="EC40" s="8"/>
      <c r="ED40" s="4"/>
      <c r="EE40" s="8"/>
      <c r="EF40" s="7"/>
      <c r="EG40" s="7"/>
      <c r="EH40" s="2" t="s">
        <v>139</v>
      </c>
      <c r="EI40" s="2" t="s">
        <v>128</v>
      </c>
      <c r="EJ40" s="2" t="s">
        <v>635</v>
      </c>
      <c r="EK40" s="2" t="s">
        <v>324</v>
      </c>
      <c r="EL40" s="2" t="s">
        <v>142</v>
      </c>
      <c r="EM40" s="2" t="s">
        <v>142</v>
      </c>
      <c r="EN40" s="2" t="s">
        <v>131</v>
      </c>
      <c r="EO40" s="4"/>
      <c r="EP40" s="8"/>
      <c r="EQ40" s="4"/>
      <c r="ER40" s="8"/>
      <c r="ES40" s="7"/>
      <c r="ET40" s="7"/>
      <c r="EU40" s="2" t="s">
        <v>139</v>
      </c>
      <c r="EV40" s="2" t="s">
        <v>128</v>
      </c>
      <c r="EW40" s="2" t="s">
        <v>148</v>
      </c>
      <c r="EX40" s="2" t="s">
        <v>674</v>
      </c>
      <c r="EY40" s="2" t="s">
        <v>142</v>
      </c>
      <c r="EZ40" s="2" t="s">
        <v>142</v>
      </c>
      <c r="FA40" s="2" t="s">
        <v>131</v>
      </c>
      <c r="FB40" s="4">
        <v>1</v>
      </c>
      <c r="FC40" s="8">
        <v>125.78</v>
      </c>
      <c r="FD40" s="4"/>
      <c r="FE40" s="8"/>
      <c r="FF40" s="7"/>
      <c r="FG40" s="7"/>
      <c r="FH40" s="2" t="s">
        <v>139</v>
      </c>
      <c r="FI40" s="2" t="s">
        <v>128</v>
      </c>
      <c r="FJ40" s="2" t="s">
        <v>266</v>
      </c>
      <c r="FK40" s="2" t="s">
        <v>288</v>
      </c>
      <c r="FL40" s="2" t="s">
        <v>142</v>
      </c>
      <c r="FM40" s="2" t="s">
        <v>142</v>
      </c>
      <c r="FN40" s="2" t="s">
        <v>131</v>
      </c>
      <c r="FO40" s="4"/>
      <c r="FP40" s="8"/>
      <c r="FQ40" s="4"/>
      <c r="FR40" s="8"/>
      <c r="FS40" s="7"/>
      <c r="FT40" s="7"/>
      <c r="FU40" s="2" t="s">
        <v>131</v>
      </c>
      <c r="FV40" s="2" t="s">
        <v>131</v>
      </c>
      <c r="FW40" s="2" t="s">
        <v>131</v>
      </c>
      <c r="FX40" s="2" t="s">
        <v>131</v>
      </c>
      <c r="FY40" s="2" t="s">
        <v>131</v>
      </c>
      <c r="FZ40" s="2" t="s">
        <v>131</v>
      </c>
      <c r="GA40" s="2" t="s">
        <v>131</v>
      </c>
      <c r="GB40" s="4">
        <v>2</v>
      </c>
      <c r="GC40" s="8">
        <v>251.46</v>
      </c>
      <c r="GD40" s="4"/>
      <c r="GE40" s="8"/>
      <c r="GF40" s="7"/>
      <c r="GG40" s="7"/>
      <c r="GH40" s="2" t="s">
        <v>139</v>
      </c>
      <c r="GI40" s="2" t="s">
        <v>128</v>
      </c>
      <c r="GJ40" s="2" t="s">
        <v>350</v>
      </c>
      <c r="GK40" s="2" t="s">
        <v>597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139</v>
      </c>
      <c r="GV40" s="2" t="s">
        <v>128</v>
      </c>
      <c r="GW40" s="2" t="s">
        <v>423</v>
      </c>
      <c r="GX40" s="2" t="s">
        <v>542</v>
      </c>
      <c r="GY40" s="2" t="s">
        <v>142</v>
      </c>
      <c r="GZ40" s="2" t="s">
        <v>142</v>
      </c>
      <c r="HA40" s="2" t="s">
        <v>131</v>
      </c>
      <c r="HB40" s="4"/>
      <c r="HC40" s="8"/>
      <c r="HD40" s="4"/>
      <c r="HE40" s="8"/>
      <c r="HF40" s="7"/>
      <c r="HG40" s="7"/>
      <c r="HH40" s="2" t="s">
        <v>139</v>
      </c>
      <c r="HI40" s="2" t="s">
        <v>128</v>
      </c>
      <c r="HJ40" s="2" t="s">
        <v>352</v>
      </c>
      <c r="HK40" s="2" t="s">
        <v>174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139</v>
      </c>
      <c r="HV40" s="2" t="s">
        <v>128</v>
      </c>
      <c r="HW40" s="2" t="s">
        <v>353</v>
      </c>
      <c r="HX40" s="2" t="s">
        <v>675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139</v>
      </c>
      <c r="IV40" s="2" t="s">
        <v>156</v>
      </c>
      <c r="IW40" s="2" t="s">
        <v>157</v>
      </c>
      <c r="IX40" s="2" t="s">
        <v>209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159</v>
      </c>
      <c r="JI40" s="2" t="s">
        <v>128</v>
      </c>
      <c r="JJ40" s="2" t="s">
        <v>421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139</v>
      </c>
      <c r="JV40" s="2" t="s">
        <v>128</v>
      </c>
      <c r="JW40" s="2" t="s">
        <v>274</v>
      </c>
      <c r="JX40" s="2" t="s">
        <v>641</v>
      </c>
      <c r="JY40" s="2" t="s">
        <v>142</v>
      </c>
      <c r="JZ40" s="2" t="s">
        <v>142</v>
      </c>
      <c r="KA40" s="2" t="s">
        <v>131</v>
      </c>
      <c r="KB40" s="4"/>
      <c r="KC40" s="8"/>
      <c r="KD40" s="4"/>
      <c r="KE40" s="8"/>
      <c r="KF40" s="7"/>
      <c r="KG40" s="7"/>
      <c r="KH40" s="2" t="s">
        <v>131</v>
      </c>
      <c r="KI40" s="2" t="s">
        <v>131</v>
      </c>
      <c r="KJ40" s="2" t="s">
        <v>131</v>
      </c>
      <c r="KK40" s="2" t="s">
        <v>131</v>
      </c>
      <c r="KL40" s="2" t="s">
        <v>131</v>
      </c>
      <c r="KM40" s="2" t="s">
        <v>131</v>
      </c>
      <c r="KN40" s="2" t="s">
        <v>131</v>
      </c>
      <c r="KO40" s="4"/>
      <c r="KP40" s="8"/>
      <c r="KQ40" s="4"/>
      <c r="KR40" s="8"/>
      <c r="KS40" s="7"/>
      <c r="KT40" s="7"/>
      <c r="KU40" s="2" t="s">
        <v>159</v>
      </c>
      <c r="KV40" s="2" t="s">
        <v>128</v>
      </c>
      <c r="KW40" s="2" t="s">
        <v>131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139</v>
      </c>
      <c r="LV40" s="2" t="s">
        <v>128</v>
      </c>
      <c r="LW40" s="2" t="s">
        <v>356</v>
      </c>
      <c r="LX40" s="2" t="s">
        <v>676</v>
      </c>
      <c r="LY40" s="2" t="s">
        <v>142</v>
      </c>
      <c r="LZ40" s="2" t="s">
        <v>142</v>
      </c>
      <c r="MA40" s="2" t="s">
        <v>131</v>
      </c>
      <c r="MB40" s="4"/>
      <c r="MC40" s="8"/>
      <c r="MD40" s="4"/>
      <c r="ME40" s="8"/>
      <c r="MF40" s="7"/>
      <c r="MG40" s="7"/>
      <c r="MH40" s="2" t="s">
        <v>131</v>
      </c>
      <c r="MI40" s="2" t="s">
        <v>131</v>
      </c>
      <c r="MJ40" s="2" t="s">
        <v>131</v>
      </c>
      <c r="MK40" s="2" t="s">
        <v>131</v>
      </c>
      <c r="ML40" s="2" t="s">
        <v>131</v>
      </c>
      <c r="MM40" s="2" t="s">
        <v>131</v>
      </c>
      <c r="MN40" s="2" t="s">
        <v>131</v>
      </c>
      <c r="MO40" s="4"/>
      <c r="MP40" s="8"/>
      <c r="MQ40" s="4"/>
      <c r="MR40" s="8"/>
      <c r="MS40" s="7"/>
      <c r="MT40" s="7"/>
      <c r="MU40" s="2" t="s">
        <v>139</v>
      </c>
      <c r="MV40" s="2" t="s">
        <v>154</v>
      </c>
      <c r="MW40" s="2" t="s">
        <v>131</v>
      </c>
      <c r="MX40" s="2" t="s">
        <v>131</v>
      </c>
      <c r="MY40" s="2" t="s">
        <v>142</v>
      </c>
      <c r="MZ40" s="2" t="s">
        <v>142</v>
      </c>
      <c r="NA40" s="2" t="s">
        <v>131</v>
      </c>
      <c r="NB40" s="4"/>
      <c r="NC40" s="8"/>
      <c r="ND40" s="4"/>
      <c r="NE40" s="8"/>
      <c r="NF40" s="7"/>
      <c r="NG40" s="7"/>
      <c r="NH40" s="2" t="s">
        <v>152</v>
      </c>
      <c r="NI40" s="2" t="s">
        <v>128</v>
      </c>
      <c r="NJ40" s="2" t="s">
        <v>131</v>
      </c>
      <c r="NK40" s="2" t="s">
        <v>131</v>
      </c>
      <c r="NL40" s="2" t="s">
        <v>142</v>
      </c>
      <c r="NM40" s="2" t="s">
        <v>142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2" t="s">
        <v>131</v>
      </c>
      <c r="OB40" s="4"/>
      <c r="OC40" s="8"/>
      <c r="OD40" s="4"/>
      <c r="OE40" s="8"/>
      <c r="OF40" s="7"/>
      <c r="OG40" s="7"/>
      <c r="OH40" s="2" t="s">
        <v>161</v>
      </c>
      <c r="OI40" s="2" t="s">
        <v>128</v>
      </c>
      <c r="OJ40" s="2" t="s">
        <v>677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152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159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152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160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162</v>
      </c>
      <c r="RB40" s="4"/>
      <c r="RC40" s="8"/>
      <c r="RD40" s="4"/>
      <c r="RE40" s="8"/>
      <c r="RF40" s="7"/>
      <c r="RG40" s="7"/>
      <c r="RH40" s="2" t="s">
        <v>152</v>
      </c>
      <c r="RI40" s="2" t="s">
        <v>154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153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678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679</v>
      </c>
      <c r="G41" s="2" t="s">
        <v>679</v>
      </c>
      <c r="H41" s="2" t="s">
        <v>679</v>
      </c>
      <c r="I41" s="2" t="s">
        <v>680</v>
      </c>
      <c r="J41" s="2" t="s">
        <v>126</v>
      </c>
      <c r="K41" s="2" t="s">
        <v>681</v>
      </c>
      <c r="L41" s="3">
        <v>110</v>
      </c>
      <c r="M41" s="3">
        <v>115.49</v>
      </c>
      <c r="N41" s="3">
        <v>229.99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682</v>
      </c>
      <c r="T41" s="2" t="s">
        <v>683</v>
      </c>
      <c r="U41" s="2" t="s">
        <v>684</v>
      </c>
      <c r="V41" s="2" t="s">
        <v>334</v>
      </c>
      <c r="W41" s="2" t="s">
        <v>473</v>
      </c>
      <c r="X41" s="2" t="s">
        <v>299</v>
      </c>
      <c r="Y41" s="2" t="s">
        <v>300</v>
      </c>
      <c r="Z41" s="4">
        <v>98</v>
      </c>
      <c r="AA41" s="4">
        <f>=ROUNDDOWN(65.3333333333333,0)</f>
      </c>
      <c r="AB41" s="5">
        <v>1.5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</v>
      </c>
      <c r="AQ41" s="8">
        <v>232.14</v>
      </c>
      <c r="AR41" s="4"/>
      <c r="AS41" s="8"/>
      <c r="AT41" s="7"/>
      <c r="AU41" s="7"/>
      <c r="AV41" s="4">
        <v>8</v>
      </c>
      <c r="AW41" s="8">
        <v>1036.98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0.2239</v>
      </c>
      <c r="BC41" s="4">
        <v>8</v>
      </c>
      <c r="BD41" s="8">
        <v>1036.98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1</v>
      </c>
      <c r="BJ41" s="4">
        <v>2</v>
      </c>
      <c r="BK41" s="8">
        <v>232.14</v>
      </c>
      <c r="BL41" s="2" t="s">
        <v>16</v>
      </c>
      <c r="BM41" s="7">
        <v>1</v>
      </c>
      <c r="BN41" s="7">
        <v>1</v>
      </c>
      <c r="BO41" s="4">
        <v>2</v>
      </c>
      <c r="BP41" s="8">
        <v>232.14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301</v>
      </c>
      <c r="BX41" s="2" t="s">
        <v>685</v>
      </c>
      <c r="BY41" s="2" t="s">
        <v>142</v>
      </c>
      <c r="BZ41" s="2" t="s">
        <v>142</v>
      </c>
      <c r="CA41" s="2" t="s">
        <v>131</v>
      </c>
      <c r="CB41" s="4"/>
      <c r="CC41" s="8"/>
      <c r="CD41" s="4"/>
      <c r="CE41" s="8"/>
      <c r="CF41" s="7"/>
      <c r="CG41" s="7"/>
      <c r="CH41" s="2" t="s">
        <v>139</v>
      </c>
      <c r="CI41" s="2" t="s">
        <v>128</v>
      </c>
      <c r="CJ41" s="2" t="s">
        <v>301</v>
      </c>
      <c r="CK41" s="2" t="s">
        <v>686</v>
      </c>
      <c r="CL41" s="2" t="s">
        <v>142</v>
      </c>
      <c r="CM41" s="2" t="s">
        <v>142</v>
      </c>
      <c r="CN41" s="2" t="s">
        <v>131</v>
      </c>
      <c r="CO41" s="4"/>
      <c r="CP41" s="8"/>
      <c r="CQ41" s="4"/>
      <c r="CR41" s="8"/>
      <c r="CS41" s="7"/>
      <c r="CT41" s="7"/>
      <c r="CU41" s="2" t="s">
        <v>139</v>
      </c>
      <c r="CV41" s="2" t="s">
        <v>128</v>
      </c>
      <c r="CW41" s="2" t="s">
        <v>301</v>
      </c>
      <c r="CX41" s="2" t="s">
        <v>687</v>
      </c>
      <c r="CY41" s="2" t="s">
        <v>142</v>
      </c>
      <c r="CZ41" s="2" t="s">
        <v>142</v>
      </c>
      <c r="DA41" s="2" t="s">
        <v>131</v>
      </c>
      <c r="DB41" s="4"/>
      <c r="DC41" s="8"/>
      <c r="DD41" s="4"/>
      <c r="DE41" s="8"/>
      <c r="DF41" s="7"/>
      <c r="DG41" s="7"/>
      <c r="DH41" s="2" t="s">
        <v>139</v>
      </c>
      <c r="DI41" s="2" t="s">
        <v>128</v>
      </c>
      <c r="DJ41" s="2" t="s">
        <v>131</v>
      </c>
      <c r="DK41" s="2" t="s">
        <v>511</v>
      </c>
      <c r="DL41" s="2" t="s">
        <v>142</v>
      </c>
      <c r="DM41" s="2" t="s">
        <v>142</v>
      </c>
      <c r="DN41" s="2" t="s">
        <v>131</v>
      </c>
      <c r="DO41" s="4"/>
      <c r="DP41" s="8"/>
      <c r="DQ41" s="4"/>
      <c r="DR41" s="8"/>
      <c r="DS41" s="7"/>
      <c r="DT41" s="7"/>
      <c r="DU41" s="2" t="s">
        <v>139</v>
      </c>
      <c r="DV41" s="2" t="s">
        <v>128</v>
      </c>
      <c r="DW41" s="2" t="s">
        <v>261</v>
      </c>
      <c r="DX41" s="2" t="s">
        <v>607</v>
      </c>
      <c r="DY41" s="2" t="s">
        <v>142</v>
      </c>
      <c r="DZ41" s="2" t="s">
        <v>142</v>
      </c>
      <c r="EA41" s="2" t="s">
        <v>131</v>
      </c>
      <c r="EB41" s="4"/>
      <c r="EC41" s="8"/>
      <c r="ED41" s="4"/>
      <c r="EE41" s="8"/>
      <c r="EF41" s="7"/>
      <c r="EG41" s="7"/>
      <c r="EH41" s="2" t="s">
        <v>139</v>
      </c>
      <c r="EI41" s="2" t="s">
        <v>128</v>
      </c>
      <c r="EJ41" s="2" t="s">
        <v>301</v>
      </c>
      <c r="EK41" s="2" t="s">
        <v>688</v>
      </c>
      <c r="EL41" s="2" t="s">
        <v>142</v>
      </c>
      <c r="EM41" s="2" t="s">
        <v>142</v>
      </c>
      <c r="EN41" s="2" t="s">
        <v>131</v>
      </c>
      <c r="EO41" s="4"/>
      <c r="EP41" s="8"/>
      <c r="EQ41" s="4"/>
      <c r="ER41" s="8"/>
      <c r="ES41" s="7"/>
      <c r="ET41" s="7"/>
      <c r="EU41" s="2" t="s">
        <v>139</v>
      </c>
      <c r="EV41" s="2" t="s">
        <v>128</v>
      </c>
      <c r="EW41" s="2" t="s">
        <v>148</v>
      </c>
      <c r="EX41" s="2" t="s">
        <v>131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139</v>
      </c>
      <c r="FI41" s="2" t="s">
        <v>128</v>
      </c>
      <c r="FJ41" s="2" t="s">
        <v>301</v>
      </c>
      <c r="FK41" s="2" t="s">
        <v>689</v>
      </c>
      <c r="FL41" s="2" t="s">
        <v>142</v>
      </c>
      <c r="FM41" s="2" t="s">
        <v>142</v>
      </c>
      <c r="FN41" s="2" t="s">
        <v>131</v>
      </c>
      <c r="FO41" s="4"/>
      <c r="FP41" s="8"/>
      <c r="FQ41" s="4"/>
      <c r="FR41" s="8"/>
      <c r="FS41" s="7"/>
      <c r="FT41" s="7"/>
      <c r="FU41" s="2" t="s">
        <v>131</v>
      </c>
      <c r="FV41" s="2" t="s">
        <v>131</v>
      </c>
      <c r="FW41" s="2" t="s">
        <v>131</v>
      </c>
      <c r="FX41" s="2" t="s">
        <v>131</v>
      </c>
      <c r="FY41" s="2" t="s">
        <v>131</v>
      </c>
      <c r="FZ41" s="2" t="s">
        <v>131</v>
      </c>
      <c r="GA41" s="2" t="s">
        <v>131</v>
      </c>
      <c r="GB41" s="4"/>
      <c r="GC41" s="8"/>
      <c r="GD41" s="4"/>
      <c r="GE41" s="8"/>
      <c r="GF41" s="7"/>
      <c r="GG41" s="7"/>
      <c r="GH41" s="2" t="s">
        <v>139</v>
      </c>
      <c r="GI41" s="2" t="s">
        <v>128</v>
      </c>
      <c r="GJ41" s="2" t="s">
        <v>350</v>
      </c>
      <c r="GK41" s="2" t="s">
        <v>690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139</v>
      </c>
      <c r="GV41" s="2" t="s">
        <v>128</v>
      </c>
      <c r="GW41" s="2" t="s">
        <v>423</v>
      </c>
      <c r="GX41" s="2" t="s">
        <v>131</v>
      </c>
      <c r="GY41" s="2" t="s">
        <v>142</v>
      </c>
      <c r="GZ41" s="2" t="s">
        <v>142</v>
      </c>
      <c r="HA41" s="2" t="s">
        <v>131</v>
      </c>
      <c r="HB41" s="4"/>
      <c r="HC41" s="8"/>
      <c r="HD41" s="4"/>
      <c r="HE41" s="8"/>
      <c r="HF41" s="7"/>
      <c r="HG41" s="7"/>
      <c r="HH41" s="2" t="s">
        <v>139</v>
      </c>
      <c r="HI41" s="2" t="s">
        <v>154</v>
      </c>
      <c r="HJ41" s="2" t="s">
        <v>310</v>
      </c>
      <c r="HK41" s="2" t="s">
        <v>691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139</v>
      </c>
      <c r="HV41" s="2" t="s">
        <v>128</v>
      </c>
      <c r="HW41" s="2" t="s">
        <v>692</v>
      </c>
      <c r="HX41" s="2" t="s">
        <v>693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/>
      <c r="IP41" s="8"/>
      <c r="IQ41" s="4"/>
      <c r="IR41" s="8"/>
      <c r="IS41" s="7"/>
      <c r="IT41" s="7"/>
      <c r="IU41" s="2" t="s">
        <v>139</v>
      </c>
      <c r="IV41" s="2" t="s">
        <v>156</v>
      </c>
      <c r="IW41" s="2" t="s">
        <v>694</v>
      </c>
      <c r="IX41" s="2" t="s">
        <v>695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159</v>
      </c>
      <c r="JI41" s="2" t="s">
        <v>128</v>
      </c>
      <c r="JJ41" s="2" t="s">
        <v>131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139</v>
      </c>
      <c r="JV41" s="2" t="s">
        <v>128</v>
      </c>
      <c r="JW41" s="2" t="s">
        <v>301</v>
      </c>
      <c r="JX41" s="2" t="s">
        <v>696</v>
      </c>
      <c r="JY41" s="2" t="s">
        <v>142</v>
      </c>
      <c r="JZ41" s="2" t="s">
        <v>142</v>
      </c>
      <c r="KA41" s="2" t="s">
        <v>131</v>
      </c>
      <c r="KB41" s="4"/>
      <c r="KC41" s="8"/>
      <c r="KD41" s="4"/>
      <c r="KE41" s="8"/>
      <c r="KF41" s="7"/>
      <c r="KG41" s="7"/>
      <c r="KH41" s="2" t="s">
        <v>131</v>
      </c>
      <c r="KI41" s="2" t="s">
        <v>131</v>
      </c>
      <c r="KJ41" s="2" t="s">
        <v>131</v>
      </c>
      <c r="KK41" s="2" t="s">
        <v>131</v>
      </c>
      <c r="KL41" s="2" t="s">
        <v>131</v>
      </c>
      <c r="KM41" s="2" t="s">
        <v>131</v>
      </c>
      <c r="KN41" s="2" t="s">
        <v>131</v>
      </c>
      <c r="KO41" s="4"/>
      <c r="KP41" s="8"/>
      <c r="KQ41" s="4"/>
      <c r="KR41" s="8"/>
      <c r="KS41" s="7"/>
      <c r="KT41" s="7"/>
      <c r="KU41" s="2" t="s">
        <v>159</v>
      </c>
      <c r="KV41" s="2" t="s">
        <v>128</v>
      </c>
      <c r="KW41" s="2" t="s">
        <v>131</v>
      </c>
      <c r="KX41" s="2" t="s">
        <v>131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139</v>
      </c>
      <c r="LV41" s="2" t="s">
        <v>128</v>
      </c>
      <c r="LW41" s="2" t="s">
        <v>301</v>
      </c>
      <c r="LX41" s="2" t="s">
        <v>697</v>
      </c>
      <c r="LY41" s="2" t="s">
        <v>142</v>
      </c>
      <c r="LZ41" s="2" t="s">
        <v>142</v>
      </c>
      <c r="MA41" s="2" t="s">
        <v>131</v>
      </c>
      <c r="MB41" s="4"/>
      <c r="MC41" s="8"/>
      <c r="MD41" s="4"/>
      <c r="ME41" s="8"/>
      <c r="MF41" s="7"/>
      <c r="MG41" s="7"/>
      <c r="MH41" s="2" t="s">
        <v>131</v>
      </c>
      <c r="MI41" s="2" t="s">
        <v>131</v>
      </c>
      <c r="MJ41" s="2" t="s">
        <v>131</v>
      </c>
      <c r="MK41" s="2" t="s">
        <v>131</v>
      </c>
      <c r="ML41" s="2" t="s">
        <v>131</v>
      </c>
      <c r="MM41" s="2" t="s">
        <v>131</v>
      </c>
      <c r="MN41" s="2" t="s">
        <v>131</v>
      </c>
      <c r="MO41" s="4"/>
      <c r="MP41" s="8"/>
      <c r="MQ41" s="4"/>
      <c r="MR41" s="8"/>
      <c r="MS41" s="7"/>
      <c r="MT41" s="7"/>
      <c r="MU41" s="2" t="s">
        <v>139</v>
      </c>
      <c r="MV41" s="2" t="s">
        <v>128</v>
      </c>
      <c r="MW41" s="2" t="s">
        <v>131</v>
      </c>
      <c r="MX41" s="2" t="s">
        <v>131</v>
      </c>
      <c r="MY41" s="2" t="s">
        <v>142</v>
      </c>
      <c r="MZ41" s="2" t="s">
        <v>142</v>
      </c>
      <c r="NA41" s="2" t="s">
        <v>131</v>
      </c>
      <c r="NB41" s="4"/>
      <c r="NC41" s="8"/>
      <c r="ND41" s="4"/>
      <c r="NE41" s="8"/>
      <c r="NF41" s="7"/>
      <c r="NG41" s="7"/>
      <c r="NH41" s="2" t="s">
        <v>152</v>
      </c>
      <c r="NI41" s="2" t="s">
        <v>128</v>
      </c>
      <c r="NJ41" s="2" t="s">
        <v>131</v>
      </c>
      <c r="NK41" s="2" t="s">
        <v>131</v>
      </c>
      <c r="NL41" s="2" t="s">
        <v>142</v>
      </c>
      <c r="NM41" s="2" t="s">
        <v>142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2" t="s">
        <v>131</v>
      </c>
      <c r="OB41" s="4"/>
      <c r="OC41" s="8"/>
      <c r="OD41" s="4"/>
      <c r="OE41" s="8"/>
      <c r="OF41" s="7"/>
      <c r="OG41" s="7"/>
      <c r="OH41" s="2" t="s">
        <v>139</v>
      </c>
      <c r="OI41" s="2" t="s">
        <v>128</v>
      </c>
      <c r="OJ41" s="2" t="s">
        <v>315</v>
      </c>
      <c r="OK41" s="2" t="s">
        <v>698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152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159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152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160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162</v>
      </c>
      <c r="RB41" s="4"/>
      <c r="RC41" s="8"/>
      <c r="RD41" s="4"/>
      <c r="RE41" s="8"/>
      <c r="RF41" s="7"/>
      <c r="RG41" s="7"/>
      <c r="RH41" s="2" t="s">
        <v>152</v>
      </c>
      <c r="RI41" s="2" t="s">
        <v>154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153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699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679</v>
      </c>
      <c r="G42" s="2" t="s">
        <v>679</v>
      </c>
      <c r="H42" s="2" t="s">
        <v>679</v>
      </c>
      <c r="I42" s="2" t="s">
        <v>680</v>
      </c>
      <c r="J42" s="2" t="s">
        <v>164</v>
      </c>
      <c r="K42" s="2" t="s">
        <v>681</v>
      </c>
      <c r="L42" s="3">
        <v>125</v>
      </c>
      <c r="M42" s="3">
        <v>131.24</v>
      </c>
      <c r="N42" s="3">
        <v>259.99</v>
      </c>
      <c r="O42" s="2" t="s">
        <v>128</v>
      </c>
      <c r="P42" s="2" t="s">
        <v>129</v>
      </c>
      <c r="Q42" s="2" t="s">
        <v>130</v>
      </c>
      <c r="R42" s="2" t="s">
        <v>131</v>
      </c>
      <c r="S42" s="2" t="s">
        <v>682</v>
      </c>
      <c r="T42" s="2" t="s">
        <v>683</v>
      </c>
      <c r="U42" s="2" t="s">
        <v>131</v>
      </c>
      <c r="V42" s="2" t="s">
        <v>334</v>
      </c>
      <c r="W42" s="2" t="s">
        <v>473</v>
      </c>
      <c r="X42" s="2" t="s">
        <v>299</v>
      </c>
      <c r="Y42" s="2" t="s">
        <v>300</v>
      </c>
      <c r="Z42" s="4">
        <v>168</v>
      </c>
      <c r="AA42" s="4">
        <f>=ROUNDDOWN(15,0)</f>
      </c>
      <c r="AB42" s="5">
        <v>11.2</v>
      </c>
      <c r="AC42" s="2" t="s">
        <v>409</v>
      </c>
      <c r="AD42" s="4">
        <v>240</v>
      </c>
      <c r="AE42" s="4">
        <v>240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3</v>
      </c>
      <c r="AQ42" s="8">
        <v>384.78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0.3711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3</v>
      </c>
      <c r="BK42" s="8">
        <v>384.78</v>
      </c>
      <c r="BL42" s="2" t="s">
        <v>410</v>
      </c>
      <c r="BM42" s="7">
        <v>1</v>
      </c>
      <c r="BN42" s="7">
        <v>1</v>
      </c>
      <c r="BO42" s="4">
        <v>1</v>
      </c>
      <c r="BP42" s="8">
        <v>133.48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301</v>
      </c>
      <c r="BX42" s="2" t="s">
        <v>476</v>
      </c>
      <c r="BY42" s="2" t="s">
        <v>142</v>
      </c>
      <c r="BZ42" s="2" t="s">
        <v>142</v>
      </c>
      <c r="CA42" s="2" t="s">
        <v>131</v>
      </c>
      <c r="CB42" s="4"/>
      <c r="CC42" s="8"/>
      <c r="CD42" s="4"/>
      <c r="CE42" s="8"/>
      <c r="CF42" s="7"/>
      <c r="CG42" s="7"/>
      <c r="CH42" s="2" t="s">
        <v>139</v>
      </c>
      <c r="CI42" s="2" t="s">
        <v>128</v>
      </c>
      <c r="CJ42" s="2" t="s">
        <v>301</v>
      </c>
      <c r="CK42" s="2" t="s">
        <v>700</v>
      </c>
      <c r="CL42" s="2" t="s">
        <v>142</v>
      </c>
      <c r="CM42" s="2" t="s">
        <v>142</v>
      </c>
      <c r="CN42" s="2" t="s">
        <v>131</v>
      </c>
      <c r="CO42" s="4">
        <v>2</v>
      </c>
      <c r="CP42" s="8">
        <v>251.3</v>
      </c>
      <c r="CQ42" s="4"/>
      <c r="CR42" s="8"/>
      <c r="CS42" s="7"/>
      <c r="CT42" s="7"/>
      <c r="CU42" s="2" t="s">
        <v>139</v>
      </c>
      <c r="CV42" s="2" t="s">
        <v>128</v>
      </c>
      <c r="CW42" s="2" t="s">
        <v>301</v>
      </c>
      <c r="CX42" s="2" t="s">
        <v>701</v>
      </c>
      <c r="CY42" s="2" t="s">
        <v>142</v>
      </c>
      <c r="CZ42" s="2" t="s">
        <v>142</v>
      </c>
      <c r="DA42" s="2" t="s">
        <v>131</v>
      </c>
      <c r="DB42" s="4"/>
      <c r="DC42" s="8"/>
      <c r="DD42" s="4"/>
      <c r="DE42" s="8"/>
      <c r="DF42" s="7"/>
      <c r="DG42" s="7"/>
      <c r="DH42" s="2" t="s">
        <v>139</v>
      </c>
      <c r="DI42" s="2" t="s">
        <v>128</v>
      </c>
      <c r="DJ42" s="2" t="s">
        <v>131</v>
      </c>
      <c r="DK42" s="2" t="s">
        <v>702</v>
      </c>
      <c r="DL42" s="2" t="s">
        <v>142</v>
      </c>
      <c r="DM42" s="2" t="s">
        <v>142</v>
      </c>
      <c r="DN42" s="2" t="s">
        <v>131</v>
      </c>
      <c r="DO42" s="4"/>
      <c r="DP42" s="8"/>
      <c r="DQ42" s="4"/>
      <c r="DR42" s="8"/>
      <c r="DS42" s="7"/>
      <c r="DT42" s="7"/>
      <c r="DU42" s="2" t="s">
        <v>139</v>
      </c>
      <c r="DV42" s="2" t="s">
        <v>128</v>
      </c>
      <c r="DW42" s="2" t="s">
        <v>261</v>
      </c>
      <c r="DX42" s="2" t="s">
        <v>305</v>
      </c>
      <c r="DY42" s="2" t="s">
        <v>142</v>
      </c>
      <c r="DZ42" s="2" t="s">
        <v>142</v>
      </c>
      <c r="EA42" s="2" t="s">
        <v>131</v>
      </c>
      <c r="EB42" s="4"/>
      <c r="EC42" s="8"/>
      <c r="ED42" s="4"/>
      <c r="EE42" s="8"/>
      <c r="EF42" s="7"/>
      <c r="EG42" s="7"/>
      <c r="EH42" s="2" t="s">
        <v>139</v>
      </c>
      <c r="EI42" s="2" t="s">
        <v>128</v>
      </c>
      <c r="EJ42" s="2" t="s">
        <v>301</v>
      </c>
      <c r="EK42" s="2" t="s">
        <v>703</v>
      </c>
      <c r="EL42" s="2" t="s">
        <v>142</v>
      </c>
      <c r="EM42" s="2" t="s">
        <v>142</v>
      </c>
      <c r="EN42" s="2" t="s">
        <v>131</v>
      </c>
      <c r="EO42" s="4"/>
      <c r="EP42" s="8"/>
      <c r="EQ42" s="4"/>
      <c r="ER42" s="8"/>
      <c r="ES42" s="7"/>
      <c r="ET42" s="7"/>
      <c r="EU42" s="2" t="s">
        <v>139</v>
      </c>
      <c r="EV42" s="2" t="s">
        <v>128</v>
      </c>
      <c r="EW42" s="2" t="s">
        <v>148</v>
      </c>
      <c r="EX42" s="2" t="s">
        <v>704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139</v>
      </c>
      <c r="FI42" s="2" t="s">
        <v>128</v>
      </c>
      <c r="FJ42" s="2" t="s">
        <v>301</v>
      </c>
      <c r="FK42" s="2" t="s">
        <v>705</v>
      </c>
      <c r="FL42" s="2" t="s">
        <v>142</v>
      </c>
      <c r="FM42" s="2" t="s">
        <v>142</v>
      </c>
      <c r="FN42" s="2" t="s">
        <v>131</v>
      </c>
      <c r="FO42" s="4"/>
      <c r="FP42" s="8"/>
      <c r="FQ42" s="4"/>
      <c r="FR42" s="8"/>
      <c r="FS42" s="7"/>
      <c r="FT42" s="7"/>
      <c r="FU42" s="2" t="s">
        <v>131</v>
      </c>
      <c r="FV42" s="2" t="s">
        <v>131</v>
      </c>
      <c r="FW42" s="2" t="s">
        <v>131</v>
      </c>
      <c r="FX42" s="2" t="s">
        <v>131</v>
      </c>
      <c r="FY42" s="2" t="s">
        <v>131</v>
      </c>
      <c r="FZ42" s="2" t="s">
        <v>131</v>
      </c>
      <c r="GA42" s="2" t="s">
        <v>131</v>
      </c>
      <c r="GB42" s="4"/>
      <c r="GC42" s="8"/>
      <c r="GD42" s="4"/>
      <c r="GE42" s="8"/>
      <c r="GF42" s="7"/>
      <c r="GG42" s="7"/>
      <c r="GH42" s="2" t="s">
        <v>139</v>
      </c>
      <c r="GI42" s="2" t="s">
        <v>128</v>
      </c>
      <c r="GJ42" s="2" t="s">
        <v>350</v>
      </c>
      <c r="GK42" s="2" t="s">
        <v>706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139</v>
      </c>
      <c r="GV42" s="2" t="s">
        <v>128</v>
      </c>
      <c r="GW42" s="2" t="s">
        <v>423</v>
      </c>
      <c r="GX42" s="2" t="s">
        <v>707</v>
      </c>
      <c r="GY42" s="2" t="s">
        <v>142</v>
      </c>
      <c r="GZ42" s="2" t="s">
        <v>142</v>
      </c>
      <c r="HA42" s="2" t="s">
        <v>131</v>
      </c>
      <c r="HB42" s="4"/>
      <c r="HC42" s="8"/>
      <c r="HD42" s="4"/>
      <c r="HE42" s="8"/>
      <c r="HF42" s="7"/>
      <c r="HG42" s="7"/>
      <c r="HH42" s="2" t="s">
        <v>139</v>
      </c>
      <c r="HI42" s="2" t="s">
        <v>128</v>
      </c>
      <c r="HJ42" s="2" t="s">
        <v>310</v>
      </c>
      <c r="HK42" s="2" t="s">
        <v>476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139</v>
      </c>
      <c r="HV42" s="2" t="s">
        <v>128</v>
      </c>
      <c r="HW42" s="2" t="s">
        <v>708</v>
      </c>
      <c r="HX42" s="2" t="s">
        <v>709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139</v>
      </c>
      <c r="IV42" s="2" t="s">
        <v>156</v>
      </c>
      <c r="IW42" s="2" t="s">
        <v>694</v>
      </c>
      <c r="IX42" s="2" t="s">
        <v>710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159</v>
      </c>
      <c r="JI42" s="2" t="s">
        <v>128</v>
      </c>
      <c r="JJ42" s="2" t="s">
        <v>131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139</v>
      </c>
      <c r="JV42" s="2" t="s">
        <v>128</v>
      </c>
      <c r="JW42" s="2" t="s">
        <v>301</v>
      </c>
      <c r="JX42" s="2" t="s">
        <v>531</v>
      </c>
      <c r="JY42" s="2" t="s">
        <v>142</v>
      </c>
      <c r="JZ42" s="2" t="s">
        <v>142</v>
      </c>
      <c r="KA42" s="2" t="s">
        <v>131</v>
      </c>
      <c r="KB42" s="4"/>
      <c r="KC42" s="8"/>
      <c r="KD42" s="4"/>
      <c r="KE42" s="8"/>
      <c r="KF42" s="7"/>
      <c r="KG42" s="7"/>
      <c r="KH42" s="2" t="s">
        <v>131</v>
      </c>
      <c r="KI42" s="2" t="s">
        <v>131</v>
      </c>
      <c r="KJ42" s="2" t="s">
        <v>131</v>
      </c>
      <c r="KK42" s="2" t="s">
        <v>131</v>
      </c>
      <c r="KL42" s="2" t="s">
        <v>131</v>
      </c>
      <c r="KM42" s="2" t="s">
        <v>131</v>
      </c>
      <c r="KN42" s="2" t="s">
        <v>131</v>
      </c>
      <c r="KO42" s="4"/>
      <c r="KP42" s="8"/>
      <c r="KQ42" s="4"/>
      <c r="KR42" s="8"/>
      <c r="KS42" s="7"/>
      <c r="KT42" s="7"/>
      <c r="KU42" s="2" t="s">
        <v>159</v>
      </c>
      <c r="KV42" s="2" t="s">
        <v>128</v>
      </c>
      <c r="KW42" s="2" t="s">
        <v>131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139</v>
      </c>
      <c r="LV42" s="2" t="s">
        <v>128</v>
      </c>
      <c r="LW42" s="2" t="s">
        <v>301</v>
      </c>
      <c r="LX42" s="2" t="s">
        <v>711</v>
      </c>
      <c r="LY42" s="2" t="s">
        <v>142</v>
      </c>
      <c r="LZ42" s="2" t="s">
        <v>142</v>
      </c>
      <c r="MA42" s="2" t="s">
        <v>131</v>
      </c>
      <c r="MB42" s="4"/>
      <c r="MC42" s="8"/>
      <c r="MD42" s="4"/>
      <c r="ME42" s="8"/>
      <c r="MF42" s="7"/>
      <c r="MG42" s="7"/>
      <c r="MH42" s="2" t="s">
        <v>131</v>
      </c>
      <c r="MI42" s="2" t="s">
        <v>131</v>
      </c>
      <c r="MJ42" s="2" t="s">
        <v>131</v>
      </c>
      <c r="MK42" s="2" t="s">
        <v>131</v>
      </c>
      <c r="ML42" s="2" t="s">
        <v>131</v>
      </c>
      <c r="MM42" s="2" t="s">
        <v>131</v>
      </c>
      <c r="MN42" s="2" t="s">
        <v>131</v>
      </c>
      <c r="MO42" s="4"/>
      <c r="MP42" s="8"/>
      <c r="MQ42" s="4"/>
      <c r="MR42" s="8"/>
      <c r="MS42" s="7"/>
      <c r="MT42" s="7"/>
      <c r="MU42" s="2" t="s">
        <v>139</v>
      </c>
      <c r="MV42" s="2" t="s">
        <v>128</v>
      </c>
      <c r="MW42" s="2" t="s">
        <v>131</v>
      </c>
      <c r="MX42" s="2" t="s">
        <v>131</v>
      </c>
      <c r="MY42" s="2" t="s">
        <v>142</v>
      </c>
      <c r="MZ42" s="2" t="s">
        <v>142</v>
      </c>
      <c r="NA42" s="2" t="s">
        <v>131</v>
      </c>
      <c r="NB42" s="4"/>
      <c r="NC42" s="8"/>
      <c r="ND42" s="4"/>
      <c r="NE42" s="8"/>
      <c r="NF42" s="7"/>
      <c r="NG42" s="7"/>
      <c r="NH42" s="2" t="s">
        <v>152</v>
      </c>
      <c r="NI42" s="2" t="s">
        <v>128</v>
      </c>
      <c r="NJ42" s="2" t="s">
        <v>131</v>
      </c>
      <c r="NK42" s="2" t="s">
        <v>131</v>
      </c>
      <c r="NL42" s="2" t="s">
        <v>142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2" t="s">
        <v>131</v>
      </c>
      <c r="OB42" s="4"/>
      <c r="OC42" s="8"/>
      <c r="OD42" s="4"/>
      <c r="OE42" s="8"/>
      <c r="OF42" s="7"/>
      <c r="OG42" s="7"/>
      <c r="OH42" s="2" t="s">
        <v>139</v>
      </c>
      <c r="OI42" s="2" t="s">
        <v>128</v>
      </c>
      <c r="OJ42" s="2" t="s">
        <v>315</v>
      </c>
      <c r="OK42" s="2" t="s">
        <v>712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152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159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152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160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162</v>
      </c>
      <c r="RB42" s="4"/>
      <c r="RC42" s="8"/>
      <c r="RD42" s="4"/>
      <c r="RE42" s="8"/>
      <c r="RF42" s="7"/>
      <c r="RG42" s="7"/>
      <c r="RH42" s="2" t="s">
        <v>152</v>
      </c>
      <c r="RI42" s="2" t="s">
        <v>154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153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713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679</v>
      </c>
      <c r="G43" s="2" t="s">
        <v>679</v>
      </c>
      <c r="H43" s="2" t="s">
        <v>679</v>
      </c>
      <c r="I43" s="2" t="s">
        <v>680</v>
      </c>
      <c r="J43" s="2" t="s">
        <v>180</v>
      </c>
      <c r="K43" s="2" t="s">
        <v>681</v>
      </c>
      <c r="L43" s="3">
        <v>135</v>
      </c>
      <c r="M43" s="3">
        <v>141.74</v>
      </c>
      <c r="N43" s="3">
        <v>279.99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682</v>
      </c>
      <c r="T43" s="2" t="s">
        <v>683</v>
      </c>
      <c r="U43" s="2" t="s">
        <v>684</v>
      </c>
      <c r="V43" s="2" t="s">
        <v>334</v>
      </c>
      <c r="W43" s="2" t="s">
        <v>473</v>
      </c>
      <c r="X43" s="2" t="s">
        <v>299</v>
      </c>
      <c r="Y43" s="2" t="s">
        <v>300</v>
      </c>
      <c r="Z43" s="4">
        <v>316</v>
      </c>
      <c r="AA43" s="4">
        <f>=ROUNDDOWN(42.7027027027027,0)</f>
      </c>
      <c r="AB43" s="5">
        <v>7.4</v>
      </c>
      <c r="AC43" s="2" t="s">
        <v>409</v>
      </c>
      <c r="AD43" s="4">
        <v>92</v>
      </c>
      <c r="AE43" s="4">
        <v>92</v>
      </c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2</v>
      </c>
      <c r="AQ43" s="8">
        <v>283.48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0.2734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2</v>
      </c>
      <c r="BK43" s="8">
        <v>283.48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128</v>
      </c>
      <c r="BW43" s="2" t="s">
        <v>301</v>
      </c>
      <c r="BX43" s="2" t="s">
        <v>532</v>
      </c>
      <c r="BY43" s="2" t="s">
        <v>142</v>
      </c>
      <c r="BZ43" s="2" t="s">
        <v>142</v>
      </c>
      <c r="CA43" s="2" t="s">
        <v>131</v>
      </c>
      <c r="CB43" s="4">
        <v>2</v>
      </c>
      <c r="CC43" s="8">
        <v>283.48</v>
      </c>
      <c r="CD43" s="4"/>
      <c r="CE43" s="8"/>
      <c r="CF43" s="7"/>
      <c r="CG43" s="7"/>
      <c r="CH43" s="2" t="s">
        <v>139</v>
      </c>
      <c r="CI43" s="2" t="s">
        <v>128</v>
      </c>
      <c r="CJ43" s="2" t="s">
        <v>301</v>
      </c>
      <c r="CK43" s="2" t="s">
        <v>714</v>
      </c>
      <c r="CL43" s="2" t="s">
        <v>142</v>
      </c>
      <c r="CM43" s="2" t="s">
        <v>142</v>
      </c>
      <c r="CN43" s="2" t="s">
        <v>131</v>
      </c>
      <c r="CO43" s="4"/>
      <c r="CP43" s="8"/>
      <c r="CQ43" s="4"/>
      <c r="CR43" s="8"/>
      <c r="CS43" s="7"/>
      <c r="CT43" s="7"/>
      <c r="CU43" s="2" t="s">
        <v>139</v>
      </c>
      <c r="CV43" s="2" t="s">
        <v>128</v>
      </c>
      <c r="CW43" s="2" t="s">
        <v>301</v>
      </c>
      <c r="CX43" s="2" t="s">
        <v>523</v>
      </c>
      <c r="CY43" s="2" t="s">
        <v>142</v>
      </c>
      <c r="CZ43" s="2" t="s">
        <v>142</v>
      </c>
      <c r="DA43" s="2" t="s">
        <v>131</v>
      </c>
      <c r="DB43" s="4"/>
      <c r="DC43" s="8"/>
      <c r="DD43" s="4"/>
      <c r="DE43" s="8"/>
      <c r="DF43" s="7"/>
      <c r="DG43" s="7"/>
      <c r="DH43" s="2" t="s">
        <v>139</v>
      </c>
      <c r="DI43" s="2" t="s">
        <v>128</v>
      </c>
      <c r="DJ43" s="2" t="s">
        <v>131</v>
      </c>
      <c r="DK43" s="2" t="s">
        <v>511</v>
      </c>
      <c r="DL43" s="2" t="s">
        <v>142</v>
      </c>
      <c r="DM43" s="2" t="s">
        <v>142</v>
      </c>
      <c r="DN43" s="2" t="s">
        <v>131</v>
      </c>
      <c r="DO43" s="4"/>
      <c r="DP43" s="8"/>
      <c r="DQ43" s="4"/>
      <c r="DR43" s="8"/>
      <c r="DS43" s="7"/>
      <c r="DT43" s="7"/>
      <c r="DU43" s="2" t="s">
        <v>139</v>
      </c>
      <c r="DV43" s="2" t="s">
        <v>128</v>
      </c>
      <c r="DW43" s="2" t="s">
        <v>261</v>
      </c>
      <c r="DX43" s="2" t="s">
        <v>321</v>
      </c>
      <c r="DY43" s="2" t="s">
        <v>142</v>
      </c>
      <c r="DZ43" s="2" t="s">
        <v>142</v>
      </c>
      <c r="EA43" s="2" t="s">
        <v>131</v>
      </c>
      <c r="EB43" s="4"/>
      <c r="EC43" s="8"/>
      <c r="ED43" s="4"/>
      <c r="EE43" s="8"/>
      <c r="EF43" s="7"/>
      <c r="EG43" s="7"/>
      <c r="EH43" s="2" t="s">
        <v>139</v>
      </c>
      <c r="EI43" s="2" t="s">
        <v>128</v>
      </c>
      <c r="EJ43" s="2" t="s">
        <v>301</v>
      </c>
      <c r="EK43" s="2" t="s">
        <v>480</v>
      </c>
      <c r="EL43" s="2" t="s">
        <v>142</v>
      </c>
      <c r="EM43" s="2" t="s">
        <v>142</v>
      </c>
      <c r="EN43" s="2" t="s">
        <v>131</v>
      </c>
      <c r="EO43" s="4"/>
      <c r="EP43" s="8"/>
      <c r="EQ43" s="4"/>
      <c r="ER43" s="8"/>
      <c r="ES43" s="7"/>
      <c r="ET43" s="7"/>
      <c r="EU43" s="2" t="s">
        <v>139</v>
      </c>
      <c r="EV43" s="2" t="s">
        <v>128</v>
      </c>
      <c r="EW43" s="2" t="s">
        <v>148</v>
      </c>
      <c r="EX43" s="2" t="s">
        <v>228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139</v>
      </c>
      <c r="FI43" s="2" t="s">
        <v>128</v>
      </c>
      <c r="FJ43" s="2" t="s">
        <v>301</v>
      </c>
      <c r="FK43" s="2" t="s">
        <v>705</v>
      </c>
      <c r="FL43" s="2" t="s">
        <v>142</v>
      </c>
      <c r="FM43" s="2" t="s">
        <v>142</v>
      </c>
      <c r="FN43" s="2" t="s">
        <v>131</v>
      </c>
      <c r="FO43" s="4"/>
      <c r="FP43" s="8"/>
      <c r="FQ43" s="4"/>
      <c r="FR43" s="8"/>
      <c r="FS43" s="7"/>
      <c r="FT43" s="7"/>
      <c r="FU43" s="2" t="s">
        <v>131</v>
      </c>
      <c r="FV43" s="2" t="s">
        <v>131</v>
      </c>
      <c r="FW43" s="2" t="s">
        <v>131</v>
      </c>
      <c r="FX43" s="2" t="s">
        <v>131</v>
      </c>
      <c r="FY43" s="2" t="s">
        <v>131</v>
      </c>
      <c r="FZ43" s="2" t="s">
        <v>131</v>
      </c>
      <c r="GA43" s="2" t="s">
        <v>131</v>
      </c>
      <c r="GB43" s="4"/>
      <c r="GC43" s="8"/>
      <c r="GD43" s="4"/>
      <c r="GE43" s="8"/>
      <c r="GF43" s="7"/>
      <c r="GG43" s="7"/>
      <c r="GH43" s="2" t="s">
        <v>139</v>
      </c>
      <c r="GI43" s="2" t="s">
        <v>128</v>
      </c>
      <c r="GJ43" s="2" t="s">
        <v>350</v>
      </c>
      <c r="GK43" s="2" t="s">
        <v>715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139</v>
      </c>
      <c r="GV43" s="2" t="s">
        <v>128</v>
      </c>
      <c r="GW43" s="2" t="s">
        <v>423</v>
      </c>
      <c r="GX43" s="2" t="s">
        <v>149</v>
      </c>
      <c r="GY43" s="2" t="s">
        <v>142</v>
      </c>
      <c r="GZ43" s="2" t="s">
        <v>142</v>
      </c>
      <c r="HA43" s="2" t="s">
        <v>131</v>
      </c>
      <c r="HB43" s="4"/>
      <c r="HC43" s="8"/>
      <c r="HD43" s="4"/>
      <c r="HE43" s="8"/>
      <c r="HF43" s="7"/>
      <c r="HG43" s="7"/>
      <c r="HH43" s="2" t="s">
        <v>152</v>
      </c>
      <c r="HI43" s="2" t="s">
        <v>154</v>
      </c>
      <c r="HJ43" s="2" t="s">
        <v>310</v>
      </c>
      <c r="HK43" s="2" t="s">
        <v>716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139</v>
      </c>
      <c r="HV43" s="2" t="s">
        <v>128</v>
      </c>
      <c r="HW43" s="2" t="s">
        <v>708</v>
      </c>
      <c r="HX43" s="2" t="s">
        <v>717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139</v>
      </c>
      <c r="IV43" s="2" t="s">
        <v>156</v>
      </c>
      <c r="IW43" s="2" t="s">
        <v>694</v>
      </c>
      <c r="IX43" s="2" t="s">
        <v>718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159</v>
      </c>
      <c r="JI43" s="2" t="s">
        <v>128</v>
      </c>
      <c r="JJ43" s="2" t="s">
        <v>131</v>
      </c>
      <c r="JK43" s="2" t="s">
        <v>131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139</v>
      </c>
      <c r="JV43" s="2" t="s">
        <v>128</v>
      </c>
      <c r="JW43" s="2" t="s">
        <v>301</v>
      </c>
      <c r="JX43" s="2" t="s">
        <v>719</v>
      </c>
      <c r="JY43" s="2" t="s">
        <v>142</v>
      </c>
      <c r="JZ43" s="2" t="s">
        <v>142</v>
      </c>
      <c r="KA43" s="2" t="s">
        <v>131</v>
      </c>
      <c r="KB43" s="4"/>
      <c r="KC43" s="8"/>
      <c r="KD43" s="4"/>
      <c r="KE43" s="8"/>
      <c r="KF43" s="7"/>
      <c r="KG43" s="7"/>
      <c r="KH43" s="2" t="s">
        <v>131</v>
      </c>
      <c r="KI43" s="2" t="s">
        <v>131</v>
      </c>
      <c r="KJ43" s="2" t="s">
        <v>131</v>
      </c>
      <c r="KK43" s="2" t="s">
        <v>131</v>
      </c>
      <c r="KL43" s="2" t="s">
        <v>131</v>
      </c>
      <c r="KM43" s="2" t="s">
        <v>131</v>
      </c>
      <c r="KN43" s="2" t="s">
        <v>131</v>
      </c>
      <c r="KO43" s="4"/>
      <c r="KP43" s="8"/>
      <c r="KQ43" s="4"/>
      <c r="KR43" s="8"/>
      <c r="KS43" s="7"/>
      <c r="KT43" s="7"/>
      <c r="KU43" s="2" t="s">
        <v>159</v>
      </c>
      <c r="KV43" s="2" t="s">
        <v>128</v>
      </c>
      <c r="KW43" s="2" t="s">
        <v>131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139</v>
      </c>
      <c r="LV43" s="2" t="s">
        <v>128</v>
      </c>
      <c r="LW43" s="2" t="s">
        <v>301</v>
      </c>
      <c r="LX43" s="2" t="s">
        <v>711</v>
      </c>
      <c r="LY43" s="2" t="s">
        <v>142</v>
      </c>
      <c r="LZ43" s="2" t="s">
        <v>142</v>
      </c>
      <c r="MA43" s="2" t="s">
        <v>131</v>
      </c>
      <c r="MB43" s="4"/>
      <c r="MC43" s="8"/>
      <c r="MD43" s="4"/>
      <c r="ME43" s="8"/>
      <c r="MF43" s="7"/>
      <c r="MG43" s="7"/>
      <c r="MH43" s="2" t="s">
        <v>131</v>
      </c>
      <c r="MI43" s="2" t="s">
        <v>131</v>
      </c>
      <c r="MJ43" s="2" t="s">
        <v>131</v>
      </c>
      <c r="MK43" s="2" t="s">
        <v>131</v>
      </c>
      <c r="ML43" s="2" t="s">
        <v>131</v>
      </c>
      <c r="MM43" s="2" t="s">
        <v>131</v>
      </c>
      <c r="MN43" s="2" t="s">
        <v>131</v>
      </c>
      <c r="MO43" s="4"/>
      <c r="MP43" s="8"/>
      <c r="MQ43" s="4"/>
      <c r="MR43" s="8"/>
      <c r="MS43" s="7"/>
      <c r="MT43" s="7"/>
      <c r="MU43" s="2" t="s">
        <v>139</v>
      </c>
      <c r="MV43" s="2" t="s">
        <v>128</v>
      </c>
      <c r="MW43" s="2" t="s">
        <v>131</v>
      </c>
      <c r="MX43" s="2" t="s">
        <v>131</v>
      </c>
      <c r="MY43" s="2" t="s">
        <v>142</v>
      </c>
      <c r="MZ43" s="2" t="s">
        <v>142</v>
      </c>
      <c r="NA43" s="2" t="s">
        <v>131</v>
      </c>
      <c r="NB43" s="4"/>
      <c r="NC43" s="8"/>
      <c r="ND43" s="4"/>
      <c r="NE43" s="8"/>
      <c r="NF43" s="7"/>
      <c r="NG43" s="7"/>
      <c r="NH43" s="2" t="s">
        <v>152</v>
      </c>
      <c r="NI43" s="2" t="s">
        <v>128</v>
      </c>
      <c r="NJ43" s="2" t="s">
        <v>131</v>
      </c>
      <c r="NK43" s="2" t="s">
        <v>131</v>
      </c>
      <c r="NL43" s="2" t="s">
        <v>142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2" t="s">
        <v>131</v>
      </c>
      <c r="OB43" s="4"/>
      <c r="OC43" s="8"/>
      <c r="OD43" s="4"/>
      <c r="OE43" s="8"/>
      <c r="OF43" s="7"/>
      <c r="OG43" s="7"/>
      <c r="OH43" s="2" t="s">
        <v>139</v>
      </c>
      <c r="OI43" s="2" t="s">
        <v>128</v>
      </c>
      <c r="OJ43" s="2" t="s">
        <v>315</v>
      </c>
      <c r="OK43" s="2" t="s">
        <v>720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152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159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152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160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162</v>
      </c>
      <c r="RB43" s="4"/>
      <c r="RC43" s="8"/>
      <c r="RD43" s="4"/>
      <c r="RE43" s="8"/>
      <c r="RF43" s="7"/>
      <c r="RG43" s="7"/>
      <c r="RH43" s="2" t="s">
        <v>152</v>
      </c>
      <c r="RI43" s="2" t="s">
        <v>154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153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721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679</v>
      </c>
      <c r="G44" s="2" t="s">
        <v>679</v>
      </c>
      <c r="H44" s="2" t="s">
        <v>679</v>
      </c>
      <c r="I44" s="2" t="s">
        <v>680</v>
      </c>
      <c r="J44" s="2" t="s">
        <v>189</v>
      </c>
      <c r="K44" s="2" t="s">
        <v>681</v>
      </c>
      <c r="L44" s="3">
        <v>135</v>
      </c>
      <c r="M44" s="3">
        <v>141.74</v>
      </c>
      <c r="N44" s="3">
        <v>279.99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682</v>
      </c>
      <c r="T44" s="2" t="s">
        <v>683</v>
      </c>
      <c r="U44" s="2" t="s">
        <v>684</v>
      </c>
      <c r="V44" s="2" t="s">
        <v>334</v>
      </c>
      <c r="W44" s="2" t="s">
        <v>473</v>
      </c>
      <c r="X44" s="2" t="s">
        <v>299</v>
      </c>
      <c r="Y44" s="2" t="s">
        <v>300</v>
      </c>
      <c r="Z44" s="4">
        <v>79</v>
      </c>
      <c r="AA44" s="4">
        <f>=ROUNDDOWN(46.4705882352941,0)</f>
      </c>
      <c r="AB44" s="5">
        <v>1.7</v>
      </c>
      <c r="AC44" s="2" t="s">
        <v>409</v>
      </c>
      <c r="AD44" s="4">
        <v>191</v>
      </c>
      <c r="AE44" s="4">
        <v>191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1</v>
      </c>
      <c r="AQ44" s="8">
        <v>136.58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0.1317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1</v>
      </c>
      <c r="BK44" s="8">
        <v>136.58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139</v>
      </c>
      <c r="BV44" s="2" t="s">
        <v>128</v>
      </c>
      <c r="BW44" s="2" t="s">
        <v>301</v>
      </c>
      <c r="BX44" s="2" t="s">
        <v>722</v>
      </c>
      <c r="BY44" s="2" t="s">
        <v>142</v>
      </c>
      <c r="BZ44" s="2" t="s">
        <v>142</v>
      </c>
      <c r="CA44" s="2" t="s">
        <v>131</v>
      </c>
      <c r="CB44" s="4"/>
      <c r="CC44" s="8"/>
      <c r="CD44" s="4"/>
      <c r="CE44" s="8"/>
      <c r="CF44" s="7"/>
      <c r="CG44" s="7"/>
      <c r="CH44" s="2" t="s">
        <v>139</v>
      </c>
      <c r="CI44" s="2" t="s">
        <v>128</v>
      </c>
      <c r="CJ44" s="2" t="s">
        <v>301</v>
      </c>
      <c r="CK44" s="2" t="s">
        <v>723</v>
      </c>
      <c r="CL44" s="2" t="s">
        <v>142</v>
      </c>
      <c r="CM44" s="2" t="s">
        <v>142</v>
      </c>
      <c r="CN44" s="2" t="s">
        <v>131</v>
      </c>
      <c r="CO44" s="4">
        <v>1</v>
      </c>
      <c r="CP44" s="8">
        <v>136.58</v>
      </c>
      <c r="CQ44" s="4"/>
      <c r="CR44" s="8"/>
      <c r="CS44" s="7"/>
      <c r="CT44" s="7"/>
      <c r="CU44" s="2" t="s">
        <v>139</v>
      </c>
      <c r="CV44" s="2" t="s">
        <v>128</v>
      </c>
      <c r="CW44" s="2" t="s">
        <v>301</v>
      </c>
      <c r="CX44" s="2" t="s">
        <v>724</v>
      </c>
      <c r="CY44" s="2" t="s">
        <v>142</v>
      </c>
      <c r="CZ44" s="2" t="s">
        <v>142</v>
      </c>
      <c r="DA44" s="2" t="s">
        <v>131</v>
      </c>
      <c r="DB44" s="4"/>
      <c r="DC44" s="8"/>
      <c r="DD44" s="4"/>
      <c r="DE44" s="8"/>
      <c r="DF44" s="7"/>
      <c r="DG44" s="7"/>
      <c r="DH44" s="2" t="s">
        <v>139</v>
      </c>
      <c r="DI44" s="2" t="s">
        <v>128</v>
      </c>
      <c r="DJ44" s="2" t="s">
        <v>131</v>
      </c>
      <c r="DK44" s="2" t="s">
        <v>511</v>
      </c>
      <c r="DL44" s="2" t="s">
        <v>142</v>
      </c>
      <c r="DM44" s="2" t="s">
        <v>142</v>
      </c>
      <c r="DN44" s="2" t="s">
        <v>131</v>
      </c>
      <c r="DO44" s="4"/>
      <c r="DP44" s="8"/>
      <c r="DQ44" s="4"/>
      <c r="DR44" s="8"/>
      <c r="DS44" s="7"/>
      <c r="DT44" s="7"/>
      <c r="DU44" s="2" t="s">
        <v>139</v>
      </c>
      <c r="DV44" s="2" t="s">
        <v>128</v>
      </c>
      <c r="DW44" s="2" t="s">
        <v>261</v>
      </c>
      <c r="DX44" s="2" t="s">
        <v>725</v>
      </c>
      <c r="DY44" s="2" t="s">
        <v>142</v>
      </c>
      <c r="DZ44" s="2" t="s">
        <v>142</v>
      </c>
      <c r="EA44" s="2" t="s">
        <v>131</v>
      </c>
      <c r="EB44" s="4"/>
      <c r="EC44" s="8"/>
      <c r="ED44" s="4"/>
      <c r="EE44" s="8"/>
      <c r="EF44" s="7"/>
      <c r="EG44" s="7"/>
      <c r="EH44" s="2" t="s">
        <v>139</v>
      </c>
      <c r="EI44" s="2" t="s">
        <v>128</v>
      </c>
      <c r="EJ44" s="2" t="s">
        <v>301</v>
      </c>
      <c r="EK44" s="2" t="s">
        <v>726</v>
      </c>
      <c r="EL44" s="2" t="s">
        <v>142</v>
      </c>
      <c r="EM44" s="2" t="s">
        <v>142</v>
      </c>
      <c r="EN44" s="2" t="s">
        <v>131</v>
      </c>
      <c r="EO44" s="4"/>
      <c r="EP44" s="8"/>
      <c r="EQ44" s="4"/>
      <c r="ER44" s="8"/>
      <c r="ES44" s="7"/>
      <c r="ET44" s="7"/>
      <c r="EU44" s="2" t="s">
        <v>139</v>
      </c>
      <c r="EV44" s="2" t="s">
        <v>128</v>
      </c>
      <c r="EW44" s="2" t="s">
        <v>148</v>
      </c>
      <c r="EX44" s="2" t="s">
        <v>131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139</v>
      </c>
      <c r="FI44" s="2" t="s">
        <v>128</v>
      </c>
      <c r="FJ44" s="2" t="s">
        <v>301</v>
      </c>
      <c r="FK44" s="2" t="s">
        <v>727</v>
      </c>
      <c r="FL44" s="2" t="s">
        <v>142</v>
      </c>
      <c r="FM44" s="2" t="s">
        <v>142</v>
      </c>
      <c r="FN44" s="2" t="s">
        <v>131</v>
      </c>
      <c r="FO44" s="4"/>
      <c r="FP44" s="8"/>
      <c r="FQ44" s="4"/>
      <c r="FR44" s="8"/>
      <c r="FS44" s="7"/>
      <c r="FT44" s="7"/>
      <c r="FU44" s="2" t="s">
        <v>131</v>
      </c>
      <c r="FV44" s="2" t="s">
        <v>131</v>
      </c>
      <c r="FW44" s="2" t="s">
        <v>131</v>
      </c>
      <c r="FX44" s="2" t="s">
        <v>131</v>
      </c>
      <c r="FY44" s="2" t="s">
        <v>131</v>
      </c>
      <c r="FZ44" s="2" t="s">
        <v>131</v>
      </c>
      <c r="GA44" s="2" t="s">
        <v>131</v>
      </c>
      <c r="GB44" s="4"/>
      <c r="GC44" s="8"/>
      <c r="GD44" s="4"/>
      <c r="GE44" s="8"/>
      <c r="GF44" s="7"/>
      <c r="GG44" s="7"/>
      <c r="GH44" s="2" t="s">
        <v>139</v>
      </c>
      <c r="GI44" s="2" t="s">
        <v>128</v>
      </c>
      <c r="GJ44" s="2" t="s">
        <v>350</v>
      </c>
      <c r="GK44" s="2" t="s">
        <v>728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139</v>
      </c>
      <c r="GV44" s="2" t="s">
        <v>128</v>
      </c>
      <c r="GW44" s="2" t="s">
        <v>423</v>
      </c>
      <c r="GX44" s="2" t="s">
        <v>729</v>
      </c>
      <c r="GY44" s="2" t="s">
        <v>142</v>
      </c>
      <c r="GZ44" s="2" t="s">
        <v>142</v>
      </c>
      <c r="HA44" s="2" t="s">
        <v>131</v>
      </c>
      <c r="HB44" s="4"/>
      <c r="HC44" s="8"/>
      <c r="HD44" s="4"/>
      <c r="HE44" s="8"/>
      <c r="HF44" s="7"/>
      <c r="HG44" s="7"/>
      <c r="HH44" s="2" t="s">
        <v>152</v>
      </c>
      <c r="HI44" s="2" t="s">
        <v>154</v>
      </c>
      <c r="HJ44" s="2" t="s">
        <v>310</v>
      </c>
      <c r="HK44" s="2" t="s">
        <v>303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139</v>
      </c>
      <c r="HV44" s="2" t="s">
        <v>128</v>
      </c>
      <c r="HW44" s="2" t="s">
        <v>708</v>
      </c>
      <c r="HX44" s="2" t="s">
        <v>730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/>
      <c r="IP44" s="8"/>
      <c r="IQ44" s="4"/>
      <c r="IR44" s="8"/>
      <c r="IS44" s="7"/>
      <c r="IT44" s="7"/>
      <c r="IU44" s="2" t="s">
        <v>139</v>
      </c>
      <c r="IV44" s="2" t="s">
        <v>156</v>
      </c>
      <c r="IW44" s="2" t="s">
        <v>694</v>
      </c>
      <c r="IX44" s="2" t="s">
        <v>131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159</v>
      </c>
      <c r="JI44" s="2" t="s">
        <v>128</v>
      </c>
      <c r="JJ44" s="2" t="s">
        <v>131</v>
      </c>
      <c r="JK44" s="2" t="s">
        <v>131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139</v>
      </c>
      <c r="JV44" s="2" t="s">
        <v>128</v>
      </c>
      <c r="JW44" s="2" t="s">
        <v>301</v>
      </c>
      <c r="JX44" s="2" t="s">
        <v>731</v>
      </c>
      <c r="JY44" s="2" t="s">
        <v>142</v>
      </c>
      <c r="JZ44" s="2" t="s">
        <v>142</v>
      </c>
      <c r="KA44" s="2" t="s">
        <v>131</v>
      </c>
      <c r="KB44" s="4"/>
      <c r="KC44" s="8"/>
      <c r="KD44" s="4"/>
      <c r="KE44" s="8"/>
      <c r="KF44" s="7"/>
      <c r="KG44" s="7"/>
      <c r="KH44" s="2" t="s">
        <v>131</v>
      </c>
      <c r="KI44" s="2" t="s">
        <v>131</v>
      </c>
      <c r="KJ44" s="2" t="s">
        <v>131</v>
      </c>
      <c r="KK44" s="2" t="s">
        <v>131</v>
      </c>
      <c r="KL44" s="2" t="s">
        <v>131</v>
      </c>
      <c r="KM44" s="2" t="s">
        <v>131</v>
      </c>
      <c r="KN44" s="2" t="s">
        <v>131</v>
      </c>
      <c r="KO44" s="4"/>
      <c r="KP44" s="8"/>
      <c r="KQ44" s="4"/>
      <c r="KR44" s="8"/>
      <c r="KS44" s="7"/>
      <c r="KT44" s="7"/>
      <c r="KU44" s="2" t="s">
        <v>159</v>
      </c>
      <c r="KV44" s="2" t="s">
        <v>128</v>
      </c>
      <c r="KW44" s="2" t="s">
        <v>131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139</v>
      </c>
      <c r="LV44" s="2" t="s">
        <v>128</v>
      </c>
      <c r="LW44" s="2" t="s">
        <v>301</v>
      </c>
      <c r="LX44" s="2" t="s">
        <v>732</v>
      </c>
      <c r="LY44" s="2" t="s">
        <v>142</v>
      </c>
      <c r="LZ44" s="2" t="s">
        <v>142</v>
      </c>
      <c r="MA44" s="2" t="s">
        <v>131</v>
      </c>
      <c r="MB44" s="4"/>
      <c r="MC44" s="8"/>
      <c r="MD44" s="4"/>
      <c r="ME44" s="8"/>
      <c r="MF44" s="7"/>
      <c r="MG44" s="7"/>
      <c r="MH44" s="2" t="s">
        <v>131</v>
      </c>
      <c r="MI44" s="2" t="s">
        <v>131</v>
      </c>
      <c r="MJ44" s="2" t="s">
        <v>131</v>
      </c>
      <c r="MK44" s="2" t="s">
        <v>131</v>
      </c>
      <c r="ML44" s="2" t="s">
        <v>131</v>
      </c>
      <c r="MM44" s="2" t="s">
        <v>131</v>
      </c>
      <c r="MN44" s="2" t="s">
        <v>131</v>
      </c>
      <c r="MO44" s="4"/>
      <c r="MP44" s="8"/>
      <c r="MQ44" s="4"/>
      <c r="MR44" s="8"/>
      <c r="MS44" s="7"/>
      <c r="MT44" s="7"/>
      <c r="MU44" s="2" t="s">
        <v>139</v>
      </c>
      <c r="MV44" s="2" t="s">
        <v>128</v>
      </c>
      <c r="MW44" s="2" t="s">
        <v>131</v>
      </c>
      <c r="MX44" s="2" t="s">
        <v>131</v>
      </c>
      <c r="MY44" s="2" t="s">
        <v>142</v>
      </c>
      <c r="MZ44" s="2" t="s">
        <v>142</v>
      </c>
      <c r="NA44" s="2" t="s">
        <v>131</v>
      </c>
      <c r="NB44" s="4"/>
      <c r="NC44" s="8"/>
      <c r="ND44" s="4"/>
      <c r="NE44" s="8"/>
      <c r="NF44" s="7"/>
      <c r="NG44" s="7"/>
      <c r="NH44" s="2" t="s">
        <v>152</v>
      </c>
      <c r="NI44" s="2" t="s">
        <v>128</v>
      </c>
      <c r="NJ44" s="2" t="s">
        <v>131</v>
      </c>
      <c r="NK44" s="2" t="s">
        <v>131</v>
      </c>
      <c r="NL44" s="2" t="s">
        <v>142</v>
      </c>
      <c r="NM44" s="2" t="s">
        <v>142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2" t="s">
        <v>131</v>
      </c>
      <c r="OB44" s="4"/>
      <c r="OC44" s="8"/>
      <c r="OD44" s="4"/>
      <c r="OE44" s="8"/>
      <c r="OF44" s="7"/>
      <c r="OG44" s="7"/>
      <c r="OH44" s="2" t="s">
        <v>139</v>
      </c>
      <c r="OI44" s="2" t="s">
        <v>128</v>
      </c>
      <c r="OJ44" s="2" t="s">
        <v>315</v>
      </c>
      <c r="OK44" s="2" t="s">
        <v>462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152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159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152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160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162</v>
      </c>
      <c r="RB44" s="4"/>
      <c r="RC44" s="8"/>
      <c r="RD44" s="4"/>
      <c r="RE44" s="8"/>
      <c r="RF44" s="7"/>
      <c r="RG44" s="7"/>
      <c r="RH44" s="2" t="s">
        <v>152</v>
      </c>
      <c r="RI44" s="2" t="s">
        <v>154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153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733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734</v>
      </c>
      <c r="G45" s="2" t="s">
        <v>734</v>
      </c>
      <c r="H45" s="2" t="s">
        <v>734</v>
      </c>
      <c r="I45" s="2" t="s">
        <v>735</v>
      </c>
      <c r="J45" s="2" t="s">
        <v>126</v>
      </c>
      <c r="K45" s="2" t="s">
        <v>736</v>
      </c>
      <c r="L45" s="3">
        <v>86.4</v>
      </c>
      <c r="M45" s="3">
        <v>90.72</v>
      </c>
      <c r="N45" s="3">
        <v>179.99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737</v>
      </c>
      <c r="T45" s="2" t="s">
        <v>405</v>
      </c>
      <c r="U45" s="2" t="s">
        <v>134</v>
      </c>
      <c r="V45" s="2" t="s">
        <v>406</v>
      </c>
      <c r="W45" s="2" t="s">
        <v>473</v>
      </c>
      <c r="X45" s="2" t="s">
        <v>738</v>
      </c>
      <c r="Y45" s="2" t="s">
        <v>739</v>
      </c>
      <c r="Z45" s="4">
        <v>108</v>
      </c>
      <c r="AA45" s="4">
        <f>=ROUNDDOWN(270,0)</f>
      </c>
      <c r="AB45" s="5">
        <v>0.4</v>
      </c>
      <c r="AC45" s="2" t="s">
        <v>131</v>
      </c>
      <c r="AD45" s="4"/>
      <c r="AE45" s="4"/>
      <c r="AF45" s="6">
        <v>83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8</v>
      </c>
      <c r="AW45" s="8">
        <v>1005.25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/>
      <c r="BC45" s="4">
        <v>8</v>
      </c>
      <c r="BD45" s="8">
        <v>1005.25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1</v>
      </c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139</v>
      </c>
      <c r="BV45" s="2" t="s">
        <v>128</v>
      </c>
      <c r="BW45" s="2" t="s">
        <v>740</v>
      </c>
      <c r="BX45" s="2" t="s">
        <v>741</v>
      </c>
      <c r="BY45" s="2" t="s">
        <v>142</v>
      </c>
      <c r="BZ45" s="2" t="s">
        <v>142</v>
      </c>
      <c r="CA45" s="2" t="s">
        <v>131</v>
      </c>
      <c r="CB45" s="4"/>
      <c r="CC45" s="8"/>
      <c r="CD45" s="4"/>
      <c r="CE45" s="8"/>
      <c r="CF45" s="7"/>
      <c r="CG45" s="7"/>
      <c r="CH45" s="2" t="s">
        <v>139</v>
      </c>
      <c r="CI45" s="2" t="s">
        <v>128</v>
      </c>
      <c r="CJ45" s="2" t="s">
        <v>742</v>
      </c>
      <c r="CK45" s="2" t="s">
        <v>743</v>
      </c>
      <c r="CL45" s="2" t="s">
        <v>142</v>
      </c>
      <c r="CM45" s="2" t="s">
        <v>142</v>
      </c>
      <c r="CN45" s="2" t="s">
        <v>131</v>
      </c>
      <c r="CO45" s="4"/>
      <c r="CP45" s="8"/>
      <c r="CQ45" s="4"/>
      <c r="CR45" s="8"/>
      <c r="CS45" s="7"/>
      <c r="CT45" s="7"/>
      <c r="CU45" s="2" t="s">
        <v>139</v>
      </c>
      <c r="CV45" s="2" t="s">
        <v>128</v>
      </c>
      <c r="CW45" s="2" t="s">
        <v>744</v>
      </c>
      <c r="CX45" s="2" t="s">
        <v>539</v>
      </c>
      <c r="CY45" s="2" t="s">
        <v>142</v>
      </c>
      <c r="CZ45" s="2" t="s">
        <v>142</v>
      </c>
      <c r="DA45" s="2" t="s">
        <v>131</v>
      </c>
      <c r="DB45" s="4"/>
      <c r="DC45" s="8"/>
      <c r="DD45" s="4"/>
      <c r="DE45" s="8"/>
      <c r="DF45" s="7"/>
      <c r="DG45" s="7"/>
      <c r="DH45" s="2" t="s">
        <v>139</v>
      </c>
      <c r="DI45" s="2" t="s">
        <v>128</v>
      </c>
      <c r="DJ45" s="2" t="s">
        <v>131</v>
      </c>
      <c r="DK45" s="2" t="s">
        <v>745</v>
      </c>
      <c r="DL45" s="2" t="s">
        <v>142</v>
      </c>
      <c r="DM45" s="2" t="s">
        <v>142</v>
      </c>
      <c r="DN45" s="2" t="s">
        <v>131</v>
      </c>
      <c r="DO45" s="4"/>
      <c r="DP45" s="8"/>
      <c r="DQ45" s="4"/>
      <c r="DR45" s="8"/>
      <c r="DS45" s="7"/>
      <c r="DT45" s="7"/>
      <c r="DU45" s="2" t="s">
        <v>139</v>
      </c>
      <c r="DV45" s="2" t="s">
        <v>128</v>
      </c>
      <c r="DW45" s="2" t="s">
        <v>746</v>
      </c>
      <c r="DX45" s="2" t="s">
        <v>747</v>
      </c>
      <c r="DY45" s="2" t="s">
        <v>142</v>
      </c>
      <c r="DZ45" s="2" t="s">
        <v>142</v>
      </c>
      <c r="EA45" s="2" t="s">
        <v>131</v>
      </c>
      <c r="EB45" s="4"/>
      <c r="EC45" s="8"/>
      <c r="ED45" s="4"/>
      <c r="EE45" s="8"/>
      <c r="EF45" s="7"/>
      <c r="EG45" s="7"/>
      <c r="EH45" s="2" t="s">
        <v>139</v>
      </c>
      <c r="EI45" s="2" t="s">
        <v>128</v>
      </c>
      <c r="EJ45" s="2" t="s">
        <v>748</v>
      </c>
      <c r="EK45" s="2" t="s">
        <v>749</v>
      </c>
      <c r="EL45" s="2" t="s">
        <v>142</v>
      </c>
      <c r="EM45" s="2" t="s">
        <v>142</v>
      </c>
      <c r="EN45" s="2" t="s">
        <v>131</v>
      </c>
      <c r="EO45" s="4"/>
      <c r="EP45" s="8"/>
      <c r="EQ45" s="4"/>
      <c r="ER45" s="8"/>
      <c r="ES45" s="7"/>
      <c r="ET45" s="7"/>
      <c r="EU45" s="2" t="s">
        <v>139</v>
      </c>
      <c r="EV45" s="2" t="s">
        <v>128</v>
      </c>
      <c r="EW45" s="2" t="s">
        <v>148</v>
      </c>
      <c r="EX45" s="2" t="s">
        <v>131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139</v>
      </c>
      <c r="FI45" s="2" t="s">
        <v>128</v>
      </c>
      <c r="FJ45" s="2" t="s">
        <v>739</v>
      </c>
      <c r="FK45" s="2" t="s">
        <v>423</v>
      </c>
      <c r="FL45" s="2" t="s">
        <v>142</v>
      </c>
      <c r="FM45" s="2" t="s">
        <v>142</v>
      </c>
      <c r="FN45" s="2" t="s">
        <v>131</v>
      </c>
      <c r="FO45" s="4"/>
      <c r="FP45" s="8"/>
      <c r="FQ45" s="4"/>
      <c r="FR45" s="8"/>
      <c r="FS45" s="7"/>
      <c r="FT45" s="7"/>
      <c r="FU45" s="2" t="s">
        <v>131</v>
      </c>
      <c r="FV45" s="2" t="s">
        <v>131</v>
      </c>
      <c r="FW45" s="2" t="s">
        <v>131</v>
      </c>
      <c r="FX45" s="2" t="s">
        <v>131</v>
      </c>
      <c r="FY45" s="2" t="s">
        <v>131</v>
      </c>
      <c r="FZ45" s="2" t="s">
        <v>131</v>
      </c>
      <c r="GA45" s="2" t="s">
        <v>131</v>
      </c>
      <c r="GB45" s="4"/>
      <c r="GC45" s="8"/>
      <c r="GD45" s="4"/>
      <c r="GE45" s="8"/>
      <c r="GF45" s="7"/>
      <c r="GG45" s="7"/>
      <c r="GH45" s="2" t="s">
        <v>152</v>
      </c>
      <c r="GI45" s="2" t="s">
        <v>128</v>
      </c>
      <c r="GJ45" s="2" t="s">
        <v>131</v>
      </c>
      <c r="GK45" s="2" t="s">
        <v>131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139</v>
      </c>
      <c r="GV45" s="2" t="s">
        <v>128</v>
      </c>
      <c r="GW45" s="2" t="s">
        <v>131</v>
      </c>
      <c r="GX45" s="2" t="s">
        <v>131</v>
      </c>
      <c r="GY45" s="2" t="s">
        <v>142</v>
      </c>
      <c r="GZ45" s="2" t="s">
        <v>142</v>
      </c>
      <c r="HA45" s="2" t="s">
        <v>131</v>
      </c>
      <c r="HB45" s="4"/>
      <c r="HC45" s="8"/>
      <c r="HD45" s="4"/>
      <c r="HE45" s="8"/>
      <c r="HF45" s="7"/>
      <c r="HG45" s="7"/>
      <c r="HH45" s="2" t="s">
        <v>152</v>
      </c>
      <c r="HI45" s="2" t="s">
        <v>128</v>
      </c>
      <c r="HJ45" s="2" t="s">
        <v>131</v>
      </c>
      <c r="HK45" s="2" t="s">
        <v>131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692</v>
      </c>
      <c r="HX45" s="2" t="s">
        <v>131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159</v>
      </c>
      <c r="IV45" s="2" t="s">
        <v>128</v>
      </c>
      <c r="IW45" s="2" t="s">
        <v>131</v>
      </c>
      <c r="IX45" s="2" t="s">
        <v>131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159</v>
      </c>
      <c r="JI45" s="2" t="s">
        <v>128</v>
      </c>
      <c r="JJ45" s="2" t="s">
        <v>131</v>
      </c>
      <c r="JK45" s="2" t="s">
        <v>131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152</v>
      </c>
      <c r="JV45" s="2" t="s">
        <v>128</v>
      </c>
      <c r="JW45" s="2" t="s">
        <v>131</v>
      </c>
      <c r="JX45" s="2" t="s">
        <v>131</v>
      </c>
      <c r="JY45" s="2" t="s">
        <v>142</v>
      </c>
      <c r="JZ45" s="2" t="s">
        <v>142</v>
      </c>
      <c r="KA45" s="2" t="s">
        <v>131</v>
      </c>
      <c r="KB45" s="4"/>
      <c r="KC45" s="8"/>
      <c r="KD45" s="4"/>
      <c r="KE45" s="8"/>
      <c r="KF45" s="7"/>
      <c r="KG45" s="7"/>
      <c r="KH45" s="2" t="s">
        <v>152</v>
      </c>
      <c r="KI45" s="2" t="s">
        <v>154</v>
      </c>
      <c r="KJ45" s="2" t="s">
        <v>131</v>
      </c>
      <c r="KK45" s="2" t="s">
        <v>131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159</v>
      </c>
      <c r="KV45" s="2" t="s">
        <v>128</v>
      </c>
      <c r="KW45" s="2" t="s">
        <v>131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139</v>
      </c>
      <c r="LV45" s="2" t="s">
        <v>128</v>
      </c>
      <c r="LW45" s="2" t="s">
        <v>739</v>
      </c>
      <c r="LX45" s="2" t="s">
        <v>131</v>
      </c>
      <c r="LY45" s="2" t="s">
        <v>142</v>
      </c>
      <c r="LZ45" s="2" t="s">
        <v>142</v>
      </c>
      <c r="MA45" s="2" t="s">
        <v>131</v>
      </c>
      <c r="MB45" s="4"/>
      <c r="MC45" s="8"/>
      <c r="MD45" s="4"/>
      <c r="ME45" s="8"/>
      <c r="MF45" s="7"/>
      <c r="MG45" s="7"/>
      <c r="MH45" s="2" t="s">
        <v>131</v>
      </c>
      <c r="MI45" s="2" t="s">
        <v>131</v>
      </c>
      <c r="MJ45" s="2" t="s">
        <v>131</v>
      </c>
      <c r="MK45" s="2" t="s">
        <v>131</v>
      </c>
      <c r="ML45" s="2" t="s">
        <v>131</v>
      </c>
      <c r="MM45" s="2" t="s">
        <v>131</v>
      </c>
      <c r="MN45" s="2" t="s">
        <v>131</v>
      </c>
      <c r="MO45" s="4"/>
      <c r="MP45" s="8"/>
      <c r="MQ45" s="4"/>
      <c r="MR45" s="8"/>
      <c r="MS45" s="7"/>
      <c r="MT45" s="7"/>
      <c r="MU45" s="2" t="s">
        <v>139</v>
      </c>
      <c r="MV45" s="2" t="s">
        <v>154</v>
      </c>
      <c r="MW45" s="2" t="s">
        <v>131</v>
      </c>
      <c r="MX45" s="2" t="s">
        <v>131</v>
      </c>
      <c r="MY45" s="2" t="s">
        <v>142</v>
      </c>
      <c r="MZ45" s="2" t="s">
        <v>142</v>
      </c>
      <c r="NA45" s="2" t="s">
        <v>131</v>
      </c>
      <c r="NB45" s="4"/>
      <c r="NC45" s="8"/>
      <c r="ND45" s="4"/>
      <c r="NE45" s="8"/>
      <c r="NF45" s="7"/>
      <c r="NG45" s="7"/>
      <c r="NH45" s="2" t="s">
        <v>152</v>
      </c>
      <c r="NI45" s="2" t="s">
        <v>128</v>
      </c>
      <c r="NJ45" s="2" t="s">
        <v>131</v>
      </c>
      <c r="NK45" s="2" t="s">
        <v>131</v>
      </c>
      <c r="NL45" s="2" t="s">
        <v>142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2" t="s">
        <v>131</v>
      </c>
      <c r="OB45" s="4"/>
      <c r="OC45" s="8"/>
      <c r="OD45" s="4"/>
      <c r="OE45" s="8"/>
      <c r="OF45" s="7"/>
      <c r="OG45" s="7"/>
      <c r="OH45" s="2" t="s">
        <v>216</v>
      </c>
      <c r="OI45" s="2" t="s">
        <v>128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152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159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152</v>
      </c>
      <c r="PV45" s="2" t="s">
        <v>128</v>
      </c>
      <c r="PW45" s="2" t="s">
        <v>131</v>
      </c>
      <c r="PX45" s="2" t="s">
        <v>131</v>
      </c>
      <c r="PY45" s="2" t="s">
        <v>142</v>
      </c>
      <c r="PZ45" s="2" t="s">
        <v>142</v>
      </c>
      <c r="QA45" s="2" t="s">
        <v>131</v>
      </c>
      <c r="QB45" s="4"/>
      <c r="QC45" s="8"/>
      <c r="QD45" s="4"/>
      <c r="QE45" s="8"/>
      <c r="QF45" s="7"/>
      <c r="QG45" s="7"/>
      <c r="QH45" s="2" t="s">
        <v>152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160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162</v>
      </c>
      <c r="RB45" s="4"/>
      <c r="RC45" s="8"/>
      <c r="RD45" s="4"/>
      <c r="RE45" s="8"/>
      <c r="RF45" s="7"/>
      <c r="RG45" s="7"/>
      <c r="RH45" s="2" t="s">
        <v>152</v>
      </c>
      <c r="RI45" s="2" t="s">
        <v>154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153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750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734</v>
      </c>
      <c r="G46" s="2" t="s">
        <v>734</v>
      </c>
      <c r="H46" s="2" t="s">
        <v>734</v>
      </c>
      <c r="I46" s="2" t="s">
        <v>735</v>
      </c>
      <c r="J46" s="2" t="s">
        <v>164</v>
      </c>
      <c r="K46" s="2" t="s">
        <v>736</v>
      </c>
      <c r="L46" s="3">
        <v>96</v>
      </c>
      <c r="M46" s="3">
        <v>100.8</v>
      </c>
      <c r="N46" s="3">
        <v>199.99</v>
      </c>
      <c r="O46" s="2" t="s">
        <v>128</v>
      </c>
      <c r="P46" s="2" t="s">
        <v>165</v>
      </c>
      <c r="Q46" s="2" t="s">
        <v>130</v>
      </c>
      <c r="R46" s="2" t="s">
        <v>131</v>
      </c>
      <c r="S46" s="2" t="s">
        <v>737</v>
      </c>
      <c r="T46" s="2" t="s">
        <v>405</v>
      </c>
      <c r="U46" s="2" t="s">
        <v>134</v>
      </c>
      <c r="V46" s="2" t="s">
        <v>406</v>
      </c>
      <c r="W46" s="2" t="s">
        <v>473</v>
      </c>
      <c r="X46" s="2" t="s">
        <v>738</v>
      </c>
      <c r="Y46" s="2" t="s">
        <v>751</v>
      </c>
      <c r="Z46" s="4">
        <v>152</v>
      </c>
      <c r="AA46" s="4">
        <f>=ROUNDDOWN(28.6792452830189,0)</f>
      </c>
      <c r="AB46" s="5">
        <v>5.3</v>
      </c>
      <c r="AC46" s="2" t="s">
        <v>131</v>
      </c>
      <c r="AD46" s="4"/>
      <c r="AE46" s="4"/>
      <c r="AF46" s="6">
        <v>83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</v>
      </c>
      <c r="AQ46" s="8">
        <v>418.11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0.4159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3</v>
      </c>
      <c r="BK46" s="8">
        <v>418.11</v>
      </c>
      <c r="BL46" s="2" t="s">
        <v>752</v>
      </c>
      <c r="BM46" s="7">
        <v>1</v>
      </c>
      <c r="BN46" s="7">
        <v>1</v>
      </c>
      <c r="BO46" s="4">
        <v>2</v>
      </c>
      <c r="BP46" s="8">
        <v>217.72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740</v>
      </c>
      <c r="BX46" s="2" t="s">
        <v>753</v>
      </c>
      <c r="BY46" s="2" t="s">
        <v>142</v>
      </c>
      <c r="BZ46" s="2" t="s">
        <v>142</v>
      </c>
      <c r="CA46" s="2" t="s">
        <v>131</v>
      </c>
      <c r="CB46" s="4"/>
      <c r="CC46" s="8"/>
      <c r="CD46" s="4"/>
      <c r="CE46" s="8"/>
      <c r="CF46" s="7"/>
      <c r="CG46" s="7"/>
      <c r="CH46" s="2" t="s">
        <v>139</v>
      </c>
      <c r="CI46" s="2" t="s">
        <v>128</v>
      </c>
      <c r="CJ46" s="2" t="s">
        <v>754</v>
      </c>
      <c r="CK46" s="2" t="s">
        <v>755</v>
      </c>
      <c r="CL46" s="2" t="s">
        <v>142</v>
      </c>
      <c r="CM46" s="2" t="s">
        <v>142</v>
      </c>
      <c r="CN46" s="2" t="s">
        <v>131</v>
      </c>
      <c r="CO46" s="4"/>
      <c r="CP46" s="8"/>
      <c r="CQ46" s="4"/>
      <c r="CR46" s="8"/>
      <c r="CS46" s="7"/>
      <c r="CT46" s="7"/>
      <c r="CU46" s="2" t="s">
        <v>139</v>
      </c>
      <c r="CV46" s="2" t="s">
        <v>128</v>
      </c>
      <c r="CW46" s="2" t="s">
        <v>744</v>
      </c>
      <c r="CX46" s="2" t="s">
        <v>756</v>
      </c>
      <c r="CY46" s="2" t="s">
        <v>142</v>
      </c>
      <c r="CZ46" s="2" t="s">
        <v>142</v>
      </c>
      <c r="DA46" s="2" t="s">
        <v>131</v>
      </c>
      <c r="DB46" s="4"/>
      <c r="DC46" s="8"/>
      <c r="DD46" s="4"/>
      <c r="DE46" s="8"/>
      <c r="DF46" s="7"/>
      <c r="DG46" s="7"/>
      <c r="DH46" s="2" t="s">
        <v>139</v>
      </c>
      <c r="DI46" s="2" t="s">
        <v>128</v>
      </c>
      <c r="DJ46" s="2" t="s">
        <v>131</v>
      </c>
      <c r="DK46" s="2" t="s">
        <v>757</v>
      </c>
      <c r="DL46" s="2" t="s">
        <v>142</v>
      </c>
      <c r="DM46" s="2" t="s">
        <v>142</v>
      </c>
      <c r="DN46" s="2" t="s">
        <v>131</v>
      </c>
      <c r="DO46" s="4"/>
      <c r="DP46" s="8"/>
      <c r="DQ46" s="4"/>
      <c r="DR46" s="8"/>
      <c r="DS46" s="7"/>
      <c r="DT46" s="7"/>
      <c r="DU46" s="2" t="s">
        <v>139</v>
      </c>
      <c r="DV46" s="2" t="s">
        <v>128</v>
      </c>
      <c r="DW46" s="2" t="s">
        <v>746</v>
      </c>
      <c r="DX46" s="2" t="s">
        <v>758</v>
      </c>
      <c r="DY46" s="2" t="s">
        <v>142</v>
      </c>
      <c r="DZ46" s="2" t="s">
        <v>142</v>
      </c>
      <c r="EA46" s="2" t="s">
        <v>131</v>
      </c>
      <c r="EB46" s="4"/>
      <c r="EC46" s="8"/>
      <c r="ED46" s="4"/>
      <c r="EE46" s="8"/>
      <c r="EF46" s="7"/>
      <c r="EG46" s="7"/>
      <c r="EH46" s="2" t="s">
        <v>139</v>
      </c>
      <c r="EI46" s="2" t="s">
        <v>128</v>
      </c>
      <c r="EJ46" s="2" t="s">
        <v>748</v>
      </c>
      <c r="EK46" s="2" t="s">
        <v>759</v>
      </c>
      <c r="EL46" s="2" t="s">
        <v>142</v>
      </c>
      <c r="EM46" s="2" t="s">
        <v>142</v>
      </c>
      <c r="EN46" s="2" t="s">
        <v>131</v>
      </c>
      <c r="EO46" s="4">
        <v>1</v>
      </c>
      <c r="EP46" s="8">
        <v>200.39</v>
      </c>
      <c r="EQ46" s="4"/>
      <c r="ER46" s="8"/>
      <c r="ES46" s="7"/>
      <c r="ET46" s="7"/>
      <c r="EU46" s="2" t="s">
        <v>139</v>
      </c>
      <c r="EV46" s="2" t="s">
        <v>128</v>
      </c>
      <c r="EW46" s="2" t="s">
        <v>148</v>
      </c>
      <c r="EX46" s="2" t="s">
        <v>760</v>
      </c>
      <c r="EY46" s="2" t="s">
        <v>142</v>
      </c>
      <c r="EZ46" s="2" t="s">
        <v>142</v>
      </c>
      <c r="FA46" s="2" t="s">
        <v>131</v>
      </c>
      <c r="FB46" s="4"/>
      <c r="FC46" s="8"/>
      <c r="FD46" s="4"/>
      <c r="FE46" s="8"/>
      <c r="FF46" s="7"/>
      <c r="FG46" s="7"/>
      <c r="FH46" s="2" t="s">
        <v>139</v>
      </c>
      <c r="FI46" s="2" t="s">
        <v>128</v>
      </c>
      <c r="FJ46" s="2" t="s">
        <v>739</v>
      </c>
      <c r="FK46" s="2" t="s">
        <v>761</v>
      </c>
      <c r="FL46" s="2" t="s">
        <v>142</v>
      </c>
      <c r="FM46" s="2" t="s">
        <v>142</v>
      </c>
      <c r="FN46" s="2" t="s">
        <v>131</v>
      </c>
      <c r="FO46" s="4"/>
      <c r="FP46" s="8"/>
      <c r="FQ46" s="4"/>
      <c r="FR46" s="8"/>
      <c r="FS46" s="7"/>
      <c r="FT46" s="7"/>
      <c r="FU46" s="2" t="s">
        <v>131</v>
      </c>
      <c r="FV46" s="2" t="s">
        <v>131</v>
      </c>
      <c r="FW46" s="2" t="s">
        <v>131</v>
      </c>
      <c r="FX46" s="2" t="s">
        <v>131</v>
      </c>
      <c r="FY46" s="2" t="s">
        <v>131</v>
      </c>
      <c r="FZ46" s="2" t="s">
        <v>131</v>
      </c>
      <c r="GA46" s="2" t="s">
        <v>131</v>
      </c>
      <c r="GB46" s="4"/>
      <c r="GC46" s="8"/>
      <c r="GD46" s="4"/>
      <c r="GE46" s="8"/>
      <c r="GF46" s="7"/>
      <c r="GG46" s="7"/>
      <c r="GH46" s="2" t="s">
        <v>139</v>
      </c>
      <c r="GI46" s="2" t="s">
        <v>154</v>
      </c>
      <c r="GJ46" s="2" t="s">
        <v>151</v>
      </c>
      <c r="GK46" s="2" t="s">
        <v>611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152</v>
      </c>
      <c r="GV46" s="2" t="s">
        <v>128</v>
      </c>
      <c r="GW46" s="2" t="s">
        <v>131</v>
      </c>
      <c r="GX46" s="2" t="s">
        <v>131</v>
      </c>
      <c r="GY46" s="2" t="s">
        <v>142</v>
      </c>
      <c r="GZ46" s="2" t="s">
        <v>142</v>
      </c>
      <c r="HA46" s="2" t="s">
        <v>131</v>
      </c>
      <c r="HB46" s="4"/>
      <c r="HC46" s="8"/>
      <c r="HD46" s="4"/>
      <c r="HE46" s="8"/>
      <c r="HF46" s="7"/>
      <c r="HG46" s="7"/>
      <c r="HH46" s="2" t="s">
        <v>152</v>
      </c>
      <c r="HI46" s="2" t="s">
        <v>128</v>
      </c>
      <c r="HJ46" s="2" t="s">
        <v>131</v>
      </c>
      <c r="HK46" s="2" t="s">
        <v>131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692</v>
      </c>
      <c r="HX46" s="2" t="s">
        <v>131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/>
      <c r="IP46" s="8"/>
      <c r="IQ46" s="4"/>
      <c r="IR46" s="8"/>
      <c r="IS46" s="7"/>
      <c r="IT46" s="7"/>
      <c r="IU46" s="2" t="s">
        <v>159</v>
      </c>
      <c r="IV46" s="2" t="s">
        <v>128</v>
      </c>
      <c r="IW46" s="2" t="s">
        <v>131</v>
      </c>
      <c r="IX46" s="2" t="s">
        <v>131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159</v>
      </c>
      <c r="JI46" s="2" t="s">
        <v>128</v>
      </c>
      <c r="JJ46" s="2" t="s">
        <v>131</v>
      </c>
      <c r="JK46" s="2" t="s">
        <v>131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152</v>
      </c>
      <c r="JV46" s="2" t="s">
        <v>128</v>
      </c>
      <c r="JW46" s="2" t="s">
        <v>131</v>
      </c>
      <c r="JX46" s="2" t="s">
        <v>131</v>
      </c>
      <c r="JY46" s="2" t="s">
        <v>142</v>
      </c>
      <c r="JZ46" s="2" t="s">
        <v>142</v>
      </c>
      <c r="KA46" s="2" t="s">
        <v>131</v>
      </c>
      <c r="KB46" s="4"/>
      <c r="KC46" s="8"/>
      <c r="KD46" s="4"/>
      <c r="KE46" s="8"/>
      <c r="KF46" s="7"/>
      <c r="KG46" s="7"/>
      <c r="KH46" s="2" t="s">
        <v>152</v>
      </c>
      <c r="KI46" s="2" t="s">
        <v>154</v>
      </c>
      <c r="KJ46" s="2" t="s">
        <v>131</v>
      </c>
      <c r="KK46" s="2" t="s">
        <v>131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159</v>
      </c>
      <c r="KV46" s="2" t="s">
        <v>128</v>
      </c>
      <c r="KW46" s="2" t="s">
        <v>131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139</v>
      </c>
      <c r="LV46" s="2" t="s">
        <v>128</v>
      </c>
      <c r="LW46" s="2" t="s">
        <v>751</v>
      </c>
      <c r="LX46" s="2" t="s">
        <v>131</v>
      </c>
      <c r="LY46" s="2" t="s">
        <v>142</v>
      </c>
      <c r="LZ46" s="2" t="s">
        <v>142</v>
      </c>
      <c r="MA46" s="2" t="s">
        <v>131</v>
      </c>
      <c r="MB46" s="4"/>
      <c r="MC46" s="8"/>
      <c r="MD46" s="4"/>
      <c r="ME46" s="8"/>
      <c r="MF46" s="7"/>
      <c r="MG46" s="7"/>
      <c r="MH46" s="2" t="s">
        <v>131</v>
      </c>
      <c r="MI46" s="2" t="s">
        <v>131</v>
      </c>
      <c r="MJ46" s="2" t="s">
        <v>131</v>
      </c>
      <c r="MK46" s="2" t="s">
        <v>131</v>
      </c>
      <c r="ML46" s="2" t="s">
        <v>131</v>
      </c>
      <c r="MM46" s="2" t="s">
        <v>131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152</v>
      </c>
      <c r="NI46" s="2" t="s">
        <v>128</v>
      </c>
      <c r="NJ46" s="2" t="s">
        <v>131</v>
      </c>
      <c r="NK46" s="2" t="s">
        <v>131</v>
      </c>
      <c r="NL46" s="2" t="s">
        <v>142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2" t="s">
        <v>131</v>
      </c>
      <c r="OB46" s="4"/>
      <c r="OC46" s="8"/>
      <c r="OD46" s="4"/>
      <c r="OE46" s="8"/>
      <c r="OF46" s="7"/>
      <c r="OG46" s="7"/>
      <c r="OH46" s="2" t="s">
        <v>216</v>
      </c>
      <c r="OI46" s="2" t="s">
        <v>128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152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159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152</v>
      </c>
      <c r="PV46" s="2" t="s">
        <v>128</v>
      </c>
      <c r="PW46" s="2" t="s">
        <v>131</v>
      </c>
      <c r="PX46" s="2" t="s">
        <v>131</v>
      </c>
      <c r="PY46" s="2" t="s">
        <v>142</v>
      </c>
      <c r="PZ46" s="2" t="s">
        <v>142</v>
      </c>
      <c r="QA46" s="2" t="s">
        <v>131</v>
      </c>
      <c r="QB46" s="4"/>
      <c r="QC46" s="8"/>
      <c r="QD46" s="4"/>
      <c r="QE46" s="8"/>
      <c r="QF46" s="7"/>
      <c r="QG46" s="7"/>
      <c r="QH46" s="2" t="s">
        <v>152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160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162</v>
      </c>
      <c r="RB46" s="4"/>
      <c r="RC46" s="8"/>
      <c r="RD46" s="4"/>
      <c r="RE46" s="8"/>
      <c r="RF46" s="7"/>
      <c r="RG46" s="7"/>
      <c r="RH46" s="2" t="s">
        <v>152</v>
      </c>
      <c r="RI46" s="2" t="s">
        <v>154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153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762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734</v>
      </c>
      <c r="G47" s="2" t="s">
        <v>734</v>
      </c>
      <c r="H47" s="2" t="s">
        <v>734</v>
      </c>
      <c r="I47" s="2" t="s">
        <v>735</v>
      </c>
      <c r="J47" s="2" t="s">
        <v>180</v>
      </c>
      <c r="K47" s="2" t="s">
        <v>736</v>
      </c>
      <c r="L47" s="3">
        <v>105.6</v>
      </c>
      <c r="M47" s="3">
        <v>110.88</v>
      </c>
      <c r="N47" s="3">
        <v>219.99</v>
      </c>
      <c r="O47" s="2" t="s">
        <v>128</v>
      </c>
      <c r="P47" s="2" t="s">
        <v>165</v>
      </c>
      <c r="Q47" s="2" t="s">
        <v>130</v>
      </c>
      <c r="R47" s="2" t="s">
        <v>131</v>
      </c>
      <c r="S47" s="2" t="s">
        <v>737</v>
      </c>
      <c r="T47" s="2" t="s">
        <v>405</v>
      </c>
      <c r="U47" s="2" t="s">
        <v>134</v>
      </c>
      <c r="V47" s="2" t="s">
        <v>406</v>
      </c>
      <c r="W47" s="2" t="s">
        <v>473</v>
      </c>
      <c r="X47" s="2" t="s">
        <v>738</v>
      </c>
      <c r="Y47" s="2" t="s">
        <v>739</v>
      </c>
      <c r="Z47" s="4">
        <v>257</v>
      </c>
      <c r="AA47" s="4">
        <f>=ROUNDDOWN(48.4905660377358,0)</f>
      </c>
      <c r="AB47" s="5">
        <v>5.3</v>
      </c>
      <c r="AC47" s="2" t="s">
        <v>131</v>
      </c>
      <c r="AD47" s="4"/>
      <c r="AE47" s="4"/>
      <c r="AF47" s="6">
        <v>83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3</v>
      </c>
      <c r="AQ47" s="8">
        <v>356.51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0.3546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3</v>
      </c>
      <c r="BK47" s="8">
        <v>356.51</v>
      </c>
      <c r="BL47" s="2" t="s">
        <v>763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128</v>
      </c>
      <c r="BW47" s="2" t="s">
        <v>740</v>
      </c>
      <c r="BX47" s="2" t="s">
        <v>746</v>
      </c>
      <c r="BY47" s="2" t="s">
        <v>142</v>
      </c>
      <c r="BZ47" s="2" t="s">
        <v>142</v>
      </c>
      <c r="CA47" s="2" t="s">
        <v>131</v>
      </c>
      <c r="CB47" s="4"/>
      <c r="CC47" s="8"/>
      <c r="CD47" s="4"/>
      <c r="CE47" s="8"/>
      <c r="CF47" s="7"/>
      <c r="CG47" s="7"/>
      <c r="CH47" s="2" t="s">
        <v>139</v>
      </c>
      <c r="CI47" s="2" t="s">
        <v>128</v>
      </c>
      <c r="CJ47" s="2" t="s">
        <v>742</v>
      </c>
      <c r="CK47" s="2" t="s">
        <v>764</v>
      </c>
      <c r="CL47" s="2" t="s">
        <v>142</v>
      </c>
      <c r="CM47" s="2" t="s">
        <v>142</v>
      </c>
      <c r="CN47" s="2" t="s">
        <v>131</v>
      </c>
      <c r="CO47" s="4">
        <v>1</v>
      </c>
      <c r="CP47" s="8">
        <v>110.88</v>
      </c>
      <c r="CQ47" s="4"/>
      <c r="CR47" s="8"/>
      <c r="CS47" s="7"/>
      <c r="CT47" s="7"/>
      <c r="CU47" s="2" t="s">
        <v>139</v>
      </c>
      <c r="CV47" s="2" t="s">
        <v>128</v>
      </c>
      <c r="CW47" s="2" t="s">
        <v>744</v>
      </c>
      <c r="CX47" s="2" t="s">
        <v>759</v>
      </c>
      <c r="CY47" s="2" t="s">
        <v>142</v>
      </c>
      <c r="CZ47" s="2" t="s">
        <v>142</v>
      </c>
      <c r="DA47" s="2" t="s">
        <v>131</v>
      </c>
      <c r="DB47" s="4">
        <v>1</v>
      </c>
      <c r="DC47" s="8">
        <v>121.44</v>
      </c>
      <c r="DD47" s="4"/>
      <c r="DE47" s="8"/>
      <c r="DF47" s="7"/>
      <c r="DG47" s="7"/>
      <c r="DH47" s="2" t="s">
        <v>139</v>
      </c>
      <c r="DI47" s="2" t="s">
        <v>128</v>
      </c>
      <c r="DJ47" s="2" t="s">
        <v>131</v>
      </c>
      <c r="DK47" s="2" t="s">
        <v>170</v>
      </c>
      <c r="DL47" s="2" t="s">
        <v>142</v>
      </c>
      <c r="DM47" s="2" t="s">
        <v>142</v>
      </c>
      <c r="DN47" s="2" t="s">
        <v>131</v>
      </c>
      <c r="DO47" s="4">
        <v>1</v>
      </c>
      <c r="DP47" s="8">
        <v>124.19</v>
      </c>
      <c r="DQ47" s="4"/>
      <c r="DR47" s="8"/>
      <c r="DS47" s="7"/>
      <c r="DT47" s="7"/>
      <c r="DU47" s="2" t="s">
        <v>139</v>
      </c>
      <c r="DV47" s="2" t="s">
        <v>128</v>
      </c>
      <c r="DW47" s="2" t="s">
        <v>746</v>
      </c>
      <c r="DX47" s="2" t="s">
        <v>271</v>
      </c>
      <c r="DY47" s="2" t="s">
        <v>142</v>
      </c>
      <c r="DZ47" s="2" t="s">
        <v>142</v>
      </c>
      <c r="EA47" s="2" t="s">
        <v>131</v>
      </c>
      <c r="EB47" s="4"/>
      <c r="EC47" s="8"/>
      <c r="ED47" s="4"/>
      <c r="EE47" s="8"/>
      <c r="EF47" s="7"/>
      <c r="EG47" s="7"/>
      <c r="EH47" s="2" t="s">
        <v>139</v>
      </c>
      <c r="EI47" s="2" t="s">
        <v>128</v>
      </c>
      <c r="EJ47" s="2" t="s">
        <v>748</v>
      </c>
      <c r="EK47" s="2" t="s">
        <v>753</v>
      </c>
      <c r="EL47" s="2" t="s">
        <v>142</v>
      </c>
      <c r="EM47" s="2" t="s">
        <v>142</v>
      </c>
      <c r="EN47" s="2" t="s">
        <v>131</v>
      </c>
      <c r="EO47" s="4"/>
      <c r="EP47" s="8"/>
      <c r="EQ47" s="4"/>
      <c r="ER47" s="8"/>
      <c r="ES47" s="7"/>
      <c r="ET47" s="7"/>
      <c r="EU47" s="2" t="s">
        <v>139</v>
      </c>
      <c r="EV47" s="2" t="s">
        <v>128</v>
      </c>
      <c r="EW47" s="2" t="s">
        <v>148</v>
      </c>
      <c r="EX47" s="2" t="s">
        <v>131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139</v>
      </c>
      <c r="FI47" s="2" t="s">
        <v>128</v>
      </c>
      <c r="FJ47" s="2" t="s">
        <v>739</v>
      </c>
      <c r="FK47" s="2" t="s">
        <v>765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131</v>
      </c>
      <c r="FV47" s="2" t="s">
        <v>131</v>
      </c>
      <c r="FW47" s="2" t="s">
        <v>131</v>
      </c>
      <c r="FX47" s="2" t="s">
        <v>131</v>
      </c>
      <c r="FY47" s="2" t="s">
        <v>131</v>
      </c>
      <c r="FZ47" s="2" t="s">
        <v>131</v>
      </c>
      <c r="GA47" s="2" t="s">
        <v>131</v>
      </c>
      <c r="GB47" s="4"/>
      <c r="GC47" s="8"/>
      <c r="GD47" s="4"/>
      <c r="GE47" s="8"/>
      <c r="GF47" s="7"/>
      <c r="GG47" s="7"/>
      <c r="GH47" s="2" t="s">
        <v>139</v>
      </c>
      <c r="GI47" s="2" t="s">
        <v>154</v>
      </c>
      <c r="GJ47" s="2" t="s">
        <v>151</v>
      </c>
      <c r="GK47" s="2" t="s">
        <v>766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139</v>
      </c>
      <c r="GV47" s="2" t="s">
        <v>128</v>
      </c>
      <c r="GW47" s="2" t="s">
        <v>131</v>
      </c>
      <c r="GX47" s="2" t="s">
        <v>767</v>
      </c>
      <c r="GY47" s="2" t="s">
        <v>142</v>
      </c>
      <c r="GZ47" s="2" t="s">
        <v>142</v>
      </c>
      <c r="HA47" s="2" t="s">
        <v>131</v>
      </c>
      <c r="HB47" s="4"/>
      <c r="HC47" s="8"/>
      <c r="HD47" s="4"/>
      <c r="HE47" s="8"/>
      <c r="HF47" s="7"/>
      <c r="HG47" s="7"/>
      <c r="HH47" s="2" t="s">
        <v>152</v>
      </c>
      <c r="HI47" s="2" t="s">
        <v>128</v>
      </c>
      <c r="HJ47" s="2" t="s">
        <v>131</v>
      </c>
      <c r="HK47" s="2" t="s">
        <v>131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139</v>
      </c>
      <c r="HV47" s="2" t="s">
        <v>128</v>
      </c>
      <c r="HW47" s="2" t="s">
        <v>692</v>
      </c>
      <c r="HX47" s="2" t="s">
        <v>768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131</v>
      </c>
      <c r="II47" s="2" t="s">
        <v>131</v>
      </c>
      <c r="IJ47" s="2" t="s">
        <v>131</v>
      </c>
      <c r="IK47" s="2" t="s">
        <v>131</v>
      </c>
      <c r="IL47" s="2" t="s">
        <v>131</v>
      </c>
      <c r="IM47" s="2" t="s">
        <v>131</v>
      </c>
      <c r="IN47" s="2" t="s">
        <v>131</v>
      </c>
      <c r="IO47" s="4"/>
      <c r="IP47" s="8"/>
      <c r="IQ47" s="4"/>
      <c r="IR47" s="8"/>
      <c r="IS47" s="7"/>
      <c r="IT47" s="7"/>
      <c r="IU47" s="2" t="s">
        <v>159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159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152</v>
      </c>
      <c r="JV47" s="2" t="s">
        <v>128</v>
      </c>
      <c r="JW47" s="2" t="s">
        <v>131</v>
      </c>
      <c r="JX47" s="2" t="s">
        <v>131</v>
      </c>
      <c r="JY47" s="2" t="s">
        <v>142</v>
      </c>
      <c r="JZ47" s="2" t="s">
        <v>142</v>
      </c>
      <c r="KA47" s="2" t="s">
        <v>131</v>
      </c>
      <c r="KB47" s="4"/>
      <c r="KC47" s="8"/>
      <c r="KD47" s="4"/>
      <c r="KE47" s="8"/>
      <c r="KF47" s="7"/>
      <c r="KG47" s="7"/>
      <c r="KH47" s="2" t="s">
        <v>152</v>
      </c>
      <c r="KI47" s="2" t="s">
        <v>154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159</v>
      </c>
      <c r="KV47" s="2" t="s">
        <v>128</v>
      </c>
      <c r="KW47" s="2" t="s">
        <v>131</v>
      </c>
      <c r="KX47" s="2" t="s">
        <v>131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131</v>
      </c>
      <c r="LI47" s="2" t="s">
        <v>131</v>
      </c>
      <c r="LJ47" s="2" t="s">
        <v>131</v>
      </c>
      <c r="LK47" s="2" t="s">
        <v>131</v>
      </c>
      <c r="LL47" s="2" t="s">
        <v>131</v>
      </c>
      <c r="LM47" s="2" t="s">
        <v>131</v>
      </c>
      <c r="LN47" s="2" t="s">
        <v>131</v>
      </c>
      <c r="LO47" s="4"/>
      <c r="LP47" s="8"/>
      <c r="LQ47" s="4"/>
      <c r="LR47" s="8"/>
      <c r="LS47" s="7"/>
      <c r="LT47" s="7"/>
      <c r="LU47" s="2" t="s">
        <v>139</v>
      </c>
      <c r="LV47" s="2" t="s">
        <v>128</v>
      </c>
      <c r="LW47" s="2" t="s">
        <v>739</v>
      </c>
      <c r="LX47" s="2" t="s">
        <v>149</v>
      </c>
      <c r="LY47" s="2" t="s">
        <v>142</v>
      </c>
      <c r="LZ47" s="2" t="s">
        <v>142</v>
      </c>
      <c r="MA47" s="2" t="s">
        <v>131</v>
      </c>
      <c r="MB47" s="4"/>
      <c r="MC47" s="8"/>
      <c r="MD47" s="4"/>
      <c r="ME47" s="8"/>
      <c r="MF47" s="7"/>
      <c r="MG47" s="7"/>
      <c r="MH47" s="2" t="s">
        <v>131</v>
      </c>
      <c r="MI47" s="2" t="s">
        <v>131</v>
      </c>
      <c r="MJ47" s="2" t="s">
        <v>131</v>
      </c>
      <c r="MK47" s="2" t="s">
        <v>131</v>
      </c>
      <c r="ML47" s="2" t="s">
        <v>131</v>
      </c>
      <c r="MM47" s="2" t="s">
        <v>131</v>
      </c>
      <c r="MN47" s="2" t="s">
        <v>131</v>
      </c>
      <c r="MO47" s="4"/>
      <c r="MP47" s="8"/>
      <c r="MQ47" s="4"/>
      <c r="MR47" s="8"/>
      <c r="MS47" s="7"/>
      <c r="MT47" s="7"/>
      <c r="MU47" s="2" t="s">
        <v>139</v>
      </c>
      <c r="MV47" s="2" t="s">
        <v>154</v>
      </c>
      <c r="MW47" s="2" t="s">
        <v>131</v>
      </c>
      <c r="MX47" s="2" t="s">
        <v>131</v>
      </c>
      <c r="MY47" s="2" t="s">
        <v>142</v>
      </c>
      <c r="MZ47" s="2" t="s">
        <v>142</v>
      </c>
      <c r="NA47" s="2" t="s">
        <v>131</v>
      </c>
      <c r="NB47" s="4"/>
      <c r="NC47" s="8"/>
      <c r="ND47" s="4"/>
      <c r="NE47" s="8"/>
      <c r="NF47" s="7"/>
      <c r="NG47" s="7"/>
      <c r="NH47" s="2" t="s">
        <v>152</v>
      </c>
      <c r="NI47" s="2" t="s">
        <v>128</v>
      </c>
      <c r="NJ47" s="2" t="s">
        <v>131</v>
      </c>
      <c r="NK47" s="2" t="s">
        <v>131</v>
      </c>
      <c r="NL47" s="2" t="s">
        <v>142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216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152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159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152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152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160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162</v>
      </c>
      <c r="RB47" s="4"/>
      <c r="RC47" s="8"/>
      <c r="RD47" s="4"/>
      <c r="RE47" s="8"/>
      <c r="RF47" s="7"/>
      <c r="RG47" s="7"/>
      <c r="RH47" s="2" t="s">
        <v>152</v>
      </c>
      <c r="RI47" s="2" t="s">
        <v>154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153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769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734</v>
      </c>
      <c r="G48" s="2" t="s">
        <v>734</v>
      </c>
      <c r="H48" s="2" t="s">
        <v>734</v>
      </c>
      <c r="I48" s="2" t="s">
        <v>735</v>
      </c>
      <c r="J48" s="2" t="s">
        <v>189</v>
      </c>
      <c r="K48" s="2" t="s">
        <v>736</v>
      </c>
      <c r="L48" s="3">
        <v>105.6</v>
      </c>
      <c r="M48" s="3">
        <v>110.88</v>
      </c>
      <c r="N48" s="3">
        <v>219.99</v>
      </c>
      <c r="O48" s="2" t="s">
        <v>128</v>
      </c>
      <c r="P48" s="2" t="s">
        <v>165</v>
      </c>
      <c r="Q48" s="2" t="s">
        <v>130</v>
      </c>
      <c r="R48" s="2" t="s">
        <v>131</v>
      </c>
      <c r="S48" s="2" t="s">
        <v>737</v>
      </c>
      <c r="T48" s="2" t="s">
        <v>405</v>
      </c>
      <c r="U48" s="2" t="s">
        <v>134</v>
      </c>
      <c r="V48" s="2" t="s">
        <v>406</v>
      </c>
      <c r="W48" s="2" t="s">
        <v>473</v>
      </c>
      <c r="X48" s="2" t="s">
        <v>738</v>
      </c>
      <c r="Y48" s="2" t="s">
        <v>739</v>
      </c>
      <c r="Z48" s="4">
        <v>140</v>
      </c>
      <c r="AA48" s="4">
        <f>=ROUNDDOWN(35,0)</f>
      </c>
      <c r="AB48" s="5">
        <v>4</v>
      </c>
      <c r="AC48" s="2" t="s">
        <v>131</v>
      </c>
      <c r="AD48" s="4"/>
      <c r="AE48" s="4"/>
      <c r="AF48" s="6">
        <v>83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</v>
      </c>
      <c r="AQ48" s="8">
        <v>230.63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0.2294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2</v>
      </c>
      <c r="BK48" s="8">
        <v>230.63</v>
      </c>
      <c r="BL48" s="2" t="s">
        <v>410</v>
      </c>
      <c r="BM48" s="7">
        <v>1</v>
      </c>
      <c r="BN48" s="7">
        <v>1</v>
      </c>
      <c r="BO48" s="4">
        <v>1</v>
      </c>
      <c r="BP48" s="8">
        <v>119.75</v>
      </c>
      <c r="BQ48" s="4"/>
      <c r="BR48" s="8"/>
      <c r="BS48" s="7"/>
      <c r="BT48" s="7"/>
      <c r="BU48" s="2" t="s">
        <v>139</v>
      </c>
      <c r="BV48" s="2" t="s">
        <v>128</v>
      </c>
      <c r="BW48" s="2" t="s">
        <v>740</v>
      </c>
      <c r="BX48" s="2" t="s">
        <v>770</v>
      </c>
      <c r="BY48" s="2" t="s">
        <v>142</v>
      </c>
      <c r="BZ48" s="2" t="s">
        <v>142</v>
      </c>
      <c r="CA48" s="2" t="s">
        <v>131</v>
      </c>
      <c r="CB48" s="4"/>
      <c r="CC48" s="8"/>
      <c r="CD48" s="4"/>
      <c r="CE48" s="8"/>
      <c r="CF48" s="7"/>
      <c r="CG48" s="7"/>
      <c r="CH48" s="2" t="s">
        <v>139</v>
      </c>
      <c r="CI48" s="2" t="s">
        <v>128</v>
      </c>
      <c r="CJ48" s="2" t="s">
        <v>742</v>
      </c>
      <c r="CK48" s="2" t="s">
        <v>743</v>
      </c>
      <c r="CL48" s="2" t="s">
        <v>142</v>
      </c>
      <c r="CM48" s="2" t="s">
        <v>142</v>
      </c>
      <c r="CN48" s="2" t="s">
        <v>131</v>
      </c>
      <c r="CO48" s="4">
        <v>1</v>
      </c>
      <c r="CP48" s="8">
        <v>110.88</v>
      </c>
      <c r="CQ48" s="4"/>
      <c r="CR48" s="8"/>
      <c r="CS48" s="7"/>
      <c r="CT48" s="7"/>
      <c r="CU48" s="2" t="s">
        <v>139</v>
      </c>
      <c r="CV48" s="2" t="s">
        <v>128</v>
      </c>
      <c r="CW48" s="2" t="s">
        <v>744</v>
      </c>
      <c r="CX48" s="2" t="s">
        <v>771</v>
      </c>
      <c r="CY48" s="2" t="s">
        <v>142</v>
      </c>
      <c r="CZ48" s="2" t="s">
        <v>142</v>
      </c>
      <c r="DA48" s="2" t="s">
        <v>131</v>
      </c>
      <c r="DB48" s="4"/>
      <c r="DC48" s="8"/>
      <c r="DD48" s="4"/>
      <c r="DE48" s="8"/>
      <c r="DF48" s="7"/>
      <c r="DG48" s="7"/>
      <c r="DH48" s="2" t="s">
        <v>139</v>
      </c>
      <c r="DI48" s="2" t="s">
        <v>128</v>
      </c>
      <c r="DJ48" s="2" t="s">
        <v>131</v>
      </c>
      <c r="DK48" s="2" t="s">
        <v>170</v>
      </c>
      <c r="DL48" s="2" t="s">
        <v>142</v>
      </c>
      <c r="DM48" s="2" t="s">
        <v>142</v>
      </c>
      <c r="DN48" s="2" t="s">
        <v>131</v>
      </c>
      <c r="DO48" s="4"/>
      <c r="DP48" s="8"/>
      <c r="DQ48" s="4"/>
      <c r="DR48" s="8"/>
      <c r="DS48" s="7"/>
      <c r="DT48" s="7"/>
      <c r="DU48" s="2" t="s">
        <v>139</v>
      </c>
      <c r="DV48" s="2" t="s">
        <v>128</v>
      </c>
      <c r="DW48" s="2" t="s">
        <v>746</v>
      </c>
      <c r="DX48" s="2" t="s">
        <v>772</v>
      </c>
      <c r="DY48" s="2" t="s">
        <v>142</v>
      </c>
      <c r="DZ48" s="2" t="s">
        <v>142</v>
      </c>
      <c r="EA48" s="2" t="s">
        <v>131</v>
      </c>
      <c r="EB48" s="4"/>
      <c r="EC48" s="8"/>
      <c r="ED48" s="4"/>
      <c r="EE48" s="8"/>
      <c r="EF48" s="7"/>
      <c r="EG48" s="7"/>
      <c r="EH48" s="2" t="s">
        <v>139</v>
      </c>
      <c r="EI48" s="2" t="s">
        <v>128</v>
      </c>
      <c r="EJ48" s="2" t="s">
        <v>748</v>
      </c>
      <c r="EK48" s="2" t="s">
        <v>773</v>
      </c>
      <c r="EL48" s="2" t="s">
        <v>142</v>
      </c>
      <c r="EM48" s="2" t="s">
        <v>142</v>
      </c>
      <c r="EN48" s="2" t="s">
        <v>131</v>
      </c>
      <c r="EO48" s="4"/>
      <c r="EP48" s="8"/>
      <c r="EQ48" s="4"/>
      <c r="ER48" s="8"/>
      <c r="ES48" s="7"/>
      <c r="ET48" s="7"/>
      <c r="EU48" s="2" t="s">
        <v>139</v>
      </c>
      <c r="EV48" s="2" t="s">
        <v>128</v>
      </c>
      <c r="EW48" s="2" t="s">
        <v>148</v>
      </c>
      <c r="EX48" s="2" t="s">
        <v>774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139</v>
      </c>
      <c r="FI48" s="2" t="s">
        <v>128</v>
      </c>
      <c r="FJ48" s="2" t="s">
        <v>739</v>
      </c>
      <c r="FK48" s="2" t="s">
        <v>775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131</v>
      </c>
      <c r="FV48" s="2" t="s">
        <v>131</v>
      </c>
      <c r="FW48" s="2" t="s">
        <v>131</v>
      </c>
      <c r="FX48" s="2" t="s">
        <v>131</v>
      </c>
      <c r="FY48" s="2" t="s">
        <v>131</v>
      </c>
      <c r="FZ48" s="2" t="s">
        <v>131</v>
      </c>
      <c r="GA48" s="2" t="s">
        <v>131</v>
      </c>
      <c r="GB48" s="4"/>
      <c r="GC48" s="8"/>
      <c r="GD48" s="4"/>
      <c r="GE48" s="8"/>
      <c r="GF48" s="7"/>
      <c r="GG48" s="7"/>
      <c r="GH48" s="2" t="s">
        <v>139</v>
      </c>
      <c r="GI48" s="2" t="s">
        <v>154</v>
      </c>
      <c r="GJ48" s="2" t="s">
        <v>151</v>
      </c>
      <c r="GK48" s="2" t="s">
        <v>776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139</v>
      </c>
      <c r="GV48" s="2" t="s">
        <v>128</v>
      </c>
      <c r="GW48" s="2" t="s">
        <v>131</v>
      </c>
      <c r="GX48" s="2" t="s">
        <v>312</v>
      </c>
      <c r="GY48" s="2" t="s">
        <v>142</v>
      </c>
      <c r="GZ48" s="2" t="s">
        <v>142</v>
      </c>
      <c r="HA48" s="2" t="s">
        <v>131</v>
      </c>
      <c r="HB48" s="4"/>
      <c r="HC48" s="8"/>
      <c r="HD48" s="4"/>
      <c r="HE48" s="8"/>
      <c r="HF48" s="7"/>
      <c r="HG48" s="7"/>
      <c r="HH48" s="2" t="s">
        <v>152</v>
      </c>
      <c r="HI48" s="2" t="s">
        <v>128</v>
      </c>
      <c r="HJ48" s="2" t="s">
        <v>131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777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131</v>
      </c>
      <c r="II48" s="2" t="s">
        <v>131</v>
      </c>
      <c r="IJ48" s="2" t="s">
        <v>131</v>
      </c>
      <c r="IK48" s="2" t="s">
        <v>131</v>
      </c>
      <c r="IL48" s="2" t="s">
        <v>131</v>
      </c>
      <c r="IM48" s="2" t="s">
        <v>131</v>
      </c>
      <c r="IN48" s="2" t="s">
        <v>131</v>
      </c>
      <c r="IO48" s="4"/>
      <c r="IP48" s="8"/>
      <c r="IQ48" s="4"/>
      <c r="IR48" s="8"/>
      <c r="IS48" s="7"/>
      <c r="IT48" s="7"/>
      <c r="IU48" s="2" t="s">
        <v>159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159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152</v>
      </c>
      <c r="JV48" s="2" t="s">
        <v>128</v>
      </c>
      <c r="JW48" s="2" t="s">
        <v>131</v>
      </c>
      <c r="JX48" s="2" t="s">
        <v>131</v>
      </c>
      <c r="JY48" s="2" t="s">
        <v>142</v>
      </c>
      <c r="JZ48" s="2" t="s">
        <v>142</v>
      </c>
      <c r="KA48" s="2" t="s">
        <v>131</v>
      </c>
      <c r="KB48" s="4"/>
      <c r="KC48" s="8"/>
      <c r="KD48" s="4"/>
      <c r="KE48" s="8"/>
      <c r="KF48" s="7"/>
      <c r="KG48" s="7"/>
      <c r="KH48" s="2" t="s">
        <v>152</v>
      </c>
      <c r="KI48" s="2" t="s">
        <v>154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159</v>
      </c>
      <c r="KV48" s="2" t="s">
        <v>128</v>
      </c>
      <c r="KW48" s="2" t="s">
        <v>131</v>
      </c>
      <c r="KX48" s="2" t="s">
        <v>131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131</v>
      </c>
      <c r="LI48" s="2" t="s">
        <v>131</v>
      </c>
      <c r="LJ48" s="2" t="s">
        <v>131</v>
      </c>
      <c r="LK48" s="2" t="s">
        <v>131</v>
      </c>
      <c r="LL48" s="2" t="s">
        <v>131</v>
      </c>
      <c r="LM48" s="2" t="s">
        <v>131</v>
      </c>
      <c r="LN48" s="2" t="s">
        <v>131</v>
      </c>
      <c r="LO48" s="4"/>
      <c r="LP48" s="8"/>
      <c r="LQ48" s="4"/>
      <c r="LR48" s="8"/>
      <c r="LS48" s="7"/>
      <c r="LT48" s="7"/>
      <c r="LU48" s="2" t="s">
        <v>139</v>
      </c>
      <c r="LV48" s="2" t="s">
        <v>128</v>
      </c>
      <c r="LW48" s="2" t="s">
        <v>739</v>
      </c>
      <c r="LX48" s="2" t="s">
        <v>131</v>
      </c>
      <c r="LY48" s="2" t="s">
        <v>142</v>
      </c>
      <c r="LZ48" s="2" t="s">
        <v>142</v>
      </c>
      <c r="MA48" s="2" t="s">
        <v>131</v>
      </c>
      <c r="MB48" s="4"/>
      <c r="MC48" s="8"/>
      <c r="MD48" s="4"/>
      <c r="ME48" s="8"/>
      <c r="MF48" s="7"/>
      <c r="MG48" s="7"/>
      <c r="MH48" s="2" t="s">
        <v>131</v>
      </c>
      <c r="MI48" s="2" t="s">
        <v>131</v>
      </c>
      <c r="MJ48" s="2" t="s">
        <v>131</v>
      </c>
      <c r="MK48" s="2" t="s">
        <v>131</v>
      </c>
      <c r="ML48" s="2" t="s">
        <v>131</v>
      </c>
      <c r="MM48" s="2" t="s">
        <v>131</v>
      </c>
      <c r="MN48" s="2" t="s">
        <v>131</v>
      </c>
      <c r="MO48" s="4"/>
      <c r="MP48" s="8"/>
      <c r="MQ48" s="4"/>
      <c r="MR48" s="8"/>
      <c r="MS48" s="7"/>
      <c r="MT48" s="7"/>
      <c r="MU48" s="2" t="s">
        <v>139</v>
      </c>
      <c r="MV48" s="2" t="s">
        <v>154</v>
      </c>
      <c r="MW48" s="2" t="s">
        <v>131</v>
      </c>
      <c r="MX48" s="2" t="s">
        <v>131</v>
      </c>
      <c r="MY48" s="2" t="s">
        <v>142</v>
      </c>
      <c r="MZ48" s="2" t="s">
        <v>142</v>
      </c>
      <c r="NA48" s="2" t="s">
        <v>131</v>
      </c>
      <c r="NB48" s="4"/>
      <c r="NC48" s="8"/>
      <c r="ND48" s="4"/>
      <c r="NE48" s="8"/>
      <c r="NF48" s="7"/>
      <c r="NG48" s="7"/>
      <c r="NH48" s="2" t="s">
        <v>152</v>
      </c>
      <c r="NI48" s="2" t="s">
        <v>128</v>
      </c>
      <c r="NJ48" s="2" t="s">
        <v>131</v>
      </c>
      <c r="NK48" s="2" t="s">
        <v>131</v>
      </c>
      <c r="NL48" s="2" t="s">
        <v>142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216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152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159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152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152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160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162</v>
      </c>
      <c r="RB48" s="4"/>
      <c r="RC48" s="8"/>
      <c r="RD48" s="4"/>
      <c r="RE48" s="8"/>
      <c r="RF48" s="7"/>
      <c r="RG48" s="7"/>
      <c r="RH48" s="2" t="s">
        <v>152</v>
      </c>
      <c r="RI48" s="2" t="s">
        <v>154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153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778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779</v>
      </c>
      <c r="G49" s="2" t="s">
        <v>779</v>
      </c>
      <c r="H49" s="2" t="s">
        <v>779</v>
      </c>
      <c r="I49" s="2" t="s">
        <v>780</v>
      </c>
      <c r="J49" s="2" t="s">
        <v>245</v>
      </c>
      <c r="K49" s="2" t="s">
        <v>781</v>
      </c>
      <c r="L49" s="3">
        <v>95.03</v>
      </c>
      <c r="M49" s="3">
        <v>99.78</v>
      </c>
      <c r="N49" s="3">
        <v>204.99</v>
      </c>
      <c r="O49" s="2" t="s">
        <v>128</v>
      </c>
      <c r="P49" s="2" t="s">
        <v>129</v>
      </c>
      <c r="Q49" s="2" t="s">
        <v>130</v>
      </c>
      <c r="R49" s="2" t="s">
        <v>131</v>
      </c>
      <c r="S49" s="2" t="s">
        <v>782</v>
      </c>
      <c r="T49" s="2" t="s">
        <v>378</v>
      </c>
      <c r="U49" s="2" t="s">
        <v>783</v>
      </c>
      <c r="V49" s="2" t="s">
        <v>406</v>
      </c>
      <c r="W49" s="2" t="s">
        <v>784</v>
      </c>
      <c r="X49" s="2" t="s">
        <v>785</v>
      </c>
      <c r="Y49" s="2" t="s">
        <v>786</v>
      </c>
      <c r="Z49" s="4">
        <v>101</v>
      </c>
      <c r="AA49" s="4">
        <f>=ROUNDDOWN(38.8461538461538,0)</f>
      </c>
      <c r="AB49" s="5">
        <v>2.6</v>
      </c>
      <c r="AC49" s="2" t="s">
        <v>131</v>
      </c>
      <c r="AD49" s="4"/>
      <c r="AE49" s="4"/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4</v>
      </c>
      <c r="AQ49" s="8">
        <v>305.76</v>
      </c>
      <c r="AR49" s="4"/>
      <c r="AS49" s="8"/>
      <c r="AT49" s="7"/>
      <c r="AU49" s="7"/>
      <c r="AV49" s="4">
        <v>8</v>
      </c>
      <c r="AW49" s="8">
        <v>779.11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0.3924</v>
      </c>
      <c r="BC49" s="4">
        <v>8</v>
      </c>
      <c r="BD49" s="8">
        <v>779.11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1</v>
      </c>
      <c r="BJ49" s="4">
        <v>4</v>
      </c>
      <c r="BK49" s="8">
        <v>305.76</v>
      </c>
      <c r="BL49" s="2" t="s">
        <v>787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139</v>
      </c>
      <c r="BV49" s="2" t="s">
        <v>128</v>
      </c>
      <c r="BW49" s="2" t="s">
        <v>786</v>
      </c>
      <c r="BX49" s="2" t="s">
        <v>788</v>
      </c>
      <c r="BY49" s="2" t="s">
        <v>142</v>
      </c>
      <c r="BZ49" s="2" t="s">
        <v>142</v>
      </c>
      <c r="CA49" s="2" t="s">
        <v>131</v>
      </c>
      <c r="CB49" s="4"/>
      <c r="CC49" s="8"/>
      <c r="CD49" s="4"/>
      <c r="CE49" s="8"/>
      <c r="CF49" s="7"/>
      <c r="CG49" s="7"/>
      <c r="CH49" s="2" t="s">
        <v>139</v>
      </c>
      <c r="CI49" s="2" t="s">
        <v>128</v>
      </c>
      <c r="CJ49" s="2" t="s">
        <v>786</v>
      </c>
      <c r="CK49" s="2" t="s">
        <v>789</v>
      </c>
      <c r="CL49" s="2" t="s">
        <v>142</v>
      </c>
      <c r="CM49" s="2" t="s">
        <v>142</v>
      </c>
      <c r="CN49" s="2" t="s">
        <v>131</v>
      </c>
      <c r="CO49" s="4">
        <v>3</v>
      </c>
      <c r="CP49" s="8">
        <v>207.36</v>
      </c>
      <c r="CQ49" s="4"/>
      <c r="CR49" s="8"/>
      <c r="CS49" s="7"/>
      <c r="CT49" s="7"/>
      <c r="CU49" s="2" t="s">
        <v>139</v>
      </c>
      <c r="CV49" s="2" t="s">
        <v>128</v>
      </c>
      <c r="CW49" s="2" t="s">
        <v>790</v>
      </c>
      <c r="CX49" s="2" t="s">
        <v>791</v>
      </c>
      <c r="CY49" s="2" t="s">
        <v>142</v>
      </c>
      <c r="CZ49" s="2" t="s">
        <v>142</v>
      </c>
      <c r="DA49" s="2" t="s">
        <v>131</v>
      </c>
      <c r="DB49" s="4"/>
      <c r="DC49" s="8"/>
      <c r="DD49" s="4"/>
      <c r="DE49" s="8"/>
      <c r="DF49" s="7"/>
      <c r="DG49" s="7"/>
      <c r="DH49" s="2" t="s">
        <v>216</v>
      </c>
      <c r="DI49" s="2" t="s">
        <v>154</v>
      </c>
      <c r="DJ49" s="2" t="s">
        <v>131</v>
      </c>
      <c r="DK49" s="2" t="s">
        <v>792</v>
      </c>
      <c r="DL49" s="2" t="s">
        <v>162</v>
      </c>
      <c r="DM49" s="2" t="s">
        <v>142</v>
      </c>
      <c r="DN49" s="2" t="s">
        <v>131</v>
      </c>
      <c r="DO49" s="4">
        <v>1</v>
      </c>
      <c r="DP49" s="8">
        <v>98.4</v>
      </c>
      <c r="DQ49" s="4"/>
      <c r="DR49" s="8"/>
      <c r="DS49" s="7"/>
      <c r="DT49" s="7"/>
      <c r="DU49" s="2" t="s">
        <v>139</v>
      </c>
      <c r="DV49" s="2" t="s">
        <v>128</v>
      </c>
      <c r="DW49" s="2" t="s">
        <v>786</v>
      </c>
      <c r="DX49" s="2" t="s">
        <v>793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139</v>
      </c>
      <c r="EI49" s="2" t="s">
        <v>128</v>
      </c>
      <c r="EJ49" s="2" t="s">
        <v>347</v>
      </c>
      <c r="EK49" s="2" t="s">
        <v>794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139</v>
      </c>
      <c r="EV49" s="2" t="s">
        <v>128</v>
      </c>
      <c r="EW49" s="2" t="s">
        <v>148</v>
      </c>
      <c r="EX49" s="2" t="s">
        <v>795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139</v>
      </c>
      <c r="FI49" s="2" t="s">
        <v>128</v>
      </c>
      <c r="FJ49" s="2" t="s">
        <v>796</v>
      </c>
      <c r="FK49" s="2" t="s">
        <v>797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131</v>
      </c>
      <c r="FV49" s="2" t="s">
        <v>131</v>
      </c>
      <c r="FW49" s="2" t="s">
        <v>131</v>
      </c>
      <c r="FX49" s="2" t="s">
        <v>131</v>
      </c>
      <c r="FY49" s="2" t="s">
        <v>131</v>
      </c>
      <c r="FZ49" s="2" t="s">
        <v>131</v>
      </c>
      <c r="GA49" s="2" t="s">
        <v>131</v>
      </c>
      <c r="GB49" s="4"/>
      <c r="GC49" s="8"/>
      <c r="GD49" s="4"/>
      <c r="GE49" s="8"/>
      <c r="GF49" s="7"/>
      <c r="GG49" s="7"/>
      <c r="GH49" s="2" t="s">
        <v>139</v>
      </c>
      <c r="GI49" s="2" t="s">
        <v>128</v>
      </c>
      <c r="GJ49" s="2" t="s">
        <v>421</v>
      </c>
      <c r="GK49" s="2" t="s">
        <v>798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139</v>
      </c>
      <c r="GV49" s="2" t="s">
        <v>128</v>
      </c>
      <c r="GW49" s="2" t="s">
        <v>423</v>
      </c>
      <c r="GX49" s="2" t="s">
        <v>799</v>
      </c>
      <c r="GY49" s="2" t="s">
        <v>142</v>
      </c>
      <c r="GZ49" s="2" t="s">
        <v>142</v>
      </c>
      <c r="HA49" s="2" t="s">
        <v>131</v>
      </c>
      <c r="HB49" s="4"/>
      <c r="HC49" s="8"/>
      <c r="HD49" s="4"/>
      <c r="HE49" s="8"/>
      <c r="HF49" s="7"/>
      <c r="HG49" s="7"/>
      <c r="HH49" s="2" t="s">
        <v>152</v>
      </c>
      <c r="HI49" s="2" t="s">
        <v>128</v>
      </c>
      <c r="HJ49" s="2" t="s">
        <v>131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155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131</v>
      </c>
      <c r="II49" s="2" t="s">
        <v>131</v>
      </c>
      <c r="IJ49" s="2" t="s">
        <v>131</v>
      </c>
      <c r="IK49" s="2" t="s">
        <v>131</v>
      </c>
      <c r="IL49" s="2" t="s">
        <v>131</v>
      </c>
      <c r="IM49" s="2" t="s">
        <v>131</v>
      </c>
      <c r="IN49" s="2" t="s">
        <v>131</v>
      </c>
      <c r="IO49" s="4"/>
      <c r="IP49" s="8"/>
      <c r="IQ49" s="4"/>
      <c r="IR49" s="8"/>
      <c r="IS49" s="7"/>
      <c r="IT49" s="7"/>
      <c r="IU49" s="2" t="s">
        <v>159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159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139</v>
      </c>
      <c r="JV49" s="2" t="s">
        <v>128</v>
      </c>
      <c r="JW49" s="2" t="s">
        <v>800</v>
      </c>
      <c r="JX49" s="2" t="s">
        <v>801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131</v>
      </c>
      <c r="KI49" s="2" t="s">
        <v>131</v>
      </c>
      <c r="KJ49" s="2" t="s">
        <v>131</v>
      </c>
      <c r="KK49" s="2" t="s">
        <v>131</v>
      </c>
      <c r="KL49" s="2" t="s">
        <v>131</v>
      </c>
      <c r="KM49" s="2" t="s">
        <v>131</v>
      </c>
      <c r="KN49" s="2" t="s">
        <v>131</v>
      </c>
      <c r="KO49" s="4"/>
      <c r="KP49" s="8"/>
      <c r="KQ49" s="4"/>
      <c r="KR49" s="8"/>
      <c r="KS49" s="7"/>
      <c r="KT49" s="7"/>
      <c r="KU49" s="2" t="s">
        <v>159</v>
      </c>
      <c r="KV49" s="2" t="s">
        <v>128</v>
      </c>
      <c r="KW49" s="2" t="s">
        <v>131</v>
      </c>
      <c r="KX49" s="2" t="s">
        <v>131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160</v>
      </c>
      <c r="LI49" s="2" t="s">
        <v>128</v>
      </c>
      <c r="LJ49" s="2" t="s">
        <v>131</v>
      </c>
      <c r="LK49" s="2" t="s">
        <v>131</v>
      </c>
      <c r="LL49" s="2" t="s">
        <v>142</v>
      </c>
      <c r="LM49" s="2" t="s">
        <v>142</v>
      </c>
      <c r="LN49" s="2" t="s">
        <v>131</v>
      </c>
      <c r="LO49" s="4"/>
      <c r="LP49" s="8"/>
      <c r="LQ49" s="4"/>
      <c r="LR49" s="8"/>
      <c r="LS49" s="7"/>
      <c r="LT49" s="7"/>
      <c r="LU49" s="2" t="s">
        <v>139</v>
      </c>
      <c r="LV49" s="2" t="s">
        <v>128</v>
      </c>
      <c r="LW49" s="2" t="s">
        <v>786</v>
      </c>
      <c r="LX49" s="2" t="s">
        <v>802</v>
      </c>
      <c r="LY49" s="2" t="s">
        <v>142</v>
      </c>
      <c r="LZ49" s="2" t="s">
        <v>142</v>
      </c>
      <c r="MA49" s="2" t="s">
        <v>131</v>
      </c>
      <c r="MB49" s="4"/>
      <c r="MC49" s="8"/>
      <c r="MD49" s="4"/>
      <c r="ME49" s="8"/>
      <c r="MF49" s="7"/>
      <c r="MG49" s="7"/>
      <c r="MH49" s="2" t="s">
        <v>131</v>
      </c>
      <c r="MI49" s="2" t="s">
        <v>131</v>
      </c>
      <c r="MJ49" s="2" t="s">
        <v>131</v>
      </c>
      <c r="MK49" s="2" t="s">
        <v>131</v>
      </c>
      <c r="ML49" s="2" t="s">
        <v>131</v>
      </c>
      <c r="MM49" s="2" t="s">
        <v>131</v>
      </c>
      <c r="MN49" s="2" t="s">
        <v>131</v>
      </c>
      <c r="MO49" s="4"/>
      <c r="MP49" s="8"/>
      <c r="MQ49" s="4"/>
      <c r="MR49" s="8"/>
      <c r="MS49" s="7"/>
      <c r="MT49" s="7"/>
      <c r="MU49" s="2" t="s">
        <v>139</v>
      </c>
      <c r="MV49" s="2" t="s">
        <v>154</v>
      </c>
      <c r="MW49" s="2" t="s">
        <v>131</v>
      </c>
      <c r="MX49" s="2" t="s">
        <v>131</v>
      </c>
      <c r="MY49" s="2" t="s">
        <v>142</v>
      </c>
      <c r="MZ49" s="2" t="s">
        <v>142</v>
      </c>
      <c r="NA49" s="2" t="s">
        <v>131</v>
      </c>
      <c r="NB49" s="4"/>
      <c r="NC49" s="8"/>
      <c r="ND49" s="4"/>
      <c r="NE49" s="8"/>
      <c r="NF49" s="7"/>
      <c r="NG49" s="7"/>
      <c r="NH49" s="2" t="s">
        <v>152</v>
      </c>
      <c r="NI49" s="2" t="s">
        <v>128</v>
      </c>
      <c r="NJ49" s="2" t="s">
        <v>131</v>
      </c>
      <c r="NK49" s="2" t="s">
        <v>131</v>
      </c>
      <c r="NL49" s="2" t="s">
        <v>142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139</v>
      </c>
      <c r="OI49" s="2" t="s">
        <v>128</v>
      </c>
      <c r="OJ49" s="2" t="s">
        <v>428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152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159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131</v>
      </c>
      <c r="PV49" s="2" t="s">
        <v>131</v>
      </c>
      <c r="PW49" s="2" t="s">
        <v>131</v>
      </c>
      <c r="PX49" s="2" t="s">
        <v>131</v>
      </c>
      <c r="PY49" s="2" t="s">
        <v>131</v>
      </c>
      <c r="PZ49" s="2" t="s">
        <v>131</v>
      </c>
      <c r="QA49" s="2" t="s">
        <v>131</v>
      </c>
      <c r="QB49" s="4"/>
      <c r="QC49" s="8"/>
      <c r="QD49" s="4"/>
      <c r="QE49" s="8"/>
      <c r="QF49" s="7"/>
      <c r="QG49" s="7"/>
      <c r="QH49" s="2" t="s">
        <v>152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160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162</v>
      </c>
      <c r="RB49" s="4"/>
      <c r="RC49" s="8"/>
      <c r="RD49" s="4"/>
      <c r="RE49" s="8"/>
      <c r="RF49" s="7"/>
      <c r="RG49" s="7"/>
      <c r="RH49" s="2" t="s">
        <v>152</v>
      </c>
      <c r="RI49" s="2" t="s">
        <v>154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159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803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779</v>
      </c>
      <c r="G50" s="2" t="s">
        <v>779</v>
      </c>
      <c r="H50" s="2" t="s">
        <v>779</v>
      </c>
      <c r="I50" s="2" t="s">
        <v>780</v>
      </c>
      <c r="J50" s="2" t="s">
        <v>804</v>
      </c>
      <c r="K50" s="2" t="s">
        <v>781</v>
      </c>
      <c r="L50" s="3">
        <v>105.59</v>
      </c>
      <c r="M50" s="3">
        <v>110.87</v>
      </c>
      <c r="N50" s="3">
        <v>224.99</v>
      </c>
      <c r="O50" s="2" t="s">
        <v>128</v>
      </c>
      <c r="P50" s="2" t="s">
        <v>551</v>
      </c>
      <c r="Q50" s="2" t="s">
        <v>130</v>
      </c>
      <c r="R50" s="2" t="s">
        <v>131</v>
      </c>
      <c r="S50" s="2" t="s">
        <v>782</v>
      </c>
      <c r="T50" s="2" t="s">
        <v>378</v>
      </c>
      <c r="U50" s="2" t="s">
        <v>783</v>
      </c>
      <c r="V50" s="2" t="s">
        <v>406</v>
      </c>
      <c r="W50" s="2" t="s">
        <v>784</v>
      </c>
      <c r="X50" s="2" t="s">
        <v>785</v>
      </c>
      <c r="Y50" s="2" t="s">
        <v>786</v>
      </c>
      <c r="Z50" s="4">
        <v>34</v>
      </c>
      <c r="AA50" s="4">
        <f>=ROUNDDOWN(12.5925925925926,0)</f>
      </c>
      <c r="AB50" s="5">
        <v>2.7</v>
      </c>
      <c r="AC50" s="2" t="s">
        <v>131</v>
      </c>
      <c r="AD50" s="4"/>
      <c r="AE50" s="4"/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4</v>
      </c>
      <c r="AQ50" s="8">
        <v>473.35</v>
      </c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0.6076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4</v>
      </c>
      <c r="BK50" s="8">
        <v>473.35</v>
      </c>
      <c r="BL50" s="2" t="s">
        <v>805</v>
      </c>
      <c r="BM50" s="7">
        <v>1</v>
      </c>
      <c r="BN50" s="7">
        <v>1</v>
      </c>
      <c r="BO50" s="4">
        <v>2</v>
      </c>
      <c r="BP50" s="8">
        <v>246.76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786</v>
      </c>
      <c r="BX50" s="2" t="s">
        <v>806</v>
      </c>
      <c r="BY50" s="2" t="s">
        <v>142</v>
      </c>
      <c r="BZ50" s="2" t="s">
        <v>142</v>
      </c>
      <c r="CA50" s="2" t="s">
        <v>131</v>
      </c>
      <c r="CB50" s="4"/>
      <c r="CC50" s="8"/>
      <c r="CD50" s="4"/>
      <c r="CE50" s="8"/>
      <c r="CF50" s="7"/>
      <c r="CG50" s="7"/>
      <c r="CH50" s="2" t="s">
        <v>139</v>
      </c>
      <c r="CI50" s="2" t="s">
        <v>128</v>
      </c>
      <c r="CJ50" s="2" t="s">
        <v>786</v>
      </c>
      <c r="CK50" s="2" t="s">
        <v>807</v>
      </c>
      <c r="CL50" s="2" t="s">
        <v>142</v>
      </c>
      <c r="CM50" s="2" t="s">
        <v>142</v>
      </c>
      <c r="CN50" s="2" t="s">
        <v>131</v>
      </c>
      <c r="CO50" s="4"/>
      <c r="CP50" s="8"/>
      <c r="CQ50" s="4"/>
      <c r="CR50" s="8"/>
      <c r="CS50" s="7"/>
      <c r="CT50" s="7"/>
      <c r="CU50" s="2" t="s">
        <v>139</v>
      </c>
      <c r="CV50" s="2" t="s">
        <v>128</v>
      </c>
      <c r="CW50" s="2" t="s">
        <v>790</v>
      </c>
      <c r="CX50" s="2" t="s">
        <v>808</v>
      </c>
      <c r="CY50" s="2" t="s">
        <v>142</v>
      </c>
      <c r="CZ50" s="2" t="s">
        <v>142</v>
      </c>
      <c r="DA50" s="2" t="s">
        <v>131</v>
      </c>
      <c r="DB50" s="4"/>
      <c r="DC50" s="8"/>
      <c r="DD50" s="4"/>
      <c r="DE50" s="8"/>
      <c r="DF50" s="7"/>
      <c r="DG50" s="7"/>
      <c r="DH50" s="2" t="s">
        <v>216</v>
      </c>
      <c r="DI50" s="2" t="s">
        <v>154</v>
      </c>
      <c r="DJ50" s="2" t="s">
        <v>131</v>
      </c>
      <c r="DK50" s="2" t="s">
        <v>792</v>
      </c>
      <c r="DL50" s="2" t="s">
        <v>162</v>
      </c>
      <c r="DM50" s="2" t="s">
        <v>142</v>
      </c>
      <c r="DN50" s="2" t="s">
        <v>131</v>
      </c>
      <c r="DO50" s="4">
        <v>1</v>
      </c>
      <c r="DP50" s="8">
        <v>108</v>
      </c>
      <c r="DQ50" s="4"/>
      <c r="DR50" s="8"/>
      <c r="DS50" s="7"/>
      <c r="DT50" s="7"/>
      <c r="DU50" s="2" t="s">
        <v>139</v>
      </c>
      <c r="DV50" s="2" t="s">
        <v>128</v>
      </c>
      <c r="DW50" s="2" t="s">
        <v>786</v>
      </c>
      <c r="DX50" s="2" t="s">
        <v>807</v>
      </c>
      <c r="DY50" s="2" t="s">
        <v>142</v>
      </c>
      <c r="DZ50" s="2" t="s">
        <v>142</v>
      </c>
      <c r="EA50" s="2" t="s">
        <v>131</v>
      </c>
      <c r="EB50" s="4"/>
      <c r="EC50" s="8"/>
      <c r="ED50" s="4"/>
      <c r="EE50" s="8"/>
      <c r="EF50" s="7"/>
      <c r="EG50" s="7"/>
      <c r="EH50" s="2" t="s">
        <v>139</v>
      </c>
      <c r="EI50" s="2" t="s">
        <v>128</v>
      </c>
      <c r="EJ50" s="2" t="s">
        <v>347</v>
      </c>
      <c r="EK50" s="2" t="s">
        <v>809</v>
      </c>
      <c r="EL50" s="2" t="s">
        <v>142</v>
      </c>
      <c r="EM50" s="2" t="s">
        <v>142</v>
      </c>
      <c r="EN50" s="2" t="s">
        <v>131</v>
      </c>
      <c r="EO50" s="4"/>
      <c r="EP50" s="8"/>
      <c r="EQ50" s="4"/>
      <c r="ER50" s="8"/>
      <c r="ES50" s="7"/>
      <c r="ET50" s="7"/>
      <c r="EU50" s="2" t="s">
        <v>139</v>
      </c>
      <c r="EV50" s="2" t="s">
        <v>128</v>
      </c>
      <c r="EW50" s="2" t="s">
        <v>148</v>
      </c>
      <c r="EX50" s="2" t="s">
        <v>810</v>
      </c>
      <c r="EY50" s="2" t="s">
        <v>142</v>
      </c>
      <c r="EZ50" s="2" t="s">
        <v>142</v>
      </c>
      <c r="FA50" s="2" t="s">
        <v>131</v>
      </c>
      <c r="FB50" s="4">
        <v>1</v>
      </c>
      <c r="FC50" s="8">
        <v>118.59</v>
      </c>
      <c r="FD50" s="4"/>
      <c r="FE50" s="8"/>
      <c r="FF50" s="7"/>
      <c r="FG50" s="7"/>
      <c r="FH50" s="2" t="s">
        <v>139</v>
      </c>
      <c r="FI50" s="2" t="s">
        <v>128</v>
      </c>
      <c r="FJ50" s="2" t="s">
        <v>796</v>
      </c>
      <c r="FK50" s="2" t="s">
        <v>811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131</v>
      </c>
      <c r="FV50" s="2" t="s">
        <v>131</v>
      </c>
      <c r="FW50" s="2" t="s">
        <v>131</v>
      </c>
      <c r="FX50" s="2" t="s">
        <v>131</v>
      </c>
      <c r="FY50" s="2" t="s">
        <v>131</v>
      </c>
      <c r="FZ50" s="2" t="s">
        <v>131</v>
      </c>
      <c r="GA50" s="2" t="s">
        <v>131</v>
      </c>
      <c r="GB50" s="4"/>
      <c r="GC50" s="8"/>
      <c r="GD50" s="4"/>
      <c r="GE50" s="8"/>
      <c r="GF50" s="7"/>
      <c r="GG50" s="7"/>
      <c r="GH50" s="2" t="s">
        <v>139</v>
      </c>
      <c r="GI50" s="2" t="s">
        <v>128</v>
      </c>
      <c r="GJ50" s="2" t="s">
        <v>421</v>
      </c>
      <c r="GK50" s="2" t="s">
        <v>812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139</v>
      </c>
      <c r="GV50" s="2" t="s">
        <v>128</v>
      </c>
      <c r="GW50" s="2" t="s">
        <v>423</v>
      </c>
      <c r="GX50" s="2" t="s">
        <v>813</v>
      </c>
      <c r="GY50" s="2" t="s">
        <v>142</v>
      </c>
      <c r="GZ50" s="2" t="s">
        <v>142</v>
      </c>
      <c r="HA50" s="2" t="s">
        <v>131</v>
      </c>
      <c r="HB50" s="4"/>
      <c r="HC50" s="8"/>
      <c r="HD50" s="4"/>
      <c r="HE50" s="8"/>
      <c r="HF50" s="7"/>
      <c r="HG50" s="7"/>
      <c r="HH50" s="2" t="s">
        <v>152</v>
      </c>
      <c r="HI50" s="2" t="s">
        <v>128</v>
      </c>
      <c r="HJ50" s="2" t="s">
        <v>131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155</v>
      </c>
      <c r="HX50" s="2" t="s">
        <v>176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159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159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139</v>
      </c>
      <c r="JV50" s="2" t="s">
        <v>128</v>
      </c>
      <c r="JW50" s="2" t="s">
        <v>800</v>
      </c>
      <c r="JX50" s="2" t="s">
        <v>814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131</v>
      </c>
      <c r="KI50" s="2" t="s">
        <v>131</v>
      </c>
      <c r="KJ50" s="2" t="s">
        <v>131</v>
      </c>
      <c r="KK50" s="2" t="s">
        <v>131</v>
      </c>
      <c r="KL50" s="2" t="s">
        <v>131</v>
      </c>
      <c r="KM50" s="2" t="s">
        <v>131</v>
      </c>
      <c r="KN50" s="2" t="s">
        <v>131</v>
      </c>
      <c r="KO50" s="4"/>
      <c r="KP50" s="8"/>
      <c r="KQ50" s="4"/>
      <c r="KR50" s="8"/>
      <c r="KS50" s="7"/>
      <c r="KT50" s="7"/>
      <c r="KU50" s="2" t="s">
        <v>159</v>
      </c>
      <c r="KV50" s="2" t="s">
        <v>128</v>
      </c>
      <c r="KW50" s="2" t="s">
        <v>131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160</v>
      </c>
      <c r="LI50" s="2" t="s">
        <v>128</v>
      </c>
      <c r="LJ50" s="2" t="s">
        <v>131</v>
      </c>
      <c r="LK50" s="2" t="s">
        <v>131</v>
      </c>
      <c r="LL50" s="2" t="s">
        <v>142</v>
      </c>
      <c r="LM50" s="2" t="s">
        <v>142</v>
      </c>
      <c r="LN50" s="2" t="s">
        <v>131</v>
      </c>
      <c r="LO50" s="4"/>
      <c r="LP50" s="8"/>
      <c r="LQ50" s="4"/>
      <c r="LR50" s="8"/>
      <c r="LS50" s="7"/>
      <c r="LT50" s="7"/>
      <c r="LU50" s="2" t="s">
        <v>139</v>
      </c>
      <c r="LV50" s="2" t="s">
        <v>128</v>
      </c>
      <c r="LW50" s="2" t="s">
        <v>786</v>
      </c>
      <c r="LX50" s="2" t="s">
        <v>815</v>
      </c>
      <c r="LY50" s="2" t="s">
        <v>142</v>
      </c>
      <c r="LZ50" s="2" t="s">
        <v>142</v>
      </c>
      <c r="MA50" s="2" t="s">
        <v>131</v>
      </c>
      <c r="MB50" s="4"/>
      <c r="MC50" s="8"/>
      <c r="MD50" s="4"/>
      <c r="ME50" s="8"/>
      <c r="MF50" s="7"/>
      <c r="MG50" s="7"/>
      <c r="MH50" s="2" t="s">
        <v>131</v>
      </c>
      <c r="MI50" s="2" t="s">
        <v>131</v>
      </c>
      <c r="MJ50" s="2" t="s">
        <v>131</v>
      </c>
      <c r="MK50" s="2" t="s">
        <v>131</v>
      </c>
      <c r="ML50" s="2" t="s">
        <v>131</v>
      </c>
      <c r="MM50" s="2" t="s">
        <v>131</v>
      </c>
      <c r="MN50" s="2" t="s">
        <v>131</v>
      </c>
      <c r="MO50" s="4"/>
      <c r="MP50" s="8"/>
      <c r="MQ50" s="4"/>
      <c r="MR50" s="8"/>
      <c r="MS50" s="7"/>
      <c r="MT50" s="7"/>
      <c r="MU50" s="2" t="s">
        <v>139</v>
      </c>
      <c r="MV50" s="2" t="s">
        <v>128</v>
      </c>
      <c r="MW50" s="2" t="s">
        <v>131</v>
      </c>
      <c r="MX50" s="2" t="s">
        <v>131</v>
      </c>
      <c r="MY50" s="2" t="s">
        <v>142</v>
      </c>
      <c r="MZ50" s="2" t="s">
        <v>142</v>
      </c>
      <c r="NA50" s="2" t="s">
        <v>131</v>
      </c>
      <c r="NB50" s="4"/>
      <c r="NC50" s="8"/>
      <c r="ND50" s="4"/>
      <c r="NE50" s="8"/>
      <c r="NF50" s="7"/>
      <c r="NG50" s="7"/>
      <c r="NH50" s="2" t="s">
        <v>152</v>
      </c>
      <c r="NI50" s="2" t="s">
        <v>128</v>
      </c>
      <c r="NJ50" s="2" t="s">
        <v>131</v>
      </c>
      <c r="NK50" s="2" t="s">
        <v>131</v>
      </c>
      <c r="NL50" s="2" t="s">
        <v>142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2" t="s">
        <v>131</v>
      </c>
      <c r="OB50" s="4"/>
      <c r="OC50" s="8"/>
      <c r="OD50" s="4"/>
      <c r="OE50" s="8"/>
      <c r="OF50" s="7"/>
      <c r="OG50" s="7"/>
      <c r="OH50" s="2" t="s">
        <v>139</v>
      </c>
      <c r="OI50" s="2" t="s">
        <v>128</v>
      </c>
      <c r="OJ50" s="2" t="s">
        <v>428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152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159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131</v>
      </c>
      <c r="PV50" s="2" t="s">
        <v>131</v>
      </c>
      <c r="PW50" s="2" t="s">
        <v>131</v>
      </c>
      <c r="PX50" s="2" t="s">
        <v>131</v>
      </c>
      <c r="PY50" s="2" t="s">
        <v>131</v>
      </c>
      <c r="PZ50" s="2" t="s">
        <v>131</v>
      </c>
      <c r="QA50" s="2" t="s">
        <v>131</v>
      </c>
      <c r="QB50" s="4"/>
      <c r="QC50" s="8"/>
      <c r="QD50" s="4"/>
      <c r="QE50" s="8"/>
      <c r="QF50" s="7"/>
      <c r="QG50" s="7"/>
      <c r="QH50" s="2" t="s">
        <v>152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160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162</v>
      </c>
      <c r="RB50" s="4"/>
      <c r="RC50" s="8"/>
      <c r="RD50" s="4"/>
      <c r="RE50" s="8"/>
      <c r="RF50" s="7"/>
      <c r="RG50" s="7"/>
      <c r="RH50" s="2" t="s">
        <v>152</v>
      </c>
      <c r="RI50" s="2" t="s">
        <v>128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159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816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817</v>
      </c>
      <c r="G51" s="2" t="s">
        <v>817</v>
      </c>
      <c r="H51" s="2" t="s">
        <v>817</v>
      </c>
      <c r="I51" s="2" t="s">
        <v>680</v>
      </c>
      <c r="J51" s="2" t="s">
        <v>164</v>
      </c>
      <c r="K51" s="2" t="s">
        <v>681</v>
      </c>
      <c r="L51" s="3">
        <v>120.14</v>
      </c>
      <c r="M51" s="3">
        <v>126.15</v>
      </c>
      <c r="N51" s="3">
        <v>259.99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818</v>
      </c>
      <c r="T51" s="2" t="s">
        <v>683</v>
      </c>
      <c r="U51" s="2" t="s">
        <v>131</v>
      </c>
      <c r="V51" s="2" t="s">
        <v>334</v>
      </c>
      <c r="W51" s="2" t="s">
        <v>473</v>
      </c>
      <c r="X51" s="2" t="s">
        <v>474</v>
      </c>
      <c r="Y51" s="2" t="s">
        <v>300</v>
      </c>
      <c r="Z51" s="4">
        <v>2</v>
      </c>
      <c r="AA51" s="4">
        <f>=ROUNDDOWN(0.5,0)</f>
      </c>
      <c r="AB51" s="5">
        <v>4</v>
      </c>
      <c r="AC51" s="2" t="s">
        <v>819</v>
      </c>
      <c r="AD51" s="4">
        <v>70</v>
      </c>
      <c r="AE51" s="4">
        <v>330</v>
      </c>
      <c r="AF51" s="6">
        <v>68</v>
      </c>
      <c r="AG51" s="6"/>
      <c r="AH51" s="7">
        <v>0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4</v>
      </c>
      <c r="AW51" s="8">
        <v>627.18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/>
      <c r="BC51" s="4">
        <v>4</v>
      </c>
      <c r="BD51" s="8">
        <v>627.18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1</v>
      </c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301</v>
      </c>
      <c r="BX51" s="2" t="s">
        <v>820</v>
      </c>
      <c r="BY51" s="2" t="s">
        <v>142</v>
      </c>
      <c r="BZ51" s="2" t="s">
        <v>142</v>
      </c>
      <c r="CA51" s="2" t="s">
        <v>131</v>
      </c>
      <c r="CB51" s="4"/>
      <c r="CC51" s="8"/>
      <c r="CD51" s="4"/>
      <c r="CE51" s="8"/>
      <c r="CF51" s="7"/>
      <c r="CG51" s="7"/>
      <c r="CH51" s="2" t="s">
        <v>139</v>
      </c>
      <c r="CI51" s="2" t="s">
        <v>128</v>
      </c>
      <c r="CJ51" s="2" t="s">
        <v>301</v>
      </c>
      <c r="CK51" s="2" t="s">
        <v>821</v>
      </c>
      <c r="CL51" s="2" t="s">
        <v>142</v>
      </c>
      <c r="CM51" s="2" t="s">
        <v>142</v>
      </c>
      <c r="CN51" s="2" t="s">
        <v>131</v>
      </c>
      <c r="CO51" s="4"/>
      <c r="CP51" s="8"/>
      <c r="CQ51" s="4"/>
      <c r="CR51" s="8"/>
      <c r="CS51" s="7"/>
      <c r="CT51" s="7"/>
      <c r="CU51" s="2" t="s">
        <v>139</v>
      </c>
      <c r="CV51" s="2" t="s">
        <v>128</v>
      </c>
      <c r="CW51" s="2" t="s">
        <v>301</v>
      </c>
      <c r="CX51" s="2" t="s">
        <v>822</v>
      </c>
      <c r="CY51" s="2" t="s">
        <v>142</v>
      </c>
      <c r="CZ51" s="2" t="s">
        <v>142</v>
      </c>
      <c r="DA51" s="2" t="s">
        <v>131</v>
      </c>
      <c r="DB51" s="4"/>
      <c r="DC51" s="8"/>
      <c r="DD51" s="4"/>
      <c r="DE51" s="8"/>
      <c r="DF51" s="7"/>
      <c r="DG51" s="7"/>
      <c r="DH51" s="2" t="s">
        <v>139</v>
      </c>
      <c r="DI51" s="2" t="s">
        <v>128</v>
      </c>
      <c r="DJ51" s="2" t="s">
        <v>131</v>
      </c>
      <c r="DK51" s="2" t="s">
        <v>702</v>
      </c>
      <c r="DL51" s="2" t="s">
        <v>142</v>
      </c>
      <c r="DM51" s="2" t="s">
        <v>142</v>
      </c>
      <c r="DN51" s="2" t="s">
        <v>131</v>
      </c>
      <c r="DO51" s="4"/>
      <c r="DP51" s="8"/>
      <c r="DQ51" s="4"/>
      <c r="DR51" s="8"/>
      <c r="DS51" s="7"/>
      <c r="DT51" s="7"/>
      <c r="DU51" s="2" t="s">
        <v>139</v>
      </c>
      <c r="DV51" s="2" t="s">
        <v>128</v>
      </c>
      <c r="DW51" s="2" t="s">
        <v>481</v>
      </c>
      <c r="DX51" s="2" t="s">
        <v>823</v>
      </c>
      <c r="DY51" s="2" t="s">
        <v>142</v>
      </c>
      <c r="DZ51" s="2" t="s">
        <v>142</v>
      </c>
      <c r="EA51" s="2" t="s">
        <v>131</v>
      </c>
      <c r="EB51" s="4"/>
      <c r="EC51" s="8"/>
      <c r="ED51" s="4"/>
      <c r="EE51" s="8"/>
      <c r="EF51" s="7"/>
      <c r="EG51" s="7"/>
      <c r="EH51" s="2" t="s">
        <v>139</v>
      </c>
      <c r="EI51" s="2" t="s">
        <v>128</v>
      </c>
      <c r="EJ51" s="2" t="s">
        <v>301</v>
      </c>
      <c r="EK51" s="2" t="s">
        <v>824</v>
      </c>
      <c r="EL51" s="2" t="s">
        <v>142</v>
      </c>
      <c r="EM51" s="2" t="s">
        <v>142</v>
      </c>
      <c r="EN51" s="2" t="s">
        <v>131</v>
      </c>
      <c r="EO51" s="4"/>
      <c r="EP51" s="8"/>
      <c r="EQ51" s="4"/>
      <c r="ER51" s="8"/>
      <c r="ES51" s="7"/>
      <c r="ET51" s="7"/>
      <c r="EU51" s="2" t="s">
        <v>139</v>
      </c>
      <c r="EV51" s="2" t="s">
        <v>128</v>
      </c>
      <c r="EW51" s="2" t="s">
        <v>148</v>
      </c>
      <c r="EX51" s="2" t="s">
        <v>810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139</v>
      </c>
      <c r="FI51" s="2" t="s">
        <v>128</v>
      </c>
      <c r="FJ51" s="2" t="s">
        <v>301</v>
      </c>
      <c r="FK51" s="2" t="s">
        <v>825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131</v>
      </c>
      <c r="FV51" s="2" t="s">
        <v>131</v>
      </c>
      <c r="FW51" s="2" t="s">
        <v>131</v>
      </c>
      <c r="FX51" s="2" t="s">
        <v>131</v>
      </c>
      <c r="FY51" s="2" t="s">
        <v>131</v>
      </c>
      <c r="FZ51" s="2" t="s">
        <v>131</v>
      </c>
      <c r="GA51" s="2" t="s">
        <v>131</v>
      </c>
      <c r="GB51" s="4"/>
      <c r="GC51" s="8"/>
      <c r="GD51" s="4"/>
      <c r="GE51" s="8"/>
      <c r="GF51" s="7"/>
      <c r="GG51" s="7"/>
      <c r="GH51" s="2" t="s">
        <v>139</v>
      </c>
      <c r="GI51" s="2" t="s">
        <v>128</v>
      </c>
      <c r="GJ51" s="2" t="s">
        <v>826</v>
      </c>
      <c r="GK51" s="2" t="s">
        <v>131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139</v>
      </c>
      <c r="GV51" s="2" t="s">
        <v>156</v>
      </c>
      <c r="GW51" s="2" t="s">
        <v>423</v>
      </c>
      <c r="GX51" s="2" t="s">
        <v>464</v>
      </c>
      <c r="GY51" s="2" t="s">
        <v>142</v>
      </c>
      <c r="GZ51" s="2" t="s">
        <v>142</v>
      </c>
      <c r="HA51" s="2" t="s">
        <v>131</v>
      </c>
      <c r="HB51" s="4"/>
      <c r="HC51" s="8"/>
      <c r="HD51" s="4"/>
      <c r="HE51" s="8"/>
      <c r="HF51" s="7"/>
      <c r="HG51" s="7"/>
      <c r="HH51" s="2" t="s">
        <v>152</v>
      </c>
      <c r="HI51" s="2" t="s">
        <v>128</v>
      </c>
      <c r="HJ51" s="2" t="s">
        <v>310</v>
      </c>
      <c r="HK51" s="2" t="s">
        <v>131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155</v>
      </c>
      <c r="HX51" s="2" t="s">
        <v>827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159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159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139</v>
      </c>
      <c r="JV51" s="2" t="s">
        <v>128</v>
      </c>
      <c r="JW51" s="2" t="s">
        <v>301</v>
      </c>
      <c r="JX51" s="2" t="s">
        <v>828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131</v>
      </c>
      <c r="KI51" s="2" t="s">
        <v>131</v>
      </c>
      <c r="KJ51" s="2" t="s">
        <v>131</v>
      </c>
      <c r="KK51" s="2" t="s">
        <v>131</v>
      </c>
      <c r="KL51" s="2" t="s">
        <v>131</v>
      </c>
      <c r="KM51" s="2" t="s">
        <v>131</v>
      </c>
      <c r="KN51" s="2" t="s">
        <v>131</v>
      </c>
      <c r="KO51" s="4"/>
      <c r="KP51" s="8"/>
      <c r="KQ51" s="4"/>
      <c r="KR51" s="8"/>
      <c r="KS51" s="7"/>
      <c r="KT51" s="7"/>
      <c r="KU51" s="2" t="s">
        <v>159</v>
      </c>
      <c r="KV51" s="2" t="s">
        <v>128</v>
      </c>
      <c r="KW51" s="2" t="s">
        <v>131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139</v>
      </c>
      <c r="LV51" s="2" t="s">
        <v>128</v>
      </c>
      <c r="LW51" s="2" t="s">
        <v>301</v>
      </c>
      <c r="LX51" s="2" t="s">
        <v>829</v>
      </c>
      <c r="LY51" s="2" t="s">
        <v>142</v>
      </c>
      <c r="LZ51" s="2" t="s">
        <v>142</v>
      </c>
      <c r="MA51" s="2" t="s">
        <v>131</v>
      </c>
      <c r="MB51" s="4"/>
      <c r="MC51" s="8"/>
      <c r="MD51" s="4"/>
      <c r="ME51" s="8"/>
      <c r="MF51" s="7"/>
      <c r="MG51" s="7"/>
      <c r="MH51" s="2" t="s">
        <v>131</v>
      </c>
      <c r="MI51" s="2" t="s">
        <v>131</v>
      </c>
      <c r="MJ51" s="2" t="s">
        <v>131</v>
      </c>
      <c r="MK51" s="2" t="s">
        <v>131</v>
      </c>
      <c r="ML51" s="2" t="s">
        <v>131</v>
      </c>
      <c r="MM51" s="2" t="s">
        <v>131</v>
      </c>
      <c r="MN51" s="2" t="s">
        <v>131</v>
      </c>
      <c r="MO51" s="4"/>
      <c r="MP51" s="8"/>
      <c r="MQ51" s="4"/>
      <c r="MR51" s="8"/>
      <c r="MS51" s="7"/>
      <c r="MT51" s="7"/>
      <c r="MU51" s="2" t="s">
        <v>139</v>
      </c>
      <c r="MV51" s="2" t="s">
        <v>128</v>
      </c>
      <c r="MW51" s="2" t="s">
        <v>131</v>
      </c>
      <c r="MX51" s="2" t="s">
        <v>131</v>
      </c>
      <c r="MY51" s="2" t="s">
        <v>142</v>
      </c>
      <c r="MZ51" s="2" t="s">
        <v>142</v>
      </c>
      <c r="NA51" s="2" t="s">
        <v>131</v>
      </c>
      <c r="NB51" s="4"/>
      <c r="NC51" s="8"/>
      <c r="ND51" s="4"/>
      <c r="NE51" s="8"/>
      <c r="NF51" s="7"/>
      <c r="NG51" s="7"/>
      <c r="NH51" s="2" t="s">
        <v>152</v>
      </c>
      <c r="NI51" s="2" t="s">
        <v>128</v>
      </c>
      <c r="NJ51" s="2" t="s">
        <v>131</v>
      </c>
      <c r="NK51" s="2" t="s">
        <v>131</v>
      </c>
      <c r="NL51" s="2" t="s">
        <v>142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139</v>
      </c>
      <c r="OI51" s="2" t="s">
        <v>128</v>
      </c>
      <c r="OJ51" s="2" t="s">
        <v>315</v>
      </c>
      <c r="OK51" s="2" t="s">
        <v>830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152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159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131</v>
      </c>
      <c r="PV51" s="2" t="s">
        <v>131</v>
      </c>
      <c r="PW51" s="2" t="s">
        <v>131</v>
      </c>
      <c r="PX51" s="2" t="s">
        <v>131</v>
      </c>
      <c r="PY51" s="2" t="s">
        <v>131</v>
      </c>
      <c r="PZ51" s="2" t="s">
        <v>131</v>
      </c>
      <c r="QA51" s="2" t="s">
        <v>131</v>
      </c>
      <c r="QB51" s="4"/>
      <c r="QC51" s="8"/>
      <c r="QD51" s="4"/>
      <c r="QE51" s="8"/>
      <c r="QF51" s="7"/>
      <c r="QG51" s="7"/>
      <c r="QH51" s="2" t="s">
        <v>131</v>
      </c>
      <c r="QI51" s="2" t="s">
        <v>131</v>
      </c>
      <c r="QJ51" s="2" t="s">
        <v>131</v>
      </c>
      <c r="QK51" s="2" t="s">
        <v>131</v>
      </c>
      <c r="QL51" s="2" t="s">
        <v>131</v>
      </c>
      <c r="QM51" s="2" t="s">
        <v>131</v>
      </c>
      <c r="QN51" s="2" t="s">
        <v>131</v>
      </c>
      <c r="QO51" s="4"/>
      <c r="QP51" s="8"/>
      <c r="QQ51" s="4"/>
      <c r="QR51" s="8"/>
      <c r="QS51" s="7"/>
      <c r="QT51" s="7"/>
      <c r="QU51" s="2" t="s">
        <v>160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162</v>
      </c>
      <c r="RB51" s="4"/>
      <c r="RC51" s="8"/>
      <c r="RD51" s="4"/>
      <c r="RE51" s="8"/>
      <c r="RF51" s="7"/>
      <c r="RG51" s="7"/>
      <c r="RH51" s="2" t="s">
        <v>152</v>
      </c>
      <c r="RI51" s="2" t="s">
        <v>154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153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831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817</v>
      </c>
      <c r="G52" s="2" t="s">
        <v>817</v>
      </c>
      <c r="H52" s="2" t="s">
        <v>817</v>
      </c>
      <c r="I52" s="2" t="s">
        <v>680</v>
      </c>
      <c r="J52" s="2" t="s">
        <v>180</v>
      </c>
      <c r="K52" s="2" t="s">
        <v>681</v>
      </c>
      <c r="L52" s="3">
        <v>136.82</v>
      </c>
      <c r="M52" s="3">
        <v>143.66</v>
      </c>
      <c r="N52" s="3">
        <v>294.99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818</v>
      </c>
      <c r="T52" s="2" t="s">
        <v>683</v>
      </c>
      <c r="U52" s="2" t="s">
        <v>131</v>
      </c>
      <c r="V52" s="2" t="s">
        <v>334</v>
      </c>
      <c r="W52" s="2" t="s">
        <v>473</v>
      </c>
      <c r="X52" s="2" t="s">
        <v>474</v>
      </c>
      <c r="Y52" s="2" t="s">
        <v>300</v>
      </c>
      <c r="Z52" s="4">
        <v>130</v>
      </c>
      <c r="AA52" s="4">
        <f>=ROUNDDOWN(28.8888888888889,0)</f>
      </c>
      <c r="AB52" s="5">
        <v>4.5</v>
      </c>
      <c r="AC52" s="2" t="s">
        <v>819</v>
      </c>
      <c r="AD52" s="4">
        <v>90</v>
      </c>
      <c r="AE52" s="4">
        <v>220</v>
      </c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4</v>
      </c>
      <c r="AQ52" s="8">
        <v>627.18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1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4</v>
      </c>
      <c r="BK52" s="8">
        <v>627.18</v>
      </c>
      <c r="BL52" s="2" t="s">
        <v>166</v>
      </c>
      <c r="BM52" s="7">
        <v>1</v>
      </c>
      <c r="BN52" s="7">
        <v>1</v>
      </c>
      <c r="BO52" s="4">
        <v>1</v>
      </c>
      <c r="BP52" s="8">
        <v>145.71</v>
      </c>
      <c r="BQ52" s="4"/>
      <c r="BR52" s="8"/>
      <c r="BS52" s="7"/>
      <c r="BT52" s="7"/>
      <c r="BU52" s="2" t="s">
        <v>139</v>
      </c>
      <c r="BV52" s="2" t="s">
        <v>128</v>
      </c>
      <c r="BW52" s="2" t="s">
        <v>301</v>
      </c>
      <c r="BX52" s="2" t="s">
        <v>832</v>
      </c>
      <c r="BY52" s="2" t="s">
        <v>142</v>
      </c>
      <c r="BZ52" s="2" t="s">
        <v>142</v>
      </c>
      <c r="CA52" s="2" t="s">
        <v>131</v>
      </c>
      <c r="CB52" s="4">
        <v>1</v>
      </c>
      <c r="CC52" s="8">
        <v>171.67</v>
      </c>
      <c r="CD52" s="4"/>
      <c r="CE52" s="8"/>
      <c r="CF52" s="7"/>
      <c r="CG52" s="7"/>
      <c r="CH52" s="2" t="s">
        <v>139</v>
      </c>
      <c r="CI52" s="2" t="s">
        <v>128</v>
      </c>
      <c r="CJ52" s="2" t="s">
        <v>301</v>
      </c>
      <c r="CK52" s="2" t="s">
        <v>833</v>
      </c>
      <c r="CL52" s="2" t="s">
        <v>142</v>
      </c>
      <c r="CM52" s="2" t="s">
        <v>142</v>
      </c>
      <c r="CN52" s="2" t="s">
        <v>131</v>
      </c>
      <c r="CO52" s="4">
        <v>1</v>
      </c>
      <c r="CP52" s="8">
        <v>144.05</v>
      </c>
      <c r="CQ52" s="4"/>
      <c r="CR52" s="8"/>
      <c r="CS52" s="7"/>
      <c r="CT52" s="7"/>
      <c r="CU52" s="2" t="s">
        <v>139</v>
      </c>
      <c r="CV52" s="2" t="s">
        <v>128</v>
      </c>
      <c r="CW52" s="2" t="s">
        <v>301</v>
      </c>
      <c r="CX52" s="2" t="s">
        <v>834</v>
      </c>
      <c r="CY52" s="2" t="s">
        <v>142</v>
      </c>
      <c r="CZ52" s="2" t="s">
        <v>142</v>
      </c>
      <c r="DA52" s="2" t="s">
        <v>131</v>
      </c>
      <c r="DB52" s="4"/>
      <c r="DC52" s="8"/>
      <c r="DD52" s="4"/>
      <c r="DE52" s="8"/>
      <c r="DF52" s="7"/>
      <c r="DG52" s="7"/>
      <c r="DH52" s="2" t="s">
        <v>139</v>
      </c>
      <c r="DI52" s="2" t="s">
        <v>128</v>
      </c>
      <c r="DJ52" s="2" t="s">
        <v>131</v>
      </c>
      <c r="DK52" s="2" t="s">
        <v>835</v>
      </c>
      <c r="DL52" s="2" t="s">
        <v>142</v>
      </c>
      <c r="DM52" s="2" t="s">
        <v>142</v>
      </c>
      <c r="DN52" s="2" t="s">
        <v>131</v>
      </c>
      <c r="DO52" s="4">
        <v>1</v>
      </c>
      <c r="DP52" s="8">
        <v>165.75</v>
      </c>
      <c r="DQ52" s="4"/>
      <c r="DR52" s="8"/>
      <c r="DS52" s="7"/>
      <c r="DT52" s="7"/>
      <c r="DU52" s="2" t="s">
        <v>139</v>
      </c>
      <c r="DV52" s="2" t="s">
        <v>128</v>
      </c>
      <c r="DW52" s="2" t="s">
        <v>481</v>
      </c>
      <c r="DX52" s="2" t="s">
        <v>836</v>
      </c>
      <c r="DY52" s="2" t="s">
        <v>142</v>
      </c>
      <c r="DZ52" s="2" t="s">
        <v>142</v>
      </c>
      <c r="EA52" s="2" t="s">
        <v>131</v>
      </c>
      <c r="EB52" s="4"/>
      <c r="EC52" s="8"/>
      <c r="ED52" s="4"/>
      <c r="EE52" s="8"/>
      <c r="EF52" s="7"/>
      <c r="EG52" s="7"/>
      <c r="EH52" s="2" t="s">
        <v>139</v>
      </c>
      <c r="EI52" s="2" t="s">
        <v>128</v>
      </c>
      <c r="EJ52" s="2" t="s">
        <v>301</v>
      </c>
      <c r="EK52" s="2" t="s">
        <v>837</v>
      </c>
      <c r="EL52" s="2" t="s">
        <v>142</v>
      </c>
      <c r="EM52" s="2" t="s">
        <v>142</v>
      </c>
      <c r="EN52" s="2" t="s">
        <v>131</v>
      </c>
      <c r="EO52" s="4"/>
      <c r="EP52" s="8"/>
      <c r="EQ52" s="4"/>
      <c r="ER52" s="8"/>
      <c r="ES52" s="7"/>
      <c r="ET52" s="7"/>
      <c r="EU52" s="2" t="s">
        <v>139</v>
      </c>
      <c r="EV52" s="2" t="s">
        <v>128</v>
      </c>
      <c r="EW52" s="2" t="s">
        <v>148</v>
      </c>
      <c r="EX52" s="2" t="s">
        <v>221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139</v>
      </c>
      <c r="FI52" s="2" t="s">
        <v>128</v>
      </c>
      <c r="FJ52" s="2" t="s">
        <v>301</v>
      </c>
      <c r="FK52" s="2" t="s">
        <v>838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131</v>
      </c>
      <c r="FV52" s="2" t="s">
        <v>131</v>
      </c>
      <c r="FW52" s="2" t="s">
        <v>131</v>
      </c>
      <c r="FX52" s="2" t="s">
        <v>131</v>
      </c>
      <c r="FY52" s="2" t="s">
        <v>131</v>
      </c>
      <c r="FZ52" s="2" t="s">
        <v>131</v>
      </c>
      <c r="GA52" s="2" t="s">
        <v>131</v>
      </c>
      <c r="GB52" s="4"/>
      <c r="GC52" s="8"/>
      <c r="GD52" s="4"/>
      <c r="GE52" s="8"/>
      <c r="GF52" s="7"/>
      <c r="GG52" s="7"/>
      <c r="GH52" s="2" t="s">
        <v>139</v>
      </c>
      <c r="GI52" s="2" t="s">
        <v>128</v>
      </c>
      <c r="GJ52" s="2" t="s">
        <v>350</v>
      </c>
      <c r="GK52" s="2" t="s">
        <v>131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139</v>
      </c>
      <c r="GV52" s="2" t="s">
        <v>128</v>
      </c>
      <c r="GW52" s="2" t="s">
        <v>423</v>
      </c>
      <c r="GX52" s="2" t="s">
        <v>839</v>
      </c>
      <c r="GY52" s="2" t="s">
        <v>142</v>
      </c>
      <c r="GZ52" s="2" t="s">
        <v>142</v>
      </c>
      <c r="HA52" s="2" t="s">
        <v>131</v>
      </c>
      <c r="HB52" s="4"/>
      <c r="HC52" s="8"/>
      <c r="HD52" s="4"/>
      <c r="HE52" s="8"/>
      <c r="HF52" s="7"/>
      <c r="HG52" s="7"/>
      <c r="HH52" s="2" t="s">
        <v>152</v>
      </c>
      <c r="HI52" s="2" t="s">
        <v>128</v>
      </c>
      <c r="HJ52" s="2" t="s">
        <v>310</v>
      </c>
      <c r="HK52" s="2" t="s">
        <v>131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153</v>
      </c>
      <c r="HV52" s="2" t="s">
        <v>154</v>
      </c>
      <c r="HW52" s="2" t="s">
        <v>155</v>
      </c>
      <c r="HX52" s="2" t="s">
        <v>131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159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159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139</v>
      </c>
      <c r="JV52" s="2" t="s">
        <v>128</v>
      </c>
      <c r="JW52" s="2" t="s">
        <v>301</v>
      </c>
      <c r="JX52" s="2" t="s">
        <v>840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131</v>
      </c>
      <c r="KI52" s="2" t="s">
        <v>131</v>
      </c>
      <c r="KJ52" s="2" t="s">
        <v>131</v>
      </c>
      <c r="KK52" s="2" t="s">
        <v>131</v>
      </c>
      <c r="KL52" s="2" t="s">
        <v>131</v>
      </c>
      <c r="KM52" s="2" t="s">
        <v>131</v>
      </c>
      <c r="KN52" s="2" t="s">
        <v>131</v>
      </c>
      <c r="KO52" s="4"/>
      <c r="KP52" s="8"/>
      <c r="KQ52" s="4"/>
      <c r="KR52" s="8"/>
      <c r="KS52" s="7"/>
      <c r="KT52" s="7"/>
      <c r="KU52" s="2" t="s">
        <v>159</v>
      </c>
      <c r="KV52" s="2" t="s">
        <v>128</v>
      </c>
      <c r="KW52" s="2" t="s">
        <v>131</v>
      </c>
      <c r="KX52" s="2" t="s">
        <v>131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139</v>
      </c>
      <c r="LV52" s="2" t="s">
        <v>128</v>
      </c>
      <c r="LW52" s="2" t="s">
        <v>301</v>
      </c>
      <c r="LX52" s="2" t="s">
        <v>829</v>
      </c>
      <c r="LY52" s="2" t="s">
        <v>142</v>
      </c>
      <c r="LZ52" s="2" t="s">
        <v>142</v>
      </c>
      <c r="MA52" s="2" t="s">
        <v>131</v>
      </c>
      <c r="MB52" s="4"/>
      <c r="MC52" s="8"/>
      <c r="MD52" s="4"/>
      <c r="ME52" s="8"/>
      <c r="MF52" s="7"/>
      <c r="MG52" s="7"/>
      <c r="MH52" s="2" t="s">
        <v>131</v>
      </c>
      <c r="MI52" s="2" t="s">
        <v>131</v>
      </c>
      <c r="MJ52" s="2" t="s">
        <v>131</v>
      </c>
      <c r="MK52" s="2" t="s">
        <v>131</v>
      </c>
      <c r="ML52" s="2" t="s">
        <v>131</v>
      </c>
      <c r="MM52" s="2" t="s">
        <v>131</v>
      </c>
      <c r="MN52" s="2" t="s">
        <v>131</v>
      </c>
      <c r="MO52" s="4"/>
      <c r="MP52" s="8"/>
      <c r="MQ52" s="4"/>
      <c r="MR52" s="8"/>
      <c r="MS52" s="7"/>
      <c r="MT52" s="7"/>
      <c r="MU52" s="2" t="s">
        <v>139</v>
      </c>
      <c r="MV52" s="2" t="s">
        <v>128</v>
      </c>
      <c r="MW52" s="2" t="s">
        <v>131</v>
      </c>
      <c r="MX52" s="2" t="s">
        <v>131</v>
      </c>
      <c r="MY52" s="2" t="s">
        <v>142</v>
      </c>
      <c r="MZ52" s="2" t="s">
        <v>142</v>
      </c>
      <c r="NA52" s="2" t="s">
        <v>131</v>
      </c>
      <c r="NB52" s="4"/>
      <c r="NC52" s="8"/>
      <c r="ND52" s="4"/>
      <c r="NE52" s="8"/>
      <c r="NF52" s="7"/>
      <c r="NG52" s="7"/>
      <c r="NH52" s="2" t="s">
        <v>152</v>
      </c>
      <c r="NI52" s="2" t="s">
        <v>128</v>
      </c>
      <c r="NJ52" s="2" t="s">
        <v>131</v>
      </c>
      <c r="NK52" s="2" t="s">
        <v>131</v>
      </c>
      <c r="NL52" s="2" t="s">
        <v>142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2" t="s">
        <v>131</v>
      </c>
      <c r="OB52" s="4"/>
      <c r="OC52" s="8"/>
      <c r="OD52" s="4"/>
      <c r="OE52" s="8"/>
      <c r="OF52" s="7"/>
      <c r="OG52" s="7"/>
      <c r="OH52" s="2" t="s">
        <v>139</v>
      </c>
      <c r="OI52" s="2" t="s">
        <v>128</v>
      </c>
      <c r="OJ52" s="2" t="s">
        <v>315</v>
      </c>
      <c r="OK52" s="2" t="s">
        <v>841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152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159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131</v>
      </c>
      <c r="PV52" s="2" t="s">
        <v>131</v>
      </c>
      <c r="PW52" s="2" t="s">
        <v>131</v>
      </c>
      <c r="PX52" s="2" t="s">
        <v>131</v>
      </c>
      <c r="PY52" s="2" t="s">
        <v>131</v>
      </c>
      <c r="PZ52" s="2" t="s">
        <v>131</v>
      </c>
      <c r="QA52" s="2" t="s">
        <v>131</v>
      </c>
      <c r="QB52" s="4"/>
      <c r="QC52" s="8"/>
      <c r="QD52" s="4"/>
      <c r="QE52" s="8"/>
      <c r="QF52" s="7"/>
      <c r="QG52" s="7"/>
      <c r="QH52" s="2" t="s">
        <v>131</v>
      </c>
      <c r="QI52" s="2" t="s">
        <v>131</v>
      </c>
      <c r="QJ52" s="2" t="s">
        <v>131</v>
      </c>
      <c r="QK52" s="2" t="s">
        <v>131</v>
      </c>
      <c r="QL52" s="2" t="s">
        <v>131</v>
      </c>
      <c r="QM52" s="2" t="s">
        <v>131</v>
      </c>
      <c r="QN52" s="2" t="s">
        <v>131</v>
      </c>
      <c r="QO52" s="4"/>
      <c r="QP52" s="8"/>
      <c r="QQ52" s="4"/>
      <c r="QR52" s="8"/>
      <c r="QS52" s="7"/>
      <c r="QT52" s="7"/>
      <c r="QU52" s="2" t="s">
        <v>160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162</v>
      </c>
      <c r="RB52" s="4"/>
      <c r="RC52" s="8"/>
      <c r="RD52" s="4"/>
      <c r="RE52" s="8"/>
      <c r="RF52" s="7"/>
      <c r="RG52" s="7"/>
      <c r="RH52" s="2" t="s">
        <v>152</v>
      </c>
      <c r="RI52" s="2" t="s">
        <v>154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153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842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817</v>
      </c>
      <c r="G53" s="2" t="s">
        <v>817</v>
      </c>
      <c r="H53" s="2" t="s">
        <v>817</v>
      </c>
      <c r="I53" s="2" t="s">
        <v>680</v>
      </c>
      <c r="J53" s="2" t="s">
        <v>189</v>
      </c>
      <c r="K53" s="2" t="s">
        <v>681</v>
      </c>
      <c r="L53" s="3">
        <v>136.51</v>
      </c>
      <c r="M53" s="3">
        <v>143.34</v>
      </c>
      <c r="N53" s="3">
        <v>294.99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818</v>
      </c>
      <c r="T53" s="2" t="s">
        <v>683</v>
      </c>
      <c r="U53" s="2" t="s">
        <v>684</v>
      </c>
      <c r="V53" s="2" t="s">
        <v>334</v>
      </c>
      <c r="W53" s="2" t="s">
        <v>473</v>
      </c>
      <c r="X53" s="2" t="s">
        <v>474</v>
      </c>
      <c r="Y53" s="2" t="s">
        <v>300</v>
      </c>
      <c r="Z53" s="4">
        <v>1</v>
      </c>
      <c r="AA53" s="4">
        <f>=ROUNDDOWN(0.285714285714286,0)</f>
      </c>
      <c r="AB53" s="5">
        <v>3.5</v>
      </c>
      <c r="AC53" s="2" t="s">
        <v>475</v>
      </c>
      <c r="AD53" s="4">
        <v>250</v>
      </c>
      <c r="AE53" s="4">
        <v>250</v>
      </c>
      <c r="AF53" s="6">
        <v>68</v>
      </c>
      <c r="AG53" s="6"/>
      <c r="AH53" s="7">
        <v>0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139</v>
      </c>
      <c r="BV53" s="2" t="s">
        <v>128</v>
      </c>
      <c r="BW53" s="2" t="s">
        <v>301</v>
      </c>
      <c r="BX53" s="2" t="s">
        <v>843</v>
      </c>
      <c r="BY53" s="2" t="s">
        <v>142</v>
      </c>
      <c r="BZ53" s="2" t="s">
        <v>142</v>
      </c>
      <c r="CA53" s="2" t="s">
        <v>131</v>
      </c>
      <c r="CB53" s="4"/>
      <c r="CC53" s="8"/>
      <c r="CD53" s="4"/>
      <c r="CE53" s="8"/>
      <c r="CF53" s="7"/>
      <c r="CG53" s="7"/>
      <c r="CH53" s="2" t="s">
        <v>139</v>
      </c>
      <c r="CI53" s="2" t="s">
        <v>128</v>
      </c>
      <c r="CJ53" s="2" t="s">
        <v>301</v>
      </c>
      <c r="CK53" s="2" t="s">
        <v>532</v>
      </c>
      <c r="CL53" s="2" t="s">
        <v>142</v>
      </c>
      <c r="CM53" s="2" t="s">
        <v>142</v>
      </c>
      <c r="CN53" s="2" t="s">
        <v>131</v>
      </c>
      <c r="CO53" s="4"/>
      <c r="CP53" s="8"/>
      <c r="CQ53" s="4"/>
      <c r="CR53" s="8"/>
      <c r="CS53" s="7"/>
      <c r="CT53" s="7"/>
      <c r="CU53" s="2" t="s">
        <v>139</v>
      </c>
      <c r="CV53" s="2" t="s">
        <v>128</v>
      </c>
      <c r="CW53" s="2" t="s">
        <v>301</v>
      </c>
      <c r="CX53" s="2" t="s">
        <v>844</v>
      </c>
      <c r="CY53" s="2" t="s">
        <v>142</v>
      </c>
      <c r="CZ53" s="2" t="s">
        <v>142</v>
      </c>
      <c r="DA53" s="2" t="s">
        <v>131</v>
      </c>
      <c r="DB53" s="4"/>
      <c r="DC53" s="8"/>
      <c r="DD53" s="4"/>
      <c r="DE53" s="8"/>
      <c r="DF53" s="7"/>
      <c r="DG53" s="7"/>
      <c r="DH53" s="2" t="s">
        <v>139</v>
      </c>
      <c r="DI53" s="2" t="s">
        <v>128</v>
      </c>
      <c r="DJ53" s="2" t="s">
        <v>131</v>
      </c>
      <c r="DK53" s="2" t="s">
        <v>511</v>
      </c>
      <c r="DL53" s="2" t="s">
        <v>142</v>
      </c>
      <c r="DM53" s="2" t="s">
        <v>142</v>
      </c>
      <c r="DN53" s="2" t="s">
        <v>131</v>
      </c>
      <c r="DO53" s="4"/>
      <c r="DP53" s="8"/>
      <c r="DQ53" s="4"/>
      <c r="DR53" s="8"/>
      <c r="DS53" s="7"/>
      <c r="DT53" s="7"/>
      <c r="DU53" s="2" t="s">
        <v>139</v>
      </c>
      <c r="DV53" s="2" t="s">
        <v>128</v>
      </c>
      <c r="DW53" s="2" t="s">
        <v>481</v>
      </c>
      <c r="DX53" s="2" t="s">
        <v>712</v>
      </c>
      <c r="DY53" s="2" t="s">
        <v>142</v>
      </c>
      <c r="DZ53" s="2" t="s">
        <v>142</v>
      </c>
      <c r="EA53" s="2" t="s">
        <v>131</v>
      </c>
      <c r="EB53" s="4"/>
      <c r="EC53" s="8"/>
      <c r="ED53" s="4"/>
      <c r="EE53" s="8"/>
      <c r="EF53" s="7"/>
      <c r="EG53" s="7"/>
      <c r="EH53" s="2" t="s">
        <v>139</v>
      </c>
      <c r="EI53" s="2" t="s">
        <v>128</v>
      </c>
      <c r="EJ53" s="2" t="s">
        <v>301</v>
      </c>
      <c r="EK53" s="2" t="s">
        <v>845</v>
      </c>
      <c r="EL53" s="2" t="s">
        <v>142</v>
      </c>
      <c r="EM53" s="2" t="s">
        <v>142</v>
      </c>
      <c r="EN53" s="2" t="s">
        <v>131</v>
      </c>
      <c r="EO53" s="4"/>
      <c r="EP53" s="8"/>
      <c r="EQ53" s="4"/>
      <c r="ER53" s="8"/>
      <c r="ES53" s="7"/>
      <c r="ET53" s="7"/>
      <c r="EU53" s="2" t="s">
        <v>139</v>
      </c>
      <c r="EV53" s="2" t="s">
        <v>128</v>
      </c>
      <c r="EW53" s="2" t="s">
        <v>148</v>
      </c>
      <c r="EX53" s="2" t="s">
        <v>846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139</v>
      </c>
      <c r="FI53" s="2" t="s">
        <v>128</v>
      </c>
      <c r="FJ53" s="2" t="s">
        <v>301</v>
      </c>
      <c r="FK53" s="2" t="s">
        <v>847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131</v>
      </c>
      <c r="FV53" s="2" t="s">
        <v>131</v>
      </c>
      <c r="FW53" s="2" t="s">
        <v>131</v>
      </c>
      <c r="FX53" s="2" t="s">
        <v>131</v>
      </c>
      <c r="FY53" s="2" t="s">
        <v>131</v>
      </c>
      <c r="FZ53" s="2" t="s">
        <v>131</v>
      </c>
      <c r="GA53" s="2" t="s">
        <v>131</v>
      </c>
      <c r="GB53" s="4"/>
      <c r="GC53" s="8"/>
      <c r="GD53" s="4"/>
      <c r="GE53" s="8"/>
      <c r="GF53" s="7"/>
      <c r="GG53" s="7"/>
      <c r="GH53" s="2" t="s">
        <v>139</v>
      </c>
      <c r="GI53" s="2" t="s">
        <v>128</v>
      </c>
      <c r="GJ53" s="2" t="s">
        <v>350</v>
      </c>
      <c r="GK53" s="2" t="s">
        <v>848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139</v>
      </c>
      <c r="GV53" s="2" t="s">
        <v>128</v>
      </c>
      <c r="GW53" s="2" t="s">
        <v>515</v>
      </c>
      <c r="GX53" s="2" t="s">
        <v>849</v>
      </c>
      <c r="GY53" s="2" t="s">
        <v>142</v>
      </c>
      <c r="GZ53" s="2" t="s">
        <v>142</v>
      </c>
      <c r="HA53" s="2" t="s">
        <v>131</v>
      </c>
      <c r="HB53" s="4"/>
      <c r="HC53" s="8"/>
      <c r="HD53" s="4"/>
      <c r="HE53" s="8"/>
      <c r="HF53" s="7"/>
      <c r="HG53" s="7"/>
      <c r="HH53" s="2" t="s">
        <v>152</v>
      </c>
      <c r="HI53" s="2" t="s">
        <v>128</v>
      </c>
      <c r="HJ53" s="2" t="s">
        <v>310</v>
      </c>
      <c r="HK53" s="2" t="s">
        <v>131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153</v>
      </c>
      <c r="HV53" s="2" t="s">
        <v>154</v>
      </c>
      <c r="HW53" s="2" t="s">
        <v>515</v>
      </c>
      <c r="HX53" s="2" t="s">
        <v>131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159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159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152</v>
      </c>
      <c r="JV53" s="2" t="s">
        <v>128</v>
      </c>
      <c r="JW53" s="2" t="s">
        <v>301</v>
      </c>
      <c r="JX53" s="2" t="s">
        <v>131</v>
      </c>
      <c r="JY53" s="2" t="s">
        <v>142</v>
      </c>
      <c r="JZ53" s="2" t="s">
        <v>142</v>
      </c>
      <c r="KA53" s="2" t="s">
        <v>131</v>
      </c>
      <c r="KB53" s="4"/>
      <c r="KC53" s="8"/>
      <c r="KD53" s="4"/>
      <c r="KE53" s="8"/>
      <c r="KF53" s="7"/>
      <c r="KG53" s="7"/>
      <c r="KH53" s="2" t="s">
        <v>131</v>
      </c>
      <c r="KI53" s="2" t="s">
        <v>131</v>
      </c>
      <c r="KJ53" s="2" t="s">
        <v>131</v>
      </c>
      <c r="KK53" s="2" t="s">
        <v>131</v>
      </c>
      <c r="KL53" s="2" t="s">
        <v>131</v>
      </c>
      <c r="KM53" s="2" t="s">
        <v>131</v>
      </c>
      <c r="KN53" s="2" t="s">
        <v>131</v>
      </c>
      <c r="KO53" s="4"/>
      <c r="KP53" s="8"/>
      <c r="KQ53" s="4"/>
      <c r="KR53" s="8"/>
      <c r="KS53" s="7"/>
      <c r="KT53" s="7"/>
      <c r="KU53" s="2" t="s">
        <v>159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139</v>
      </c>
      <c r="LV53" s="2" t="s">
        <v>128</v>
      </c>
      <c r="LW53" s="2" t="s">
        <v>301</v>
      </c>
      <c r="LX53" s="2" t="s">
        <v>700</v>
      </c>
      <c r="LY53" s="2" t="s">
        <v>142</v>
      </c>
      <c r="LZ53" s="2" t="s">
        <v>142</v>
      </c>
      <c r="MA53" s="2" t="s">
        <v>131</v>
      </c>
      <c r="MB53" s="4"/>
      <c r="MC53" s="8"/>
      <c r="MD53" s="4"/>
      <c r="ME53" s="8"/>
      <c r="MF53" s="7"/>
      <c r="MG53" s="7"/>
      <c r="MH53" s="2" t="s">
        <v>131</v>
      </c>
      <c r="MI53" s="2" t="s">
        <v>131</v>
      </c>
      <c r="MJ53" s="2" t="s">
        <v>131</v>
      </c>
      <c r="MK53" s="2" t="s">
        <v>131</v>
      </c>
      <c r="ML53" s="2" t="s">
        <v>131</v>
      </c>
      <c r="MM53" s="2" t="s">
        <v>131</v>
      </c>
      <c r="MN53" s="2" t="s">
        <v>131</v>
      </c>
      <c r="MO53" s="4"/>
      <c r="MP53" s="8"/>
      <c r="MQ53" s="4"/>
      <c r="MR53" s="8"/>
      <c r="MS53" s="7"/>
      <c r="MT53" s="7"/>
      <c r="MU53" s="2" t="s">
        <v>139</v>
      </c>
      <c r="MV53" s="2" t="s">
        <v>128</v>
      </c>
      <c r="MW53" s="2" t="s">
        <v>131</v>
      </c>
      <c r="MX53" s="2" t="s">
        <v>131</v>
      </c>
      <c r="MY53" s="2" t="s">
        <v>142</v>
      </c>
      <c r="MZ53" s="2" t="s">
        <v>142</v>
      </c>
      <c r="NA53" s="2" t="s">
        <v>131</v>
      </c>
      <c r="NB53" s="4"/>
      <c r="NC53" s="8"/>
      <c r="ND53" s="4"/>
      <c r="NE53" s="8"/>
      <c r="NF53" s="7"/>
      <c r="NG53" s="7"/>
      <c r="NH53" s="2" t="s">
        <v>152</v>
      </c>
      <c r="NI53" s="2" t="s">
        <v>128</v>
      </c>
      <c r="NJ53" s="2" t="s">
        <v>131</v>
      </c>
      <c r="NK53" s="2" t="s">
        <v>131</v>
      </c>
      <c r="NL53" s="2" t="s">
        <v>142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2" t="s">
        <v>131</v>
      </c>
      <c r="OB53" s="4"/>
      <c r="OC53" s="8"/>
      <c r="OD53" s="4"/>
      <c r="OE53" s="8"/>
      <c r="OF53" s="7"/>
      <c r="OG53" s="7"/>
      <c r="OH53" s="2" t="s">
        <v>139</v>
      </c>
      <c r="OI53" s="2" t="s">
        <v>128</v>
      </c>
      <c r="OJ53" s="2" t="s">
        <v>315</v>
      </c>
      <c r="OK53" s="2" t="s">
        <v>850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152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159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131</v>
      </c>
      <c r="PV53" s="2" t="s">
        <v>131</v>
      </c>
      <c r="PW53" s="2" t="s">
        <v>131</v>
      </c>
      <c r="PX53" s="2" t="s">
        <v>131</v>
      </c>
      <c r="PY53" s="2" t="s">
        <v>131</v>
      </c>
      <c r="PZ53" s="2" t="s">
        <v>131</v>
      </c>
      <c r="QA53" s="2" t="s">
        <v>131</v>
      </c>
      <c r="QB53" s="4"/>
      <c r="QC53" s="8"/>
      <c r="QD53" s="4"/>
      <c r="QE53" s="8"/>
      <c r="QF53" s="7"/>
      <c r="QG53" s="7"/>
      <c r="QH53" s="2" t="s">
        <v>131</v>
      </c>
      <c r="QI53" s="2" t="s">
        <v>131</v>
      </c>
      <c r="QJ53" s="2" t="s">
        <v>131</v>
      </c>
      <c r="QK53" s="2" t="s">
        <v>131</v>
      </c>
      <c r="QL53" s="2" t="s">
        <v>131</v>
      </c>
      <c r="QM53" s="2" t="s">
        <v>131</v>
      </c>
      <c r="QN53" s="2" t="s">
        <v>131</v>
      </c>
      <c r="QO53" s="4"/>
      <c r="QP53" s="8"/>
      <c r="QQ53" s="4"/>
      <c r="QR53" s="8"/>
      <c r="QS53" s="7"/>
      <c r="QT53" s="7"/>
      <c r="QU53" s="2" t="s">
        <v>160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162</v>
      </c>
      <c r="RB53" s="4"/>
      <c r="RC53" s="8"/>
      <c r="RD53" s="4"/>
      <c r="RE53" s="8"/>
      <c r="RF53" s="7"/>
      <c r="RG53" s="7"/>
      <c r="RH53" s="2" t="s">
        <v>152</v>
      </c>
      <c r="RI53" s="2" t="s">
        <v>154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153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851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852</v>
      </c>
      <c r="G54" s="2" t="s">
        <v>852</v>
      </c>
      <c r="H54" s="2" t="s">
        <v>852</v>
      </c>
      <c r="I54" s="2" t="s">
        <v>853</v>
      </c>
      <c r="J54" s="2" t="s">
        <v>164</v>
      </c>
      <c r="K54" s="2" t="s">
        <v>377</v>
      </c>
      <c r="L54" s="3">
        <v>96</v>
      </c>
      <c r="M54" s="3">
        <v>100.8</v>
      </c>
      <c r="N54" s="3">
        <v>189.99</v>
      </c>
      <c r="O54" s="2" t="s">
        <v>128</v>
      </c>
      <c r="P54" s="2" t="s">
        <v>197</v>
      </c>
      <c r="Q54" s="2" t="s">
        <v>130</v>
      </c>
      <c r="R54" s="2" t="s">
        <v>131</v>
      </c>
      <c r="S54" s="2" t="s">
        <v>131</v>
      </c>
      <c r="T54" s="2" t="s">
        <v>378</v>
      </c>
      <c r="U54" s="2" t="s">
        <v>684</v>
      </c>
      <c r="V54" s="2" t="s">
        <v>854</v>
      </c>
      <c r="W54" s="2" t="s">
        <v>131</v>
      </c>
      <c r="X54" s="2" t="s">
        <v>131</v>
      </c>
      <c r="Y54" s="2" t="s">
        <v>391</v>
      </c>
      <c r="Z54" s="4">
        <v>354</v>
      </c>
      <c r="AA54" s="4">
        <f>=ROUNDDOWN(168.571428571429,0)</f>
      </c>
      <c r="AB54" s="5">
        <v>2.1</v>
      </c>
      <c r="AC54" s="2" t="s">
        <v>131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/>
      <c r="AQ54" s="8"/>
      <c r="AR54" s="4"/>
      <c r="AS54" s="8"/>
      <c r="AT54" s="7"/>
      <c r="AU54" s="7"/>
      <c r="AV54" s="4">
        <v>1</v>
      </c>
      <c r="AW54" s="8">
        <v>122.3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/>
      <c r="BC54" s="4">
        <v>1</v>
      </c>
      <c r="BD54" s="8">
        <v>122.3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/>
      <c r="BK54" s="8"/>
      <c r="BL54" s="2" t="s">
        <v>131</v>
      </c>
      <c r="BM54" s="7"/>
      <c r="BN54" s="7"/>
      <c r="BO54" s="4"/>
      <c r="BP54" s="8"/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855</v>
      </c>
      <c r="BY54" s="2" t="s">
        <v>142</v>
      </c>
      <c r="BZ54" s="2" t="s">
        <v>142</v>
      </c>
      <c r="CA54" s="2" t="s">
        <v>131</v>
      </c>
      <c r="CB54" s="4"/>
      <c r="CC54" s="8"/>
      <c r="CD54" s="4"/>
      <c r="CE54" s="8"/>
      <c r="CF54" s="7"/>
      <c r="CG54" s="7"/>
      <c r="CH54" s="2" t="s">
        <v>139</v>
      </c>
      <c r="CI54" s="2" t="s">
        <v>128</v>
      </c>
      <c r="CJ54" s="2" t="s">
        <v>131</v>
      </c>
      <c r="CK54" s="2" t="s">
        <v>856</v>
      </c>
      <c r="CL54" s="2" t="s">
        <v>142</v>
      </c>
      <c r="CM54" s="2" t="s">
        <v>142</v>
      </c>
      <c r="CN54" s="2" t="s">
        <v>131</v>
      </c>
      <c r="CO54" s="4"/>
      <c r="CP54" s="8"/>
      <c r="CQ54" s="4"/>
      <c r="CR54" s="8"/>
      <c r="CS54" s="7"/>
      <c r="CT54" s="7"/>
      <c r="CU54" s="2" t="s">
        <v>139</v>
      </c>
      <c r="CV54" s="2" t="s">
        <v>128</v>
      </c>
      <c r="CW54" s="2" t="s">
        <v>131</v>
      </c>
      <c r="CX54" s="2" t="s">
        <v>131</v>
      </c>
      <c r="CY54" s="2" t="s">
        <v>142</v>
      </c>
      <c r="CZ54" s="2" t="s">
        <v>142</v>
      </c>
      <c r="DA54" s="2" t="s">
        <v>131</v>
      </c>
      <c r="DB54" s="4"/>
      <c r="DC54" s="8"/>
      <c r="DD54" s="4"/>
      <c r="DE54" s="8"/>
      <c r="DF54" s="7"/>
      <c r="DG54" s="7"/>
      <c r="DH54" s="2" t="s">
        <v>139</v>
      </c>
      <c r="DI54" s="2" t="s">
        <v>128</v>
      </c>
      <c r="DJ54" s="2" t="s">
        <v>131</v>
      </c>
      <c r="DK54" s="2" t="s">
        <v>857</v>
      </c>
      <c r="DL54" s="2" t="s">
        <v>142</v>
      </c>
      <c r="DM54" s="2" t="s">
        <v>142</v>
      </c>
      <c r="DN54" s="2" t="s">
        <v>131</v>
      </c>
      <c r="DO54" s="4"/>
      <c r="DP54" s="8"/>
      <c r="DQ54" s="4"/>
      <c r="DR54" s="8"/>
      <c r="DS54" s="7"/>
      <c r="DT54" s="7"/>
      <c r="DU54" s="2" t="s">
        <v>139</v>
      </c>
      <c r="DV54" s="2" t="s">
        <v>128</v>
      </c>
      <c r="DW54" s="2" t="s">
        <v>131</v>
      </c>
      <c r="DX54" s="2" t="s">
        <v>858</v>
      </c>
      <c r="DY54" s="2" t="s">
        <v>142</v>
      </c>
      <c r="DZ54" s="2" t="s">
        <v>142</v>
      </c>
      <c r="EA54" s="2" t="s">
        <v>131</v>
      </c>
      <c r="EB54" s="4"/>
      <c r="EC54" s="8"/>
      <c r="ED54" s="4"/>
      <c r="EE54" s="8"/>
      <c r="EF54" s="7"/>
      <c r="EG54" s="7"/>
      <c r="EH54" s="2" t="s">
        <v>159</v>
      </c>
      <c r="EI54" s="2" t="s">
        <v>128</v>
      </c>
      <c r="EJ54" s="2" t="s">
        <v>131</v>
      </c>
      <c r="EK54" s="2" t="s">
        <v>131</v>
      </c>
      <c r="EL54" s="2" t="s">
        <v>142</v>
      </c>
      <c r="EM54" s="2" t="s">
        <v>142</v>
      </c>
      <c r="EN54" s="2" t="s">
        <v>131</v>
      </c>
      <c r="EO54" s="4"/>
      <c r="EP54" s="8"/>
      <c r="EQ54" s="4"/>
      <c r="ER54" s="8"/>
      <c r="ES54" s="7"/>
      <c r="ET54" s="7"/>
      <c r="EU54" s="2" t="s">
        <v>139</v>
      </c>
      <c r="EV54" s="2" t="s">
        <v>128</v>
      </c>
      <c r="EW54" s="2" t="s">
        <v>131</v>
      </c>
      <c r="EX54" s="2" t="s">
        <v>131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159</v>
      </c>
      <c r="FI54" s="2" t="s">
        <v>128</v>
      </c>
      <c r="FJ54" s="2" t="s">
        <v>131</v>
      </c>
      <c r="FK54" s="2" t="s">
        <v>131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131</v>
      </c>
      <c r="FV54" s="2" t="s">
        <v>131</v>
      </c>
      <c r="FW54" s="2" t="s">
        <v>131</v>
      </c>
      <c r="FX54" s="2" t="s">
        <v>131</v>
      </c>
      <c r="FY54" s="2" t="s">
        <v>131</v>
      </c>
      <c r="FZ54" s="2" t="s">
        <v>131</v>
      </c>
      <c r="GA54" s="2" t="s">
        <v>131</v>
      </c>
      <c r="GB54" s="4"/>
      <c r="GC54" s="8"/>
      <c r="GD54" s="4"/>
      <c r="GE54" s="8"/>
      <c r="GF54" s="7"/>
      <c r="GG54" s="7"/>
      <c r="GH54" s="2" t="s">
        <v>152</v>
      </c>
      <c r="GI54" s="2" t="s">
        <v>128</v>
      </c>
      <c r="GJ54" s="2" t="s">
        <v>131</v>
      </c>
      <c r="GK54" s="2" t="s">
        <v>131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139</v>
      </c>
      <c r="GV54" s="2" t="s">
        <v>128</v>
      </c>
      <c r="GW54" s="2" t="s">
        <v>131</v>
      </c>
      <c r="GX54" s="2" t="s">
        <v>131</v>
      </c>
      <c r="GY54" s="2" t="s">
        <v>142</v>
      </c>
      <c r="GZ54" s="2" t="s">
        <v>142</v>
      </c>
      <c r="HA54" s="2" t="s">
        <v>131</v>
      </c>
      <c r="HB54" s="4"/>
      <c r="HC54" s="8"/>
      <c r="HD54" s="4"/>
      <c r="HE54" s="8"/>
      <c r="HF54" s="7"/>
      <c r="HG54" s="7"/>
      <c r="HH54" s="2" t="s">
        <v>152</v>
      </c>
      <c r="HI54" s="2" t="s">
        <v>128</v>
      </c>
      <c r="HJ54" s="2" t="s">
        <v>131</v>
      </c>
      <c r="HK54" s="2" t="s">
        <v>131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159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152</v>
      </c>
      <c r="II54" s="2" t="s">
        <v>128</v>
      </c>
      <c r="IJ54" s="2" t="s">
        <v>131</v>
      </c>
      <c r="IK54" s="2" t="s">
        <v>131</v>
      </c>
      <c r="IL54" s="2" t="s">
        <v>142</v>
      </c>
      <c r="IM54" s="2" t="s">
        <v>142</v>
      </c>
      <c r="IN54" s="2" t="s">
        <v>131</v>
      </c>
      <c r="IO54" s="4"/>
      <c r="IP54" s="8"/>
      <c r="IQ54" s="4"/>
      <c r="IR54" s="8"/>
      <c r="IS54" s="7"/>
      <c r="IT54" s="7"/>
      <c r="IU54" s="2" t="s">
        <v>159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159</v>
      </c>
      <c r="JI54" s="2" t="s">
        <v>128</v>
      </c>
      <c r="JJ54" s="2" t="s">
        <v>131</v>
      </c>
      <c r="JK54" s="2" t="s">
        <v>131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152</v>
      </c>
      <c r="JV54" s="2" t="s">
        <v>128</v>
      </c>
      <c r="JW54" s="2" t="s">
        <v>131</v>
      </c>
      <c r="JX54" s="2" t="s">
        <v>131</v>
      </c>
      <c r="JY54" s="2" t="s">
        <v>142</v>
      </c>
      <c r="JZ54" s="2" t="s">
        <v>142</v>
      </c>
      <c r="KA54" s="2" t="s">
        <v>131</v>
      </c>
      <c r="KB54" s="4"/>
      <c r="KC54" s="8"/>
      <c r="KD54" s="4"/>
      <c r="KE54" s="8"/>
      <c r="KF54" s="7"/>
      <c r="KG54" s="7"/>
      <c r="KH54" s="2" t="s">
        <v>152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159</v>
      </c>
      <c r="KV54" s="2" t="s">
        <v>128</v>
      </c>
      <c r="KW54" s="2" t="s">
        <v>131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139</v>
      </c>
      <c r="LV54" s="2" t="s">
        <v>128</v>
      </c>
      <c r="LW54" s="2" t="s">
        <v>131</v>
      </c>
      <c r="LX54" s="2" t="s">
        <v>131</v>
      </c>
      <c r="LY54" s="2" t="s">
        <v>142</v>
      </c>
      <c r="LZ54" s="2" t="s">
        <v>142</v>
      </c>
      <c r="MA54" s="2" t="s">
        <v>131</v>
      </c>
      <c r="MB54" s="4"/>
      <c r="MC54" s="8"/>
      <c r="MD54" s="4"/>
      <c r="ME54" s="8"/>
      <c r="MF54" s="7"/>
      <c r="MG54" s="7"/>
      <c r="MH54" s="2" t="s">
        <v>131</v>
      </c>
      <c r="MI54" s="2" t="s">
        <v>131</v>
      </c>
      <c r="MJ54" s="2" t="s">
        <v>131</v>
      </c>
      <c r="MK54" s="2" t="s">
        <v>131</v>
      </c>
      <c r="ML54" s="2" t="s">
        <v>131</v>
      </c>
      <c r="MM54" s="2" t="s">
        <v>131</v>
      </c>
      <c r="MN54" s="2" t="s">
        <v>131</v>
      </c>
      <c r="MO54" s="4"/>
      <c r="MP54" s="8"/>
      <c r="MQ54" s="4"/>
      <c r="MR54" s="8"/>
      <c r="MS54" s="7"/>
      <c r="MT54" s="7"/>
      <c r="MU54" s="2" t="s">
        <v>131</v>
      </c>
      <c r="MV54" s="2" t="s">
        <v>131</v>
      </c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4"/>
      <c r="NC54" s="8"/>
      <c r="ND54" s="4"/>
      <c r="NE54" s="8"/>
      <c r="NF54" s="7"/>
      <c r="NG54" s="7"/>
      <c r="NH54" s="2" t="s">
        <v>152</v>
      </c>
      <c r="NI54" s="2" t="s">
        <v>128</v>
      </c>
      <c r="NJ54" s="2" t="s">
        <v>131</v>
      </c>
      <c r="NK54" s="2" t="s">
        <v>131</v>
      </c>
      <c r="NL54" s="2" t="s">
        <v>142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139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159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152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159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152</v>
      </c>
      <c r="PV54" s="2" t="s">
        <v>128</v>
      </c>
      <c r="PW54" s="2" t="s">
        <v>131</v>
      </c>
      <c r="PX54" s="2" t="s">
        <v>131</v>
      </c>
      <c r="PY54" s="2" t="s">
        <v>142</v>
      </c>
      <c r="PZ54" s="2" t="s">
        <v>142</v>
      </c>
      <c r="QA54" s="2" t="s">
        <v>131</v>
      </c>
      <c r="QB54" s="4"/>
      <c r="QC54" s="8"/>
      <c r="QD54" s="4"/>
      <c r="QE54" s="8"/>
      <c r="QF54" s="7"/>
      <c r="QG54" s="7"/>
      <c r="QH54" s="2" t="s">
        <v>152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160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131</v>
      </c>
      <c r="RB54" s="4"/>
      <c r="RC54" s="8"/>
      <c r="RD54" s="4"/>
      <c r="RE54" s="8"/>
      <c r="RF54" s="7"/>
      <c r="RG54" s="7"/>
      <c r="RH54" s="2" t="s">
        <v>152</v>
      </c>
      <c r="RI54" s="2" t="s">
        <v>154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159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859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852</v>
      </c>
      <c r="G55" s="2" t="s">
        <v>852</v>
      </c>
      <c r="H55" s="2" t="s">
        <v>852</v>
      </c>
      <c r="I55" s="2" t="s">
        <v>853</v>
      </c>
      <c r="J55" s="2" t="s">
        <v>180</v>
      </c>
      <c r="K55" s="2" t="s">
        <v>377</v>
      </c>
      <c r="L55" s="3">
        <v>104</v>
      </c>
      <c r="M55" s="3">
        <v>109.2</v>
      </c>
      <c r="N55" s="3">
        <v>209.99</v>
      </c>
      <c r="O55" s="2" t="s">
        <v>128</v>
      </c>
      <c r="P55" s="2" t="s">
        <v>197</v>
      </c>
      <c r="Q55" s="2" t="s">
        <v>130</v>
      </c>
      <c r="R55" s="2" t="s">
        <v>131</v>
      </c>
      <c r="S55" s="2" t="s">
        <v>131</v>
      </c>
      <c r="T55" s="2" t="s">
        <v>378</v>
      </c>
      <c r="U55" s="2" t="s">
        <v>684</v>
      </c>
      <c r="V55" s="2" t="s">
        <v>854</v>
      </c>
      <c r="W55" s="2" t="s">
        <v>131</v>
      </c>
      <c r="X55" s="2" t="s">
        <v>131</v>
      </c>
      <c r="Y55" s="2" t="s">
        <v>860</v>
      </c>
      <c r="Z55" s="4">
        <v>341</v>
      </c>
      <c r="AA55" s="4">
        <f>=ROUNDDOWN(179.473684210526,0)</f>
      </c>
      <c r="AB55" s="5">
        <v>1.9</v>
      </c>
      <c r="AC55" s="2" t="s">
        <v>131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/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861</v>
      </c>
      <c r="BY55" s="2" t="s">
        <v>142</v>
      </c>
      <c r="BZ55" s="2" t="s">
        <v>142</v>
      </c>
      <c r="CA55" s="2" t="s">
        <v>131</v>
      </c>
      <c r="CB55" s="4"/>
      <c r="CC55" s="8"/>
      <c r="CD55" s="4"/>
      <c r="CE55" s="8"/>
      <c r="CF55" s="7"/>
      <c r="CG55" s="7"/>
      <c r="CH55" s="2" t="s">
        <v>139</v>
      </c>
      <c r="CI55" s="2" t="s">
        <v>128</v>
      </c>
      <c r="CJ55" s="2" t="s">
        <v>131</v>
      </c>
      <c r="CK55" s="2" t="s">
        <v>862</v>
      </c>
      <c r="CL55" s="2" t="s">
        <v>142</v>
      </c>
      <c r="CM55" s="2" t="s">
        <v>142</v>
      </c>
      <c r="CN55" s="2" t="s">
        <v>131</v>
      </c>
      <c r="CO55" s="4"/>
      <c r="CP55" s="8"/>
      <c r="CQ55" s="4"/>
      <c r="CR55" s="8"/>
      <c r="CS55" s="7"/>
      <c r="CT55" s="7"/>
      <c r="CU55" s="2" t="s">
        <v>139</v>
      </c>
      <c r="CV55" s="2" t="s">
        <v>128</v>
      </c>
      <c r="CW55" s="2" t="s">
        <v>131</v>
      </c>
      <c r="CX55" s="2" t="s">
        <v>863</v>
      </c>
      <c r="CY55" s="2" t="s">
        <v>142</v>
      </c>
      <c r="CZ55" s="2" t="s">
        <v>142</v>
      </c>
      <c r="DA55" s="2" t="s">
        <v>131</v>
      </c>
      <c r="DB55" s="4"/>
      <c r="DC55" s="8"/>
      <c r="DD55" s="4"/>
      <c r="DE55" s="8"/>
      <c r="DF55" s="7"/>
      <c r="DG55" s="7"/>
      <c r="DH55" s="2" t="s">
        <v>139</v>
      </c>
      <c r="DI55" s="2" t="s">
        <v>128</v>
      </c>
      <c r="DJ55" s="2" t="s">
        <v>131</v>
      </c>
      <c r="DK55" s="2" t="s">
        <v>230</v>
      </c>
      <c r="DL55" s="2" t="s">
        <v>142</v>
      </c>
      <c r="DM55" s="2" t="s">
        <v>142</v>
      </c>
      <c r="DN55" s="2" t="s">
        <v>131</v>
      </c>
      <c r="DO55" s="4"/>
      <c r="DP55" s="8"/>
      <c r="DQ55" s="4"/>
      <c r="DR55" s="8"/>
      <c r="DS55" s="7"/>
      <c r="DT55" s="7"/>
      <c r="DU55" s="2" t="s">
        <v>139</v>
      </c>
      <c r="DV55" s="2" t="s">
        <v>128</v>
      </c>
      <c r="DW55" s="2" t="s">
        <v>131</v>
      </c>
      <c r="DX55" s="2" t="s">
        <v>858</v>
      </c>
      <c r="DY55" s="2" t="s">
        <v>142</v>
      </c>
      <c r="DZ55" s="2" t="s">
        <v>142</v>
      </c>
      <c r="EA55" s="2" t="s">
        <v>131</v>
      </c>
      <c r="EB55" s="4"/>
      <c r="EC55" s="8"/>
      <c r="ED55" s="4"/>
      <c r="EE55" s="8"/>
      <c r="EF55" s="7"/>
      <c r="EG55" s="7"/>
      <c r="EH55" s="2" t="s">
        <v>159</v>
      </c>
      <c r="EI55" s="2" t="s">
        <v>128</v>
      </c>
      <c r="EJ55" s="2" t="s">
        <v>131</v>
      </c>
      <c r="EK55" s="2" t="s">
        <v>131</v>
      </c>
      <c r="EL55" s="2" t="s">
        <v>142</v>
      </c>
      <c r="EM55" s="2" t="s">
        <v>142</v>
      </c>
      <c r="EN55" s="2" t="s">
        <v>131</v>
      </c>
      <c r="EO55" s="4"/>
      <c r="EP55" s="8"/>
      <c r="EQ55" s="4"/>
      <c r="ER55" s="8"/>
      <c r="ES55" s="7"/>
      <c r="ET55" s="7"/>
      <c r="EU55" s="2" t="s">
        <v>139</v>
      </c>
      <c r="EV55" s="2" t="s">
        <v>128</v>
      </c>
      <c r="EW55" s="2" t="s">
        <v>131</v>
      </c>
      <c r="EX55" s="2" t="s">
        <v>131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159</v>
      </c>
      <c r="FI55" s="2" t="s">
        <v>128</v>
      </c>
      <c r="FJ55" s="2" t="s">
        <v>131</v>
      </c>
      <c r="FK55" s="2" t="s">
        <v>131</v>
      </c>
      <c r="FL55" s="2" t="s">
        <v>142</v>
      </c>
      <c r="FM55" s="2" t="s">
        <v>142</v>
      </c>
      <c r="FN55" s="2" t="s">
        <v>131</v>
      </c>
      <c r="FO55" s="4"/>
      <c r="FP55" s="8"/>
      <c r="FQ55" s="4"/>
      <c r="FR55" s="8"/>
      <c r="FS55" s="7"/>
      <c r="FT55" s="7"/>
      <c r="FU55" s="2" t="s">
        <v>131</v>
      </c>
      <c r="FV55" s="2" t="s">
        <v>131</v>
      </c>
      <c r="FW55" s="2" t="s">
        <v>131</v>
      </c>
      <c r="FX55" s="2" t="s">
        <v>131</v>
      </c>
      <c r="FY55" s="2" t="s">
        <v>131</v>
      </c>
      <c r="FZ55" s="2" t="s">
        <v>131</v>
      </c>
      <c r="GA55" s="2" t="s">
        <v>131</v>
      </c>
      <c r="GB55" s="4"/>
      <c r="GC55" s="8"/>
      <c r="GD55" s="4"/>
      <c r="GE55" s="8"/>
      <c r="GF55" s="7"/>
      <c r="GG55" s="7"/>
      <c r="GH55" s="2" t="s">
        <v>152</v>
      </c>
      <c r="GI55" s="2" t="s">
        <v>128</v>
      </c>
      <c r="GJ55" s="2" t="s">
        <v>131</v>
      </c>
      <c r="GK55" s="2" t="s">
        <v>131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139</v>
      </c>
      <c r="GV55" s="2" t="s">
        <v>128</v>
      </c>
      <c r="GW55" s="2" t="s">
        <v>131</v>
      </c>
      <c r="GX55" s="2" t="s">
        <v>131</v>
      </c>
      <c r="GY55" s="2" t="s">
        <v>142</v>
      </c>
      <c r="GZ55" s="2" t="s">
        <v>142</v>
      </c>
      <c r="HA55" s="2" t="s">
        <v>131</v>
      </c>
      <c r="HB55" s="4"/>
      <c r="HC55" s="8"/>
      <c r="HD55" s="4"/>
      <c r="HE55" s="8"/>
      <c r="HF55" s="7"/>
      <c r="HG55" s="7"/>
      <c r="HH55" s="2" t="s">
        <v>152</v>
      </c>
      <c r="HI55" s="2" t="s">
        <v>128</v>
      </c>
      <c r="HJ55" s="2" t="s">
        <v>131</v>
      </c>
      <c r="HK55" s="2" t="s">
        <v>131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159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152</v>
      </c>
      <c r="II55" s="2" t="s">
        <v>128</v>
      </c>
      <c r="IJ55" s="2" t="s">
        <v>131</v>
      </c>
      <c r="IK55" s="2" t="s">
        <v>131</v>
      </c>
      <c r="IL55" s="2" t="s">
        <v>142</v>
      </c>
      <c r="IM55" s="2" t="s">
        <v>142</v>
      </c>
      <c r="IN55" s="2" t="s">
        <v>131</v>
      </c>
      <c r="IO55" s="4"/>
      <c r="IP55" s="8"/>
      <c r="IQ55" s="4"/>
      <c r="IR55" s="8"/>
      <c r="IS55" s="7"/>
      <c r="IT55" s="7"/>
      <c r="IU55" s="2" t="s">
        <v>159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159</v>
      </c>
      <c r="JI55" s="2" t="s">
        <v>128</v>
      </c>
      <c r="JJ55" s="2" t="s">
        <v>131</v>
      </c>
      <c r="JK55" s="2" t="s">
        <v>131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152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152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159</v>
      </c>
      <c r="KV55" s="2" t="s">
        <v>128</v>
      </c>
      <c r="KW55" s="2" t="s">
        <v>131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139</v>
      </c>
      <c r="LV55" s="2" t="s">
        <v>128</v>
      </c>
      <c r="LW55" s="2" t="s">
        <v>131</v>
      </c>
      <c r="LX55" s="2" t="s">
        <v>131</v>
      </c>
      <c r="LY55" s="2" t="s">
        <v>142</v>
      </c>
      <c r="LZ55" s="2" t="s">
        <v>142</v>
      </c>
      <c r="MA55" s="2" t="s">
        <v>131</v>
      </c>
      <c r="MB55" s="4"/>
      <c r="MC55" s="8"/>
      <c r="MD55" s="4"/>
      <c r="ME55" s="8"/>
      <c r="MF55" s="7"/>
      <c r="MG55" s="7"/>
      <c r="MH55" s="2" t="s">
        <v>131</v>
      </c>
      <c r="MI55" s="2" t="s">
        <v>131</v>
      </c>
      <c r="MJ55" s="2" t="s">
        <v>131</v>
      </c>
      <c r="MK55" s="2" t="s">
        <v>131</v>
      </c>
      <c r="ML55" s="2" t="s">
        <v>131</v>
      </c>
      <c r="MM55" s="2" t="s">
        <v>131</v>
      </c>
      <c r="MN55" s="2" t="s">
        <v>131</v>
      </c>
      <c r="MO55" s="4"/>
      <c r="MP55" s="8"/>
      <c r="MQ55" s="4"/>
      <c r="MR55" s="8"/>
      <c r="MS55" s="7"/>
      <c r="MT55" s="7"/>
      <c r="MU55" s="2" t="s">
        <v>131</v>
      </c>
      <c r="MV55" s="2" t="s">
        <v>131</v>
      </c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4"/>
      <c r="NC55" s="8"/>
      <c r="ND55" s="4"/>
      <c r="NE55" s="8"/>
      <c r="NF55" s="7"/>
      <c r="NG55" s="7"/>
      <c r="NH55" s="2" t="s">
        <v>152</v>
      </c>
      <c r="NI55" s="2" t="s">
        <v>128</v>
      </c>
      <c r="NJ55" s="2" t="s">
        <v>131</v>
      </c>
      <c r="NK55" s="2" t="s">
        <v>131</v>
      </c>
      <c r="NL55" s="2" t="s">
        <v>142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139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159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152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159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152</v>
      </c>
      <c r="PV55" s="2" t="s">
        <v>128</v>
      </c>
      <c r="PW55" s="2" t="s">
        <v>131</v>
      </c>
      <c r="PX55" s="2" t="s">
        <v>131</v>
      </c>
      <c r="PY55" s="2" t="s">
        <v>142</v>
      </c>
      <c r="PZ55" s="2" t="s">
        <v>142</v>
      </c>
      <c r="QA55" s="2" t="s">
        <v>131</v>
      </c>
      <c r="QB55" s="4"/>
      <c r="QC55" s="8"/>
      <c r="QD55" s="4"/>
      <c r="QE55" s="8"/>
      <c r="QF55" s="7"/>
      <c r="QG55" s="7"/>
      <c r="QH55" s="2" t="s">
        <v>152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160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131</v>
      </c>
      <c r="RB55" s="4"/>
      <c r="RC55" s="8"/>
      <c r="RD55" s="4"/>
      <c r="RE55" s="8"/>
      <c r="RF55" s="7"/>
      <c r="RG55" s="7"/>
      <c r="RH55" s="2" t="s">
        <v>152</v>
      </c>
      <c r="RI55" s="2" t="s">
        <v>154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159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864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852</v>
      </c>
      <c r="G56" s="2" t="s">
        <v>852</v>
      </c>
      <c r="H56" s="2" t="s">
        <v>852</v>
      </c>
      <c r="I56" s="2" t="s">
        <v>853</v>
      </c>
      <c r="J56" s="2" t="s">
        <v>189</v>
      </c>
      <c r="K56" s="2" t="s">
        <v>377</v>
      </c>
      <c r="L56" s="3">
        <v>104</v>
      </c>
      <c r="M56" s="3">
        <v>109.2</v>
      </c>
      <c r="N56" s="3">
        <v>209.99</v>
      </c>
      <c r="O56" s="2" t="s">
        <v>128</v>
      </c>
      <c r="P56" s="2" t="s">
        <v>197</v>
      </c>
      <c r="Q56" s="2" t="s">
        <v>130</v>
      </c>
      <c r="R56" s="2" t="s">
        <v>131</v>
      </c>
      <c r="S56" s="2" t="s">
        <v>131</v>
      </c>
      <c r="T56" s="2" t="s">
        <v>378</v>
      </c>
      <c r="U56" s="2" t="s">
        <v>684</v>
      </c>
      <c r="V56" s="2" t="s">
        <v>854</v>
      </c>
      <c r="W56" s="2" t="s">
        <v>131</v>
      </c>
      <c r="X56" s="2" t="s">
        <v>131</v>
      </c>
      <c r="Y56" s="2" t="s">
        <v>860</v>
      </c>
      <c r="Z56" s="4">
        <v>128</v>
      </c>
      <c r="AA56" s="4">
        <f>=ROUNDDOWN(75.2941176470588,0)</f>
      </c>
      <c r="AB56" s="5">
        <v>1.7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</v>
      </c>
      <c r="AQ56" s="8">
        <v>122.3</v>
      </c>
      <c r="AR56" s="4"/>
      <c r="AS56" s="8"/>
      <c r="AT56" s="7"/>
      <c r="AU56" s="7"/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1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1</v>
      </c>
      <c r="BK56" s="8">
        <v>122.3</v>
      </c>
      <c r="BL56" s="2" t="s">
        <v>20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128</v>
      </c>
      <c r="BW56" s="2" t="s">
        <v>131</v>
      </c>
      <c r="BX56" s="2" t="s">
        <v>225</v>
      </c>
      <c r="BY56" s="2" t="s">
        <v>142</v>
      </c>
      <c r="BZ56" s="2" t="s">
        <v>142</v>
      </c>
      <c r="CA56" s="2" t="s">
        <v>131</v>
      </c>
      <c r="CB56" s="4"/>
      <c r="CC56" s="8"/>
      <c r="CD56" s="4"/>
      <c r="CE56" s="8"/>
      <c r="CF56" s="7"/>
      <c r="CG56" s="7"/>
      <c r="CH56" s="2" t="s">
        <v>139</v>
      </c>
      <c r="CI56" s="2" t="s">
        <v>128</v>
      </c>
      <c r="CJ56" s="2" t="s">
        <v>131</v>
      </c>
      <c r="CK56" s="2" t="s">
        <v>131</v>
      </c>
      <c r="CL56" s="2" t="s">
        <v>142</v>
      </c>
      <c r="CM56" s="2" t="s">
        <v>142</v>
      </c>
      <c r="CN56" s="2" t="s">
        <v>131</v>
      </c>
      <c r="CO56" s="4"/>
      <c r="CP56" s="8"/>
      <c r="CQ56" s="4"/>
      <c r="CR56" s="8"/>
      <c r="CS56" s="7"/>
      <c r="CT56" s="7"/>
      <c r="CU56" s="2" t="s">
        <v>139</v>
      </c>
      <c r="CV56" s="2" t="s">
        <v>128</v>
      </c>
      <c r="CW56" s="2" t="s">
        <v>131</v>
      </c>
      <c r="CX56" s="2" t="s">
        <v>131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139</v>
      </c>
      <c r="DI56" s="2" t="s">
        <v>128</v>
      </c>
      <c r="DJ56" s="2" t="s">
        <v>131</v>
      </c>
      <c r="DK56" s="2" t="s">
        <v>857</v>
      </c>
      <c r="DL56" s="2" t="s">
        <v>142</v>
      </c>
      <c r="DM56" s="2" t="s">
        <v>142</v>
      </c>
      <c r="DN56" s="2" t="s">
        <v>131</v>
      </c>
      <c r="DO56" s="4">
        <v>1</v>
      </c>
      <c r="DP56" s="8">
        <v>122.3</v>
      </c>
      <c r="DQ56" s="4"/>
      <c r="DR56" s="8"/>
      <c r="DS56" s="7"/>
      <c r="DT56" s="7"/>
      <c r="DU56" s="2" t="s">
        <v>139</v>
      </c>
      <c r="DV56" s="2" t="s">
        <v>128</v>
      </c>
      <c r="DW56" s="2" t="s">
        <v>131</v>
      </c>
      <c r="DX56" s="2" t="s">
        <v>865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159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139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159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131</v>
      </c>
      <c r="FV56" s="2" t="s">
        <v>131</v>
      </c>
      <c r="FW56" s="2" t="s">
        <v>131</v>
      </c>
      <c r="FX56" s="2" t="s">
        <v>131</v>
      </c>
      <c r="FY56" s="2" t="s">
        <v>131</v>
      </c>
      <c r="FZ56" s="2" t="s">
        <v>131</v>
      </c>
      <c r="GA56" s="2" t="s">
        <v>131</v>
      </c>
      <c r="GB56" s="4"/>
      <c r="GC56" s="8"/>
      <c r="GD56" s="4"/>
      <c r="GE56" s="8"/>
      <c r="GF56" s="7"/>
      <c r="GG56" s="7"/>
      <c r="GH56" s="2" t="s">
        <v>152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139</v>
      </c>
      <c r="GV56" s="2" t="s">
        <v>128</v>
      </c>
      <c r="GW56" s="2" t="s">
        <v>131</v>
      </c>
      <c r="GX56" s="2" t="s">
        <v>131</v>
      </c>
      <c r="GY56" s="2" t="s">
        <v>142</v>
      </c>
      <c r="GZ56" s="2" t="s">
        <v>142</v>
      </c>
      <c r="HA56" s="2" t="s">
        <v>131</v>
      </c>
      <c r="HB56" s="4"/>
      <c r="HC56" s="8"/>
      <c r="HD56" s="4"/>
      <c r="HE56" s="8"/>
      <c r="HF56" s="7"/>
      <c r="HG56" s="7"/>
      <c r="HH56" s="2" t="s">
        <v>152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159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152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159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159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152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152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159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131</v>
      </c>
      <c r="LI56" s="2" t="s">
        <v>131</v>
      </c>
      <c r="LJ56" s="2" t="s">
        <v>131</v>
      </c>
      <c r="LK56" s="2" t="s">
        <v>131</v>
      </c>
      <c r="LL56" s="2" t="s">
        <v>131</v>
      </c>
      <c r="LM56" s="2" t="s">
        <v>131</v>
      </c>
      <c r="LN56" s="2" t="s">
        <v>131</v>
      </c>
      <c r="LO56" s="4"/>
      <c r="LP56" s="8"/>
      <c r="LQ56" s="4"/>
      <c r="LR56" s="8"/>
      <c r="LS56" s="7"/>
      <c r="LT56" s="7"/>
      <c r="LU56" s="2" t="s">
        <v>139</v>
      </c>
      <c r="LV56" s="2" t="s">
        <v>128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131</v>
      </c>
      <c r="MI56" s="2" t="s">
        <v>131</v>
      </c>
      <c r="MJ56" s="2" t="s">
        <v>131</v>
      </c>
      <c r="MK56" s="2" t="s">
        <v>131</v>
      </c>
      <c r="ML56" s="2" t="s">
        <v>131</v>
      </c>
      <c r="MM56" s="2" t="s">
        <v>131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152</v>
      </c>
      <c r="NI56" s="2" t="s">
        <v>128</v>
      </c>
      <c r="NJ56" s="2" t="s">
        <v>131</v>
      </c>
      <c r="NK56" s="2" t="s">
        <v>131</v>
      </c>
      <c r="NL56" s="2" t="s">
        <v>142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139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142</v>
      </c>
      <c r="OA56" s="2" t="s">
        <v>131</v>
      </c>
      <c r="OB56" s="4"/>
      <c r="OC56" s="8"/>
      <c r="OD56" s="4"/>
      <c r="OE56" s="8"/>
      <c r="OF56" s="7"/>
      <c r="OG56" s="7"/>
      <c r="OH56" s="2" t="s">
        <v>159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152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159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152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152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160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152</v>
      </c>
      <c r="RI56" s="2" t="s">
        <v>154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159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866</v>
      </c>
      <c r="B57" s="2" t="s">
        <v>120</v>
      </c>
      <c r="C57" s="2" t="s">
        <v>121</v>
      </c>
      <c r="D57" s="2" t="s">
        <v>867</v>
      </c>
      <c r="E57" s="2" t="s">
        <v>868</v>
      </c>
      <c r="F57" s="2" t="s">
        <v>330</v>
      </c>
      <c r="G57" s="2" t="s">
        <v>330</v>
      </c>
      <c r="H57" s="2" t="s">
        <v>330</v>
      </c>
      <c r="I57" s="2" t="s">
        <v>869</v>
      </c>
      <c r="J57" s="2" t="s">
        <v>245</v>
      </c>
      <c r="K57" s="2" t="s">
        <v>246</v>
      </c>
      <c r="L57" s="3">
        <v>85</v>
      </c>
      <c r="M57" s="3">
        <v>89.24</v>
      </c>
      <c r="N57" s="3">
        <v>179.99</v>
      </c>
      <c r="O57" s="2" t="s">
        <v>128</v>
      </c>
      <c r="P57" s="2" t="s">
        <v>165</v>
      </c>
      <c r="Q57" s="2" t="s">
        <v>130</v>
      </c>
      <c r="R57" s="2" t="s">
        <v>131</v>
      </c>
      <c r="S57" s="2" t="s">
        <v>333</v>
      </c>
      <c r="T57" s="2" t="s">
        <v>133</v>
      </c>
      <c r="U57" s="2" t="s">
        <v>131</v>
      </c>
      <c r="V57" s="2" t="s">
        <v>135</v>
      </c>
      <c r="W57" s="2" t="s">
        <v>136</v>
      </c>
      <c r="X57" s="2" t="s">
        <v>334</v>
      </c>
      <c r="Y57" s="2" t="s">
        <v>335</v>
      </c>
      <c r="Z57" s="4">
        <v>105</v>
      </c>
      <c r="AA57" s="4">
        <f>=ROUNDDOWN(11.9318181818182,0)</f>
      </c>
      <c r="AB57" s="5">
        <v>8.8</v>
      </c>
      <c r="AC57" s="2" t="s">
        <v>336</v>
      </c>
      <c r="AD57" s="4">
        <v>63</v>
      </c>
      <c r="AE57" s="4">
        <v>63</v>
      </c>
      <c r="AF57" s="6">
        <v>77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6</v>
      </c>
      <c r="AQ57" s="8">
        <v>559.54</v>
      </c>
      <c r="AR57" s="4"/>
      <c r="AS57" s="8"/>
      <c r="AT57" s="7"/>
      <c r="AU57" s="7"/>
      <c r="AV57" s="4">
        <v>13</v>
      </c>
      <c r="AW57" s="8">
        <v>1245.74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0.4492</v>
      </c>
      <c r="BC57" s="4">
        <v>13</v>
      </c>
      <c r="BD57" s="8">
        <v>1245.74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1</v>
      </c>
      <c r="BJ57" s="4">
        <v>6</v>
      </c>
      <c r="BK57" s="8">
        <v>559.54</v>
      </c>
      <c r="BL57" s="2" t="s">
        <v>870</v>
      </c>
      <c r="BM57" s="7">
        <v>1</v>
      </c>
      <c r="BN57" s="7">
        <v>1</v>
      </c>
      <c r="BO57" s="4">
        <v>1</v>
      </c>
      <c r="BP57" s="8">
        <v>91.02</v>
      </c>
      <c r="BQ57" s="4"/>
      <c r="BR57" s="8"/>
      <c r="BS57" s="7"/>
      <c r="BT57" s="7"/>
      <c r="BU57" s="2" t="s">
        <v>139</v>
      </c>
      <c r="BV57" s="2" t="s">
        <v>128</v>
      </c>
      <c r="BW57" s="2" t="s">
        <v>522</v>
      </c>
      <c r="BX57" s="2" t="s">
        <v>871</v>
      </c>
      <c r="BY57" s="2" t="s">
        <v>142</v>
      </c>
      <c r="BZ57" s="2" t="s">
        <v>142</v>
      </c>
      <c r="CA57" s="2" t="s">
        <v>131</v>
      </c>
      <c r="CB57" s="4">
        <v>3</v>
      </c>
      <c r="CC57" s="8">
        <v>281.1</v>
      </c>
      <c r="CD57" s="4"/>
      <c r="CE57" s="8"/>
      <c r="CF57" s="7"/>
      <c r="CG57" s="7"/>
      <c r="CH57" s="2" t="s">
        <v>139</v>
      </c>
      <c r="CI57" s="2" t="s">
        <v>128</v>
      </c>
      <c r="CJ57" s="2" t="s">
        <v>340</v>
      </c>
      <c r="CK57" s="2" t="s">
        <v>872</v>
      </c>
      <c r="CL57" s="2" t="s">
        <v>142</v>
      </c>
      <c r="CM57" s="2" t="s">
        <v>142</v>
      </c>
      <c r="CN57" s="2" t="s">
        <v>131</v>
      </c>
      <c r="CO57" s="4"/>
      <c r="CP57" s="8"/>
      <c r="CQ57" s="4"/>
      <c r="CR57" s="8"/>
      <c r="CS57" s="7"/>
      <c r="CT57" s="7"/>
      <c r="CU57" s="2" t="s">
        <v>139</v>
      </c>
      <c r="CV57" s="2" t="s">
        <v>128</v>
      </c>
      <c r="CW57" s="2" t="s">
        <v>342</v>
      </c>
      <c r="CX57" s="2" t="s">
        <v>660</v>
      </c>
      <c r="CY57" s="2" t="s">
        <v>142</v>
      </c>
      <c r="CZ57" s="2" t="s">
        <v>142</v>
      </c>
      <c r="DA57" s="2" t="s">
        <v>131</v>
      </c>
      <c r="DB57" s="4"/>
      <c r="DC57" s="8"/>
      <c r="DD57" s="4"/>
      <c r="DE57" s="8"/>
      <c r="DF57" s="7"/>
      <c r="DG57" s="7"/>
      <c r="DH57" s="2" t="s">
        <v>139</v>
      </c>
      <c r="DI57" s="2" t="s">
        <v>128</v>
      </c>
      <c r="DJ57" s="2" t="s">
        <v>131</v>
      </c>
      <c r="DK57" s="2" t="s">
        <v>873</v>
      </c>
      <c r="DL57" s="2" t="s">
        <v>142</v>
      </c>
      <c r="DM57" s="2" t="s">
        <v>142</v>
      </c>
      <c r="DN57" s="2" t="s">
        <v>131</v>
      </c>
      <c r="DO57" s="4"/>
      <c r="DP57" s="8"/>
      <c r="DQ57" s="4"/>
      <c r="DR57" s="8"/>
      <c r="DS57" s="7"/>
      <c r="DT57" s="7"/>
      <c r="DU57" s="2" t="s">
        <v>139</v>
      </c>
      <c r="DV57" s="2" t="s">
        <v>128</v>
      </c>
      <c r="DW57" s="2" t="s">
        <v>345</v>
      </c>
      <c r="DX57" s="2" t="s">
        <v>874</v>
      </c>
      <c r="DY57" s="2" t="s">
        <v>142</v>
      </c>
      <c r="DZ57" s="2" t="s">
        <v>142</v>
      </c>
      <c r="EA57" s="2" t="s">
        <v>131</v>
      </c>
      <c r="EB57" s="4">
        <v>2</v>
      </c>
      <c r="EC57" s="8">
        <v>187.42</v>
      </c>
      <c r="ED57" s="4"/>
      <c r="EE57" s="8"/>
      <c r="EF57" s="7"/>
      <c r="EG57" s="7"/>
      <c r="EH57" s="2" t="s">
        <v>139</v>
      </c>
      <c r="EI57" s="2" t="s">
        <v>128</v>
      </c>
      <c r="EJ57" s="2" t="s">
        <v>347</v>
      </c>
      <c r="EK57" s="2" t="s">
        <v>875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139</v>
      </c>
      <c r="EV57" s="2" t="s">
        <v>128</v>
      </c>
      <c r="EW57" s="2" t="s">
        <v>876</v>
      </c>
      <c r="EX57" s="2" t="s">
        <v>877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139</v>
      </c>
      <c r="FI57" s="2" t="s">
        <v>128</v>
      </c>
      <c r="FJ57" s="2" t="s">
        <v>266</v>
      </c>
      <c r="FK57" s="2" t="s">
        <v>878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131</v>
      </c>
      <c r="FV57" s="2" t="s">
        <v>131</v>
      </c>
      <c r="FW57" s="2" t="s">
        <v>131</v>
      </c>
      <c r="FX57" s="2" t="s">
        <v>131</v>
      </c>
      <c r="FY57" s="2" t="s">
        <v>131</v>
      </c>
      <c r="FZ57" s="2" t="s">
        <v>131</v>
      </c>
      <c r="GA57" s="2" t="s">
        <v>131</v>
      </c>
      <c r="GB57" s="4"/>
      <c r="GC57" s="8"/>
      <c r="GD57" s="4"/>
      <c r="GE57" s="8"/>
      <c r="GF57" s="7"/>
      <c r="GG57" s="7"/>
      <c r="GH57" s="2" t="s">
        <v>139</v>
      </c>
      <c r="GI57" s="2" t="s">
        <v>154</v>
      </c>
      <c r="GJ57" s="2" t="s">
        <v>350</v>
      </c>
      <c r="GK57" s="2" t="s">
        <v>879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139</v>
      </c>
      <c r="GV57" s="2" t="s">
        <v>128</v>
      </c>
      <c r="GW57" s="2" t="s">
        <v>131</v>
      </c>
      <c r="GX57" s="2" t="s">
        <v>880</v>
      </c>
      <c r="GY57" s="2" t="s">
        <v>142</v>
      </c>
      <c r="GZ57" s="2" t="s">
        <v>142</v>
      </c>
      <c r="HA57" s="2" t="s">
        <v>131</v>
      </c>
      <c r="HB57" s="4"/>
      <c r="HC57" s="8"/>
      <c r="HD57" s="4"/>
      <c r="HE57" s="8"/>
      <c r="HF57" s="7"/>
      <c r="HG57" s="7"/>
      <c r="HH57" s="2" t="s">
        <v>152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353</v>
      </c>
      <c r="HX57" s="2" t="s">
        <v>881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131</v>
      </c>
      <c r="II57" s="2" t="s">
        <v>131</v>
      </c>
      <c r="IJ57" s="2" t="s">
        <v>131</v>
      </c>
      <c r="IK57" s="2" t="s">
        <v>131</v>
      </c>
      <c r="IL57" s="2" t="s">
        <v>131</v>
      </c>
      <c r="IM57" s="2" t="s">
        <v>131</v>
      </c>
      <c r="IN57" s="2" t="s">
        <v>131</v>
      </c>
      <c r="IO57" s="4"/>
      <c r="IP57" s="8"/>
      <c r="IQ57" s="4"/>
      <c r="IR57" s="8"/>
      <c r="IS57" s="7"/>
      <c r="IT57" s="7"/>
      <c r="IU57" s="2" t="s">
        <v>139</v>
      </c>
      <c r="IV57" s="2" t="s">
        <v>156</v>
      </c>
      <c r="IW57" s="2" t="s">
        <v>882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159</v>
      </c>
      <c r="JI57" s="2" t="s">
        <v>128</v>
      </c>
      <c r="JJ57" s="2" t="s">
        <v>421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139</v>
      </c>
      <c r="JV57" s="2" t="s">
        <v>128</v>
      </c>
      <c r="JW57" s="2" t="s">
        <v>274</v>
      </c>
      <c r="JX57" s="2" t="s">
        <v>883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131</v>
      </c>
      <c r="KI57" s="2" t="s">
        <v>131</v>
      </c>
      <c r="KJ57" s="2" t="s">
        <v>131</v>
      </c>
      <c r="KK57" s="2" t="s">
        <v>131</v>
      </c>
      <c r="KL57" s="2" t="s">
        <v>131</v>
      </c>
      <c r="KM57" s="2" t="s">
        <v>131</v>
      </c>
      <c r="KN57" s="2" t="s">
        <v>131</v>
      </c>
      <c r="KO57" s="4"/>
      <c r="KP57" s="8"/>
      <c r="KQ57" s="4"/>
      <c r="KR57" s="8"/>
      <c r="KS57" s="7"/>
      <c r="KT57" s="7"/>
      <c r="KU57" s="2" t="s">
        <v>159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131</v>
      </c>
      <c r="LI57" s="2" t="s">
        <v>131</v>
      </c>
      <c r="LJ57" s="2" t="s">
        <v>131</v>
      </c>
      <c r="LK57" s="2" t="s">
        <v>131</v>
      </c>
      <c r="LL57" s="2" t="s">
        <v>131</v>
      </c>
      <c r="LM57" s="2" t="s">
        <v>131</v>
      </c>
      <c r="LN57" s="2" t="s">
        <v>131</v>
      </c>
      <c r="LO57" s="4"/>
      <c r="LP57" s="8"/>
      <c r="LQ57" s="4"/>
      <c r="LR57" s="8"/>
      <c r="LS57" s="7"/>
      <c r="LT57" s="7"/>
      <c r="LU57" s="2" t="s">
        <v>139</v>
      </c>
      <c r="LV57" s="2" t="s">
        <v>128</v>
      </c>
      <c r="LW57" s="2" t="s">
        <v>356</v>
      </c>
      <c r="LX57" s="2" t="s">
        <v>669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131</v>
      </c>
      <c r="MI57" s="2" t="s">
        <v>131</v>
      </c>
      <c r="MJ57" s="2" t="s">
        <v>131</v>
      </c>
      <c r="MK57" s="2" t="s">
        <v>131</v>
      </c>
      <c r="ML57" s="2" t="s">
        <v>131</v>
      </c>
      <c r="MM57" s="2" t="s">
        <v>131</v>
      </c>
      <c r="MN57" s="2" t="s">
        <v>131</v>
      </c>
      <c r="MO57" s="4"/>
      <c r="MP57" s="8"/>
      <c r="MQ57" s="4"/>
      <c r="MR57" s="8"/>
      <c r="MS57" s="7"/>
      <c r="MT57" s="7"/>
      <c r="MU57" s="2" t="s">
        <v>139</v>
      </c>
      <c r="MV57" s="2" t="s">
        <v>154</v>
      </c>
      <c r="MW57" s="2" t="s">
        <v>131</v>
      </c>
      <c r="MX57" s="2" t="s">
        <v>131</v>
      </c>
      <c r="MY57" s="2" t="s">
        <v>142</v>
      </c>
      <c r="MZ57" s="2" t="s">
        <v>142</v>
      </c>
      <c r="NA57" s="2" t="s">
        <v>131</v>
      </c>
      <c r="NB57" s="4"/>
      <c r="NC57" s="8"/>
      <c r="ND57" s="4"/>
      <c r="NE57" s="8"/>
      <c r="NF57" s="7"/>
      <c r="NG57" s="7"/>
      <c r="NH57" s="2" t="s">
        <v>152</v>
      </c>
      <c r="NI57" s="2" t="s">
        <v>128</v>
      </c>
      <c r="NJ57" s="2" t="s">
        <v>131</v>
      </c>
      <c r="NK57" s="2" t="s">
        <v>131</v>
      </c>
      <c r="NL57" s="2" t="s">
        <v>142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161</v>
      </c>
      <c r="OI57" s="2" t="s">
        <v>128</v>
      </c>
      <c r="OJ57" s="2" t="s">
        <v>358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152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159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131</v>
      </c>
      <c r="PV57" s="2" t="s">
        <v>131</v>
      </c>
      <c r="PW57" s="2" t="s">
        <v>131</v>
      </c>
      <c r="PX57" s="2" t="s">
        <v>131</v>
      </c>
      <c r="PY57" s="2" t="s">
        <v>131</v>
      </c>
      <c r="PZ57" s="2" t="s">
        <v>131</v>
      </c>
      <c r="QA57" s="2" t="s">
        <v>131</v>
      </c>
      <c r="QB57" s="4"/>
      <c r="QC57" s="8"/>
      <c r="QD57" s="4"/>
      <c r="QE57" s="8"/>
      <c r="QF57" s="7"/>
      <c r="QG57" s="7"/>
      <c r="QH57" s="2" t="s">
        <v>131</v>
      </c>
      <c r="QI57" s="2" t="s">
        <v>131</v>
      </c>
      <c r="QJ57" s="2" t="s">
        <v>131</v>
      </c>
      <c r="QK57" s="2" t="s">
        <v>131</v>
      </c>
      <c r="QL57" s="2" t="s">
        <v>131</v>
      </c>
      <c r="QM57" s="2" t="s">
        <v>131</v>
      </c>
      <c r="QN57" s="2" t="s">
        <v>131</v>
      </c>
      <c r="QO57" s="4"/>
      <c r="QP57" s="8"/>
      <c r="QQ57" s="4"/>
      <c r="QR57" s="8"/>
      <c r="QS57" s="7"/>
      <c r="QT57" s="7"/>
      <c r="QU57" s="2" t="s">
        <v>160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162</v>
      </c>
      <c r="RB57" s="4"/>
      <c r="RC57" s="8"/>
      <c r="RD57" s="4"/>
      <c r="RE57" s="8"/>
      <c r="RF57" s="7"/>
      <c r="RG57" s="7"/>
      <c r="RH57" s="2" t="s">
        <v>152</v>
      </c>
      <c r="RI57" s="2" t="s">
        <v>154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153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884</v>
      </c>
      <c r="B58" s="2" t="s">
        <v>120</v>
      </c>
      <c r="C58" s="2" t="s">
        <v>121</v>
      </c>
      <c r="D58" s="2" t="s">
        <v>867</v>
      </c>
      <c r="E58" s="2" t="s">
        <v>868</v>
      </c>
      <c r="F58" s="2" t="s">
        <v>330</v>
      </c>
      <c r="G58" s="2" t="s">
        <v>330</v>
      </c>
      <c r="H58" s="2" t="s">
        <v>330</v>
      </c>
      <c r="I58" s="2" t="s">
        <v>869</v>
      </c>
      <c r="J58" s="2" t="s">
        <v>180</v>
      </c>
      <c r="K58" s="2" t="s">
        <v>246</v>
      </c>
      <c r="L58" s="3">
        <v>95</v>
      </c>
      <c r="M58" s="3">
        <v>99.74</v>
      </c>
      <c r="N58" s="3">
        <v>199.99</v>
      </c>
      <c r="O58" s="2" t="s">
        <v>128</v>
      </c>
      <c r="P58" s="2" t="s">
        <v>165</v>
      </c>
      <c r="Q58" s="2" t="s">
        <v>130</v>
      </c>
      <c r="R58" s="2" t="s">
        <v>131</v>
      </c>
      <c r="S58" s="2" t="s">
        <v>333</v>
      </c>
      <c r="T58" s="2" t="s">
        <v>133</v>
      </c>
      <c r="U58" s="2" t="s">
        <v>131</v>
      </c>
      <c r="V58" s="2" t="s">
        <v>135</v>
      </c>
      <c r="W58" s="2" t="s">
        <v>136</v>
      </c>
      <c r="X58" s="2" t="s">
        <v>334</v>
      </c>
      <c r="Y58" s="2" t="s">
        <v>335</v>
      </c>
      <c r="Z58" s="4">
        <v>166</v>
      </c>
      <c r="AA58" s="4">
        <f>=ROUNDDOWN(17.8494623655914,0)</f>
      </c>
      <c r="AB58" s="5">
        <v>9.3</v>
      </c>
      <c r="AC58" s="2" t="s">
        <v>336</v>
      </c>
      <c r="AD58" s="4">
        <v>90</v>
      </c>
      <c r="AE58" s="4">
        <v>90</v>
      </c>
      <c r="AF58" s="6">
        <v>77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7</v>
      </c>
      <c r="AQ58" s="8">
        <v>686.2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0.5508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7</v>
      </c>
      <c r="BK58" s="8">
        <v>686.2</v>
      </c>
      <c r="BL58" s="2" t="s">
        <v>885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139</v>
      </c>
      <c r="BV58" s="2" t="s">
        <v>128</v>
      </c>
      <c r="BW58" s="2" t="s">
        <v>522</v>
      </c>
      <c r="BX58" s="2" t="s">
        <v>338</v>
      </c>
      <c r="BY58" s="2" t="s">
        <v>142</v>
      </c>
      <c r="BZ58" s="2" t="s">
        <v>142</v>
      </c>
      <c r="CA58" s="2" t="s">
        <v>131</v>
      </c>
      <c r="CB58" s="4">
        <v>3</v>
      </c>
      <c r="CC58" s="8">
        <v>322.17</v>
      </c>
      <c r="CD58" s="4"/>
      <c r="CE58" s="8"/>
      <c r="CF58" s="7"/>
      <c r="CG58" s="7"/>
      <c r="CH58" s="2" t="s">
        <v>139</v>
      </c>
      <c r="CI58" s="2" t="s">
        <v>128</v>
      </c>
      <c r="CJ58" s="2" t="s">
        <v>340</v>
      </c>
      <c r="CK58" s="2" t="s">
        <v>886</v>
      </c>
      <c r="CL58" s="2" t="s">
        <v>142</v>
      </c>
      <c r="CM58" s="2" t="s">
        <v>142</v>
      </c>
      <c r="CN58" s="2" t="s">
        <v>131</v>
      </c>
      <c r="CO58" s="4">
        <v>2</v>
      </c>
      <c r="CP58" s="8">
        <v>159.02</v>
      </c>
      <c r="CQ58" s="4"/>
      <c r="CR58" s="8"/>
      <c r="CS58" s="7"/>
      <c r="CT58" s="7"/>
      <c r="CU58" s="2" t="s">
        <v>139</v>
      </c>
      <c r="CV58" s="2" t="s">
        <v>128</v>
      </c>
      <c r="CW58" s="2" t="s">
        <v>342</v>
      </c>
      <c r="CX58" s="2" t="s">
        <v>257</v>
      </c>
      <c r="CY58" s="2" t="s">
        <v>142</v>
      </c>
      <c r="CZ58" s="2" t="s">
        <v>142</v>
      </c>
      <c r="DA58" s="2" t="s">
        <v>131</v>
      </c>
      <c r="DB58" s="4">
        <v>1</v>
      </c>
      <c r="DC58" s="8">
        <v>100.27</v>
      </c>
      <c r="DD58" s="4"/>
      <c r="DE58" s="8"/>
      <c r="DF58" s="7"/>
      <c r="DG58" s="7"/>
      <c r="DH58" s="2" t="s">
        <v>139</v>
      </c>
      <c r="DI58" s="2" t="s">
        <v>128</v>
      </c>
      <c r="DJ58" s="2" t="s">
        <v>131</v>
      </c>
      <c r="DK58" s="2" t="s">
        <v>887</v>
      </c>
      <c r="DL58" s="2" t="s">
        <v>142</v>
      </c>
      <c r="DM58" s="2" t="s">
        <v>142</v>
      </c>
      <c r="DN58" s="2" t="s">
        <v>131</v>
      </c>
      <c r="DO58" s="4"/>
      <c r="DP58" s="8"/>
      <c r="DQ58" s="4"/>
      <c r="DR58" s="8"/>
      <c r="DS58" s="7"/>
      <c r="DT58" s="7"/>
      <c r="DU58" s="2" t="s">
        <v>139</v>
      </c>
      <c r="DV58" s="2" t="s">
        <v>128</v>
      </c>
      <c r="DW58" s="2" t="s">
        <v>345</v>
      </c>
      <c r="DX58" s="2" t="s">
        <v>874</v>
      </c>
      <c r="DY58" s="2" t="s">
        <v>142</v>
      </c>
      <c r="DZ58" s="2" t="s">
        <v>142</v>
      </c>
      <c r="EA58" s="2" t="s">
        <v>131</v>
      </c>
      <c r="EB58" s="4">
        <v>1</v>
      </c>
      <c r="EC58" s="8">
        <v>104.74</v>
      </c>
      <c r="ED58" s="4"/>
      <c r="EE58" s="8"/>
      <c r="EF58" s="7"/>
      <c r="EG58" s="7"/>
      <c r="EH58" s="2" t="s">
        <v>139</v>
      </c>
      <c r="EI58" s="2" t="s">
        <v>128</v>
      </c>
      <c r="EJ58" s="2" t="s">
        <v>347</v>
      </c>
      <c r="EK58" s="2" t="s">
        <v>667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139</v>
      </c>
      <c r="EV58" s="2" t="s">
        <v>128</v>
      </c>
      <c r="EW58" s="2" t="s">
        <v>876</v>
      </c>
      <c r="EX58" s="2" t="s">
        <v>877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139</v>
      </c>
      <c r="FI58" s="2" t="s">
        <v>128</v>
      </c>
      <c r="FJ58" s="2" t="s">
        <v>266</v>
      </c>
      <c r="FK58" s="2" t="s">
        <v>888</v>
      </c>
      <c r="FL58" s="2" t="s">
        <v>142</v>
      </c>
      <c r="FM58" s="2" t="s">
        <v>142</v>
      </c>
      <c r="FN58" s="2" t="s">
        <v>131</v>
      </c>
      <c r="FO58" s="4"/>
      <c r="FP58" s="8"/>
      <c r="FQ58" s="4"/>
      <c r="FR58" s="8"/>
      <c r="FS58" s="7"/>
      <c r="FT58" s="7"/>
      <c r="FU58" s="2" t="s">
        <v>131</v>
      </c>
      <c r="FV58" s="2" t="s">
        <v>131</v>
      </c>
      <c r="FW58" s="2" t="s">
        <v>131</v>
      </c>
      <c r="FX58" s="2" t="s">
        <v>131</v>
      </c>
      <c r="FY58" s="2" t="s">
        <v>131</v>
      </c>
      <c r="FZ58" s="2" t="s">
        <v>131</v>
      </c>
      <c r="GA58" s="2" t="s">
        <v>131</v>
      </c>
      <c r="GB58" s="4"/>
      <c r="GC58" s="8"/>
      <c r="GD58" s="4"/>
      <c r="GE58" s="8"/>
      <c r="GF58" s="7"/>
      <c r="GG58" s="7"/>
      <c r="GH58" s="2" t="s">
        <v>139</v>
      </c>
      <c r="GI58" s="2" t="s">
        <v>154</v>
      </c>
      <c r="GJ58" s="2" t="s">
        <v>350</v>
      </c>
      <c r="GK58" s="2" t="s">
        <v>889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139</v>
      </c>
      <c r="GV58" s="2" t="s">
        <v>128</v>
      </c>
      <c r="GW58" s="2" t="s">
        <v>131</v>
      </c>
      <c r="GX58" s="2" t="s">
        <v>131</v>
      </c>
      <c r="GY58" s="2" t="s">
        <v>142</v>
      </c>
      <c r="GZ58" s="2" t="s">
        <v>142</v>
      </c>
      <c r="HA58" s="2" t="s">
        <v>131</v>
      </c>
      <c r="HB58" s="4"/>
      <c r="HC58" s="8"/>
      <c r="HD58" s="4"/>
      <c r="HE58" s="8"/>
      <c r="HF58" s="7"/>
      <c r="HG58" s="7"/>
      <c r="HH58" s="2" t="s">
        <v>152</v>
      </c>
      <c r="HI58" s="2" t="s">
        <v>128</v>
      </c>
      <c r="HJ58" s="2" t="s">
        <v>131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353</v>
      </c>
      <c r="HX58" s="2" t="s">
        <v>890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131</v>
      </c>
      <c r="II58" s="2" t="s">
        <v>131</v>
      </c>
      <c r="IJ58" s="2" t="s">
        <v>131</v>
      </c>
      <c r="IK58" s="2" t="s">
        <v>131</v>
      </c>
      <c r="IL58" s="2" t="s">
        <v>131</v>
      </c>
      <c r="IM58" s="2" t="s">
        <v>131</v>
      </c>
      <c r="IN58" s="2" t="s">
        <v>131</v>
      </c>
      <c r="IO58" s="4"/>
      <c r="IP58" s="8"/>
      <c r="IQ58" s="4"/>
      <c r="IR58" s="8"/>
      <c r="IS58" s="7"/>
      <c r="IT58" s="7"/>
      <c r="IU58" s="2" t="s">
        <v>139</v>
      </c>
      <c r="IV58" s="2" t="s">
        <v>156</v>
      </c>
      <c r="IW58" s="2" t="s">
        <v>891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159</v>
      </c>
      <c r="JI58" s="2" t="s">
        <v>128</v>
      </c>
      <c r="JJ58" s="2" t="s">
        <v>421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139</v>
      </c>
      <c r="JV58" s="2" t="s">
        <v>128</v>
      </c>
      <c r="JW58" s="2" t="s">
        <v>274</v>
      </c>
      <c r="JX58" s="2" t="s">
        <v>538</v>
      </c>
      <c r="JY58" s="2" t="s">
        <v>142</v>
      </c>
      <c r="JZ58" s="2" t="s">
        <v>142</v>
      </c>
      <c r="KA58" s="2" t="s">
        <v>131</v>
      </c>
      <c r="KB58" s="4"/>
      <c r="KC58" s="8"/>
      <c r="KD58" s="4"/>
      <c r="KE58" s="8"/>
      <c r="KF58" s="7"/>
      <c r="KG58" s="7"/>
      <c r="KH58" s="2" t="s">
        <v>131</v>
      </c>
      <c r="KI58" s="2" t="s">
        <v>131</v>
      </c>
      <c r="KJ58" s="2" t="s">
        <v>131</v>
      </c>
      <c r="KK58" s="2" t="s">
        <v>131</v>
      </c>
      <c r="KL58" s="2" t="s">
        <v>131</v>
      </c>
      <c r="KM58" s="2" t="s">
        <v>131</v>
      </c>
      <c r="KN58" s="2" t="s">
        <v>131</v>
      </c>
      <c r="KO58" s="4"/>
      <c r="KP58" s="8"/>
      <c r="KQ58" s="4"/>
      <c r="KR58" s="8"/>
      <c r="KS58" s="7"/>
      <c r="KT58" s="7"/>
      <c r="KU58" s="2" t="s">
        <v>159</v>
      </c>
      <c r="KV58" s="2" t="s">
        <v>128</v>
      </c>
      <c r="KW58" s="2" t="s">
        <v>131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131</v>
      </c>
      <c r="LI58" s="2" t="s">
        <v>131</v>
      </c>
      <c r="LJ58" s="2" t="s">
        <v>131</v>
      </c>
      <c r="LK58" s="2" t="s">
        <v>131</v>
      </c>
      <c r="LL58" s="2" t="s">
        <v>131</v>
      </c>
      <c r="LM58" s="2" t="s">
        <v>131</v>
      </c>
      <c r="LN58" s="2" t="s">
        <v>131</v>
      </c>
      <c r="LO58" s="4"/>
      <c r="LP58" s="8"/>
      <c r="LQ58" s="4"/>
      <c r="LR58" s="8"/>
      <c r="LS58" s="7"/>
      <c r="LT58" s="7"/>
      <c r="LU58" s="2" t="s">
        <v>139</v>
      </c>
      <c r="LV58" s="2" t="s">
        <v>128</v>
      </c>
      <c r="LW58" s="2" t="s">
        <v>356</v>
      </c>
      <c r="LX58" s="2" t="s">
        <v>648</v>
      </c>
      <c r="LY58" s="2" t="s">
        <v>142</v>
      </c>
      <c r="LZ58" s="2" t="s">
        <v>142</v>
      </c>
      <c r="MA58" s="2" t="s">
        <v>131</v>
      </c>
      <c r="MB58" s="4"/>
      <c r="MC58" s="8"/>
      <c r="MD58" s="4"/>
      <c r="ME58" s="8"/>
      <c r="MF58" s="7"/>
      <c r="MG58" s="7"/>
      <c r="MH58" s="2" t="s">
        <v>131</v>
      </c>
      <c r="MI58" s="2" t="s">
        <v>131</v>
      </c>
      <c r="MJ58" s="2" t="s">
        <v>131</v>
      </c>
      <c r="MK58" s="2" t="s">
        <v>131</v>
      </c>
      <c r="ML58" s="2" t="s">
        <v>131</v>
      </c>
      <c r="MM58" s="2" t="s">
        <v>131</v>
      </c>
      <c r="MN58" s="2" t="s">
        <v>131</v>
      </c>
      <c r="MO58" s="4"/>
      <c r="MP58" s="8"/>
      <c r="MQ58" s="4"/>
      <c r="MR58" s="8"/>
      <c r="MS58" s="7"/>
      <c r="MT58" s="7"/>
      <c r="MU58" s="2" t="s">
        <v>139</v>
      </c>
      <c r="MV58" s="2" t="s">
        <v>154</v>
      </c>
      <c r="MW58" s="2" t="s">
        <v>131</v>
      </c>
      <c r="MX58" s="2" t="s">
        <v>131</v>
      </c>
      <c r="MY58" s="2" t="s">
        <v>142</v>
      </c>
      <c r="MZ58" s="2" t="s">
        <v>142</v>
      </c>
      <c r="NA58" s="2" t="s">
        <v>131</v>
      </c>
      <c r="NB58" s="4"/>
      <c r="NC58" s="8"/>
      <c r="ND58" s="4"/>
      <c r="NE58" s="8"/>
      <c r="NF58" s="7"/>
      <c r="NG58" s="7"/>
      <c r="NH58" s="2" t="s">
        <v>152</v>
      </c>
      <c r="NI58" s="2" t="s">
        <v>128</v>
      </c>
      <c r="NJ58" s="2" t="s">
        <v>131</v>
      </c>
      <c r="NK58" s="2" t="s">
        <v>131</v>
      </c>
      <c r="NL58" s="2" t="s">
        <v>142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161</v>
      </c>
      <c r="OI58" s="2" t="s">
        <v>128</v>
      </c>
      <c r="OJ58" s="2" t="s">
        <v>358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152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159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131</v>
      </c>
      <c r="PV58" s="2" t="s">
        <v>131</v>
      </c>
      <c r="PW58" s="2" t="s">
        <v>131</v>
      </c>
      <c r="PX58" s="2" t="s">
        <v>131</v>
      </c>
      <c r="PY58" s="2" t="s">
        <v>131</v>
      </c>
      <c r="PZ58" s="2" t="s">
        <v>131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160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162</v>
      </c>
      <c r="RB58" s="4"/>
      <c r="RC58" s="8"/>
      <c r="RD58" s="4"/>
      <c r="RE58" s="8"/>
      <c r="RF58" s="7"/>
      <c r="RG58" s="7"/>
      <c r="RH58" s="2" t="s">
        <v>152</v>
      </c>
      <c r="RI58" s="2" t="s">
        <v>154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153</v>
      </c>
      <c r="RV58" s="2" t="s">
        <v>128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892</v>
      </c>
      <c r="B59" s="2" t="s">
        <v>120</v>
      </c>
      <c r="C59" s="2" t="s">
        <v>121</v>
      </c>
      <c r="D59" s="2" t="s">
        <v>867</v>
      </c>
      <c r="E59" s="2" t="s">
        <v>868</v>
      </c>
      <c r="F59" s="2" t="s">
        <v>243</v>
      </c>
      <c r="G59" s="2" t="s">
        <v>131</v>
      </c>
      <c r="H59" s="2" t="s">
        <v>131</v>
      </c>
      <c r="I59" s="2" t="s">
        <v>893</v>
      </c>
      <c r="J59" s="2" t="s">
        <v>245</v>
      </c>
      <c r="K59" s="2" t="s">
        <v>246</v>
      </c>
      <c r="L59" s="3">
        <v>96.89</v>
      </c>
      <c r="M59" s="3">
        <v>101.74</v>
      </c>
      <c r="N59" s="3">
        <v>199.99</v>
      </c>
      <c r="O59" s="2" t="s">
        <v>128</v>
      </c>
      <c r="P59" s="2" t="s">
        <v>129</v>
      </c>
      <c r="Q59" s="2" t="s">
        <v>130</v>
      </c>
      <c r="R59" s="2" t="s">
        <v>131</v>
      </c>
      <c r="S59" s="2" t="s">
        <v>247</v>
      </c>
      <c r="T59" s="2" t="s">
        <v>248</v>
      </c>
      <c r="U59" s="2" t="s">
        <v>131</v>
      </c>
      <c r="V59" s="2" t="s">
        <v>249</v>
      </c>
      <c r="W59" s="2" t="s">
        <v>250</v>
      </c>
      <c r="X59" s="2" t="s">
        <v>251</v>
      </c>
      <c r="Y59" s="2" t="s">
        <v>252</v>
      </c>
      <c r="Z59" s="4">
        <v>62</v>
      </c>
      <c r="AA59" s="4">
        <f>=ROUNDDOWN(21.3793103448276,0)</f>
      </c>
      <c r="AB59" s="5">
        <v>2.9</v>
      </c>
      <c r="AC59" s="2" t="s">
        <v>131</v>
      </c>
      <c r="AD59" s="4"/>
      <c r="AE59" s="4"/>
      <c r="AF59" s="6">
        <v>77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3</v>
      </c>
      <c r="AQ59" s="8">
        <v>298.25</v>
      </c>
      <c r="AR59" s="4"/>
      <c r="AS59" s="8"/>
      <c r="AT59" s="7"/>
      <c r="AU59" s="7"/>
      <c r="AV59" s="4">
        <v>9</v>
      </c>
      <c r="AW59" s="8">
        <v>955.28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0.3122</v>
      </c>
      <c r="BC59" s="4">
        <v>10</v>
      </c>
      <c r="BD59" s="8">
        <v>1072.98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0.8903</v>
      </c>
      <c r="BJ59" s="4">
        <v>3</v>
      </c>
      <c r="BK59" s="8">
        <v>298.25</v>
      </c>
      <c r="BL59" s="2" t="s">
        <v>181</v>
      </c>
      <c r="BM59" s="7">
        <v>1</v>
      </c>
      <c r="BN59" s="7">
        <v>1</v>
      </c>
      <c r="BO59" s="4">
        <v>1</v>
      </c>
      <c r="BP59" s="8">
        <v>102.13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482</v>
      </c>
      <c r="BX59" s="2" t="s">
        <v>894</v>
      </c>
      <c r="BY59" s="2" t="s">
        <v>142</v>
      </c>
      <c r="BZ59" s="2" t="s">
        <v>142</v>
      </c>
      <c r="CA59" s="2" t="s">
        <v>131</v>
      </c>
      <c r="CB59" s="4"/>
      <c r="CC59" s="8"/>
      <c r="CD59" s="4"/>
      <c r="CE59" s="8"/>
      <c r="CF59" s="7"/>
      <c r="CG59" s="7"/>
      <c r="CH59" s="2" t="s">
        <v>139</v>
      </c>
      <c r="CI59" s="2" t="s">
        <v>128</v>
      </c>
      <c r="CJ59" s="2" t="s">
        <v>256</v>
      </c>
      <c r="CK59" s="2" t="s">
        <v>895</v>
      </c>
      <c r="CL59" s="2" t="s">
        <v>142</v>
      </c>
      <c r="CM59" s="2" t="s">
        <v>142</v>
      </c>
      <c r="CN59" s="2" t="s">
        <v>131</v>
      </c>
      <c r="CO59" s="4">
        <v>1</v>
      </c>
      <c r="CP59" s="8">
        <v>96.12</v>
      </c>
      <c r="CQ59" s="4"/>
      <c r="CR59" s="8"/>
      <c r="CS59" s="7"/>
      <c r="CT59" s="7"/>
      <c r="CU59" s="2" t="s">
        <v>139</v>
      </c>
      <c r="CV59" s="2" t="s">
        <v>128</v>
      </c>
      <c r="CW59" s="2" t="s">
        <v>258</v>
      </c>
      <c r="CX59" s="2" t="s">
        <v>896</v>
      </c>
      <c r="CY59" s="2" t="s">
        <v>142</v>
      </c>
      <c r="CZ59" s="2" t="s">
        <v>142</v>
      </c>
      <c r="DA59" s="2" t="s">
        <v>131</v>
      </c>
      <c r="DB59" s="4"/>
      <c r="DC59" s="8"/>
      <c r="DD59" s="4"/>
      <c r="DE59" s="8"/>
      <c r="DF59" s="7"/>
      <c r="DG59" s="7"/>
      <c r="DH59" s="2" t="s">
        <v>139</v>
      </c>
      <c r="DI59" s="2" t="s">
        <v>128</v>
      </c>
      <c r="DJ59" s="2" t="s">
        <v>131</v>
      </c>
      <c r="DK59" s="2" t="s">
        <v>897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100</v>
      </c>
      <c r="DQ59" s="4"/>
      <c r="DR59" s="8"/>
      <c r="DS59" s="7"/>
      <c r="DT59" s="7"/>
      <c r="DU59" s="2" t="s">
        <v>139</v>
      </c>
      <c r="DV59" s="2" t="s">
        <v>128</v>
      </c>
      <c r="DW59" s="2" t="s">
        <v>345</v>
      </c>
      <c r="DX59" s="2" t="s">
        <v>477</v>
      </c>
      <c r="DY59" s="2" t="s">
        <v>142</v>
      </c>
      <c r="DZ59" s="2" t="s">
        <v>142</v>
      </c>
      <c r="EA59" s="2" t="s">
        <v>131</v>
      </c>
      <c r="EB59" s="4"/>
      <c r="EC59" s="8"/>
      <c r="ED59" s="4"/>
      <c r="EE59" s="8"/>
      <c r="EF59" s="7"/>
      <c r="EG59" s="7"/>
      <c r="EH59" s="2" t="s">
        <v>139</v>
      </c>
      <c r="EI59" s="2" t="s">
        <v>154</v>
      </c>
      <c r="EJ59" s="2" t="s">
        <v>263</v>
      </c>
      <c r="EK59" s="2" t="s">
        <v>898</v>
      </c>
      <c r="EL59" s="2" t="s">
        <v>142</v>
      </c>
      <c r="EM59" s="2" t="s">
        <v>142</v>
      </c>
      <c r="EN59" s="2" t="s">
        <v>131</v>
      </c>
      <c r="EO59" s="4"/>
      <c r="EP59" s="8"/>
      <c r="EQ59" s="4"/>
      <c r="ER59" s="8"/>
      <c r="ES59" s="7"/>
      <c r="ET59" s="7"/>
      <c r="EU59" s="2" t="s">
        <v>139</v>
      </c>
      <c r="EV59" s="2" t="s">
        <v>128</v>
      </c>
      <c r="EW59" s="2" t="s">
        <v>148</v>
      </c>
      <c r="EX59" s="2" t="s">
        <v>899</v>
      </c>
      <c r="EY59" s="2" t="s">
        <v>142</v>
      </c>
      <c r="EZ59" s="2" t="s">
        <v>142</v>
      </c>
      <c r="FA59" s="2" t="s">
        <v>131</v>
      </c>
      <c r="FB59" s="4"/>
      <c r="FC59" s="8"/>
      <c r="FD59" s="4"/>
      <c r="FE59" s="8"/>
      <c r="FF59" s="7"/>
      <c r="FG59" s="7"/>
      <c r="FH59" s="2" t="s">
        <v>139</v>
      </c>
      <c r="FI59" s="2" t="s">
        <v>128</v>
      </c>
      <c r="FJ59" s="2" t="s">
        <v>266</v>
      </c>
      <c r="FK59" s="2" t="s">
        <v>264</v>
      </c>
      <c r="FL59" s="2" t="s">
        <v>142</v>
      </c>
      <c r="FM59" s="2" t="s">
        <v>142</v>
      </c>
      <c r="FN59" s="2" t="s">
        <v>131</v>
      </c>
      <c r="FO59" s="4"/>
      <c r="FP59" s="8"/>
      <c r="FQ59" s="4"/>
      <c r="FR59" s="8"/>
      <c r="FS59" s="7"/>
      <c r="FT59" s="7"/>
      <c r="FU59" s="2" t="s">
        <v>131</v>
      </c>
      <c r="FV59" s="2" t="s">
        <v>131</v>
      </c>
      <c r="FW59" s="2" t="s">
        <v>131</v>
      </c>
      <c r="FX59" s="2" t="s">
        <v>131</v>
      </c>
      <c r="FY59" s="2" t="s">
        <v>131</v>
      </c>
      <c r="FZ59" s="2" t="s">
        <v>131</v>
      </c>
      <c r="GA59" s="2" t="s">
        <v>131</v>
      </c>
      <c r="GB59" s="4"/>
      <c r="GC59" s="8"/>
      <c r="GD59" s="4"/>
      <c r="GE59" s="8"/>
      <c r="GF59" s="7"/>
      <c r="GG59" s="7"/>
      <c r="GH59" s="2" t="s">
        <v>139</v>
      </c>
      <c r="GI59" s="2" t="s">
        <v>154</v>
      </c>
      <c r="GJ59" s="2" t="s">
        <v>268</v>
      </c>
      <c r="GK59" s="2" t="s">
        <v>324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139</v>
      </c>
      <c r="GV59" s="2" t="s">
        <v>128</v>
      </c>
      <c r="GW59" s="2" t="s">
        <v>131</v>
      </c>
      <c r="GX59" s="2" t="s">
        <v>131</v>
      </c>
      <c r="GY59" s="2" t="s">
        <v>142</v>
      </c>
      <c r="GZ59" s="2" t="s">
        <v>142</v>
      </c>
      <c r="HA59" s="2" t="s">
        <v>131</v>
      </c>
      <c r="HB59" s="4"/>
      <c r="HC59" s="8"/>
      <c r="HD59" s="4"/>
      <c r="HE59" s="8"/>
      <c r="HF59" s="7"/>
      <c r="HG59" s="7"/>
      <c r="HH59" s="2" t="s">
        <v>152</v>
      </c>
      <c r="HI59" s="2" t="s">
        <v>128</v>
      </c>
      <c r="HJ59" s="2" t="s">
        <v>131</v>
      </c>
      <c r="HK59" s="2" t="s">
        <v>131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159</v>
      </c>
      <c r="HV59" s="2" t="s">
        <v>128</v>
      </c>
      <c r="HW59" s="2" t="s">
        <v>131</v>
      </c>
      <c r="HX59" s="2" t="s">
        <v>131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139</v>
      </c>
      <c r="IV59" s="2" t="s">
        <v>156</v>
      </c>
      <c r="IW59" s="2" t="s">
        <v>157</v>
      </c>
      <c r="IX59" s="2" t="s">
        <v>131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139</v>
      </c>
      <c r="JI59" s="2" t="s">
        <v>128</v>
      </c>
      <c r="JJ59" s="2" t="s">
        <v>900</v>
      </c>
      <c r="JK59" s="2" t="s">
        <v>170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139</v>
      </c>
      <c r="JV59" s="2" t="s">
        <v>128</v>
      </c>
      <c r="JW59" s="2" t="s">
        <v>274</v>
      </c>
      <c r="JX59" s="2" t="s">
        <v>901</v>
      </c>
      <c r="JY59" s="2" t="s">
        <v>142</v>
      </c>
      <c r="JZ59" s="2" t="s">
        <v>142</v>
      </c>
      <c r="KA59" s="2" t="s">
        <v>131</v>
      </c>
      <c r="KB59" s="4"/>
      <c r="KC59" s="8"/>
      <c r="KD59" s="4"/>
      <c r="KE59" s="8"/>
      <c r="KF59" s="7"/>
      <c r="KG59" s="7"/>
      <c r="KH59" s="2" t="s">
        <v>131</v>
      </c>
      <c r="KI59" s="2" t="s">
        <v>131</v>
      </c>
      <c r="KJ59" s="2" t="s">
        <v>131</v>
      </c>
      <c r="KK59" s="2" t="s">
        <v>131</v>
      </c>
      <c r="KL59" s="2" t="s">
        <v>131</v>
      </c>
      <c r="KM59" s="2" t="s">
        <v>131</v>
      </c>
      <c r="KN59" s="2" t="s">
        <v>131</v>
      </c>
      <c r="KO59" s="4"/>
      <c r="KP59" s="8"/>
      <c r="KQ59" s="4"/>
      <c r="KR59" s="8"/>
      <c r="KS59" s="7"/>
      <c r="KT59" s="7"/>
      <c r="KU59" s="2" t="s">
        <v>159</v>
      </c>
      <c r="KV59" s="2" t="s">
        <v>128</v>
      </c>
      <c r="KW59" s="2" t="s">
        <v>131</v>
      </c>
      <c r="KX59" s="2" t="s">
        <v>131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139</v>
      </c>
      <c r="LV59" s="2" t="s">
        <v>128</v>
      </c>
      <c r="LW59" s="2" t="s">
        <v>276</v>
      </c>
      <c r="LX59" s="2" t="s">
        <v>321</v>
      </c>
      <c r="LY59" s="2" t="s">
        <v>142</v>
      </c>
      <c r="LZ59" s="2" t="s">
        <v>142</v>
      </c>
      <c r="MA59" s="2" t="s">
        <v>131</v>
      </c>
      <c r="MB59" s="4"/>
      <c r="MC59" s="8"/>
      <c r="MD59" s="4"/>
      <c r="ME59" s="8"/>
      <c r="MF59" s="7"/>
      <c r="MG59" s="7"/>
      <c r="MH59" s="2" t="s">
        <v>131</v>
      </c>
      <c r="MI59" s="2" t="s">
        <v>131</v>
      </c>
      <c r="MJ59" s="2" t="s">
        <v>131</v>
      </c>
      <c r="MK59" s="2" t="s">
        <v>131</v>
      </c>
      <c r="ML59" s="2" t="s">
        <v>131</v>
      </c>
      <c r="MM59" s="2" t="s">
        <v>131</v>
      </c>
      <c r="MN59" s="2" t="s">
        <v>131</v>
      </c>
      <c r="MO59" s="4"/>
      <c r="MP59" s="8"/>
      <c r="MQ59" s="4"/>
      <c r="MR59" s="8"/>
      <c r="MS59" s="7"/>
      <c r="MT59" s="7"/>
      <c r="MU59" s="2" t="s">
        <v>139</v>
      </c>
      <c r="MV59" s="2" t="s">
        <v>154</v>
      </c>
      <c r="MW59" s="2" t="s">
        <v>131</v>
      </c>
      <c r="MX59" s="2" t="s">
        <v>131</v>
      </c>
      <c r="MY59" s="2" t="s">
        <v>142</v>
      </c>
      <c r="MZ59" s="2" t="s">
        <v>142</v>
      </c>
      <c r="NA59" s="2" t="s">
        <v>131</v>
      </c>
      <c r="NB59" s="4"/>
      <c r="NC59" s="8"/>
      <c r="ND59" s="4"/>
      <c r="NE59" s="8"/>
      <c r="NF59" s="7"/>
      <c r="NG59" s="7"/>
      <c r="NH59" s="2" t="s">
        <v>152</v>
      </c>
      <c r="NI59" s="2" t="s">
        <v>128</v>
      </c>
      <c r="NJ59" s="2" t="s">
        <v>131</v>
      </c>
      <c r="NK59" s="2" t="s">
        <v>131</v>
      </c>
      <c r="NL59" s="2" t="s">
        <v>142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2" t="s">
        <v>131</v>
      </c>
      <c r="OB59" s="4"/>
      <c r="OC59" s="8"/>
      <c r="OD59" s="4"/>
      <c r="OE59" s="8"/>
      <c r="OF59" s="7"/>
      <c r="OG59" s="7"/>
      <c r="OH59" s="2" t="s">
        <v>139</v>
      </c>
      <c r="OI59" s="2" t="s">
        <v>128</v>
      </c>
      <c r="OJ59" s="2" t="s">
        <v>278</v>
      </c>
      <c r="OK59" s="2" t="s">
        <v>175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152</v>
      </c>
      <c r="OV59" s="2" t="s">
        <v>128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159</v>
      </c>
      <c r="PI59" s="2" t="s">
        <v>128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160</v>
      </c>
      <c r="QV59" s="2" t="s">
        <v>128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162</v>
      </c>
      <c r="RB59" s="4"/>
      <c r="RC59" s="8"/>
      <c r="RD59" s="4"/>
      <c r="RE59" s="8"/>
      <c r="RF59" s="7"/>
      <c r="RG59" s="7"/>
      <c r="RH59" s="2" t="s">
        <v>152</v>
      </c>
      <c r="RI59" s="2" t="s">
        <v>154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159</v>
      </c>
      <c r="RV59" s="2" t="s">
        <v>128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902</v>
      </c>
      <c r="B60" s="2" t="s">
        <v>120</v>
      </c>
      <c r="C60" s="2" t="s">
        <v>121</v>
      </c>
      <c r="D60" s="2" t="s">
        <v>867</v>
      </c>
      <c r="E60" s="2" t="s">
        <v>868</v>
      </c>
      <c r="F60" s="2" t="s">
        <v>243</v>
      </c>
      <c r="G60" s="2" t="s">
        <v>131</v>
      </c>
      <c r="H60" s="2" t="s">
        <v>131</v>
      </c>
      <c r="I60" s="2" t="s">
        <v>903</v>
      </c>
      <c r="J60" s="2" t="s">
        <v>180</v>
      </c>
      <c r="K60" s="2" t="s">
        <v>246</v>
      </c>
      <c r="L60" s="3">
        <v>109.19</v>
      </c>
      <c r="M60" s="3">
        <v>114.65</v>
      </c>
      <c r="N60" s="3">
        <v>224.99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247</v>
      </c>
      <c r="T60" s="2" t="s">
        <v>248</v>
      </c>
      <c r="U60" s="2" t="s">
        <v>131</v>
      </c>
      <c r="V60" s="2" t="s">
        <v>249</v>
      </c>
      <c r="W60" s="2" t="s">
        <v>250</v>
      </c>
      <c r="X60" s="2" t="s">
        <v>251</v>
      </c>
      <c r="Y60" s="2" t="s">
        <v>252</v>
      </c>
      <c r="Z60" s="4">
        <v>73</v>
      </c>
      <c r="AA60" s="4">
        <f>=ROUNDDOWN(15.2083333333333,0)</f>
      </c>
      <c r="AB60" s="5">
        <v>4.8</v>
      </c>
      <c r="AC60" s="2" t="s">
        <v>280</v>
      </c>
      <c r="AD60" s="4">
        <v>200</v>
      </c>
      <c r="AE60" s="4">
        <v>200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6</v>
      </c>
      <c r="AQ60" s="8">
        <v>657.03</v>
      </c>
      <c r="AR60" s="4"/>
      <c r="AS60" s="8"/>
      <c r="AT60" s="7"/>
      <c r="AU60" s="7"/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0.6878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 t="s">
        <v>131</v>
      </c>
      <c r="BJ60" s="4">
        <v>6</v>
      </c>
      <c r="BK60" s="8">
        <v>657.03</v>
      </c>
      <c r="BL60" s="2" t="s">
        <v>904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128</v>
      </c>
      <c r="BW60" s="2" t="s">
        <v>482</v>
      </c>
      <c r="BX60" s="2" t="s">
        <v>905</v>
      </c>
      <c r="BY60" s="2" t="s">
        <v>142</v>
      </c>
      <c r="BZ60" s="2" t="s">
        <v>142</v>
      </c>
      <c r="CA60" s="2" t="s">
        <v>131</v>
      </c>
      <c r="CB60" s="4">
        <v>1</v>
      </c>
      <c r="CC60" s="8">
        <v>114.65</v>
      </c>
      <c r="CD60" s="4"/>
      <c r="CE60" s="8"/>
      <c r="CF60" s="7"/>
      <c r="CG60" s="7"/>
      <c r="CH60" s="2" t="s">
        <v>139</v>
      </c>
      <c r="CI60" s="2" t="s">
        <v>128</v>
      </c>
      <c r="CJ60" s="2" t="s">
        <v>256</v>
      </c>
      <c r="CK60" s="2" t="s">
        <v>906</v>
      </c>
      <c r="CL60" s="2" t="s">
        <v>142</v>
      </c>
      <c r="CM60" s="2" t="s">
        <v>142</v>
      </c>
      <c r="CN60" s="2" t="s">
        <v>131</v>
      </c>
      <c r="CO60" s="4">
        <v>2</v>
      </c>
      <c r="CP60" s="8">
        <v>203.78</v>
      </c>
      <c r="CQ60" s="4"/>
      <c r="CR60" s="8"/>
      <c r="CS60" s="7"/>
      <c r="CT60" s="7"/>
      <c r="CU60" s="2" t="s">
        <v>139</v>
      </c>
      <c r="CV60" s="2" t="s">
        <v>128</v>
      </c>
      <c r="CW60" s="2" t="s">
        <v>258</v>
      </c>
      <c r="CX60" s="2" t="s">
        <v>262</v>
      </c>
      <c r="CY60" s="2" t="s">
        <v>142</v>
      </c>
      <c r="CZ60" s="2" t="s">
        <v>142</v>
      </c>
      <c r="DA60" s="2" t="s">
        <v>131</v>
      </c>
      <c r="DB60" s="4">
        <v>2</v>
      </c>
      <c r="DC60" s="8">
        <v>232.1</v>
      </c>
      <c r="DD60" s="4"/>
      <c r="DE60" s="8"/>
      <c r="DF60" s="7"/>
      <c r="DG60" s="7"/>
      <c r="DH60" s="2" t="s">
        <v>139</v>
      </c>
      <c r="DI60" s="2" t="s">
        <v>128</v>
      </c>
      <c r="DJ60" s="2" t="s">
        <v>131</v>
      </c>
      <c r="DK60" s="2" t="s">
        <v>887</v>
      </c>
      <c r="DL60" s="2" t="s">
        <v>142</v>
      </c>
      <c r="DM60" s="2" t="s">
        <v>142</v>
      </c>
      <c r="DN60" s="2" t="s">
        <v>131</v>
      </c>
      <c r="DO60" s="4"/>
      <c r="DP60" s="8"/>
      <c r="DQ60" s="4"/>
      <c r="DR60" s="8"/>
      <c r="DS60" s="7"/>
      <c r="DT60" s="7"/>
      <c r="DU60" s="2" t="s">
        <v>139</v>
      </c>
      <c r="DV60" s="2" t="s">
        <v>128</v>
      </c>
      <c r="DW60" s="2" t="s">
        <v>345</v>
      </c>
      <c r="DX60" s="2" t="s">
        <v>907</v>
      </c>
      <c r="DY60" s="2" t="s">
        <v>142</v>
      </c>
      <c r="DZ60" s="2" t="s">
        <v>142</v>
      </c>
      <c r="EA60" s="2" t="s">
        <v>131</v>
      </c>
      <c r="EB60" s="4"/>
      <c r="EC60" s="8"/>
      <c r="ED60" s="4"/>
      <c r="EE60" s="8"/>
      <c r="EF60" s="7"/>
      <c r="EG60" s="7"/>
      <c r="EH60" s="2" t="s">
        <v>139</v>
      </c>
      <c r="EI60" s="2" t="s">
        <v>154</v>
      </c>
      <c r="EJ60" s="2" t="s">
        <v>263</v>
      </c>
      <c r="EK60" s="2" t="s">
        <v>908</v>
      </c>
      <c r="EL60" s="2" t="s">
        <v>142</v>
      </c>
      <c r="EM60" s="2" t="s">
        <v>142</v>
      </c>
      <c r="EN60" s="2" t="s">
        <v>131</v>
      </c>
      <c r="EO60" s="4"/>
      <c r="EP60" s="8"/>
      <c r="EQ60" s="4"/>
      <c r="ER60" s="8"/>
      <c r="ES60" s="7"/>
      <c r="ET60" s="7"/>
      <c r="EU60" s="2" t="s">
        <v>139</v>
      </c>
      <c r="EV60" s="2" t="s">
        <v>128</v>
      </c>
      <c r="EW60" s="2" t="s">
        <v>148</v>
      </c>
      <c r="EX60" s="2" t="s">
        <v>909</v>
      </c>
      <c r="EY60" s="2" t="s">
        <v>142</v>
      </c>
      <c r="EZ60" s="2" t="s">
        <v>142</v>
      </c>
      <c r="FA60" s="2" t="s">
        <v>131</v>
      </c>
      <c r="FB60" s="4">
        <v>1</v>
      </c>
      <c r="FC60" s="8">
        <v>106.5</v>
      </c>
      <c r="FD60" s="4"/>
      <c r="FE60" s="8"/>
      <c r="FF60" s="7"/>
      <c r="FG60" s="7"/>
      <c r="FH60" s="2" t="s">
        <v>139</v>
      </c>
      <c r="FI60" s="2" t="s">
        <v>128</v>
      </c>
      <c r="FJ60" s="2" t="s">
        <v>266</v>
      </c>
      <c r="FK60" s="2" t="s">
        <v>264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131</v>
      </c>
      <c r="FV60" s="2" t="s">
        <v>131</v>
      </c>
      <c r="FW60" s="2" t="s">
        <v>131</v>
      </c>
      <c r="FX60" s="2" t="s">
        <v>131</v>
      </c>
      <c r="FY60" s="2" t="s">
        <v>131</v>
      </c>
      <c r="FZ60" s="2" t="s">
        <v>131</v>
      </c>
      <c r="GA60" s="2" t="s">
        <v>131</v>
      </c>
      <c r="GB60" s="4"/>
      <c r="GC60" s="8"/>
      <c r="GD60" s="4"/>
      <c r="GE60" s="8"/>
      <c r="GF60" s="7"/>
      <c r="GG60" s="7"/>
      <c r="GH60" s="2" t="s">
        <v>139</v>
      </c>
      <c r="GI60" s="2" t="s">
        <v>154</v>
      </c>
      <c r="GJ60" s="2" t="s">
        <v>268</v>
      </c>
      <c r="GK60" s="2" t="s">
        <v>369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139</v>
      </c>
      <c r="GV60" s="2" t="s">
        <v>128</v>
      </c>
      <c r="GW60" s="2" t="s">
        <v>131</v>
      </c>
      <c r="GX60" s="2" t="s">
        <v>910</v>
      </c>
      <c r="GY60" s="2" t="s">
        <v>142</v>
      </c>
      <c r="GZ60" s="2" t="s">
        <v>142</v>
      </c>
      <c r="HA60" s="2" t="s">
        <v>131</v>
      </c>
      <c r="HB60" s="4"/>
      <c r="HC60" s="8"/>
      <c r="HD60" s="4"/>
      <c r="HE60" s="8"/>
      <c r="HF60" s="7"/>
      <c r="HG60" s="7"/>
      <c r="HH60" s="2" t="s">
        <v>152</v>
      </c>
      <c r="HI60" s="2" t="s">
        <v>128</v>
      </c>
      <c r="HJ60" s="2" t="s">
        <v>131</v>
      </c>
      <c r="HK60" s="2" t="s">
        <v>131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159</v>
      </c>
      <c r="HV60" s="2" t="s">
        <v>128</v>
      </c>
      <c r="HW60" s="2" t="s">
        <v>131</v>
      </c>
      <c r="HX60" s="2" t="s">
        <v>131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139</v>
      </c>
      <c r="IV60" s="2" t="s">
        <v>156</v>
      </c>
      <c r="IW60" s="2" t="s">
        <v>157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139</v>
      </c>
      <c r="JI60" s="2" t="s">
        <v>128</v>
      </c>
      <c r="JJ60" s="2" t="s">
        <v>900</v>
      </c>
      <c r="JK60" s="2" t="s">
        <v>176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139</v>
      </c>
      <c r="JV60" s="2" t="s">
        <v>128</v>
      </c>
      <c r="JW60" s="2" t="s">
        <v>274</v>
      </c>
      <c r="JX60" s="2" t="s">
        <v>911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131</v>
      </c>
      <c r="KI60" s="2" t="s">
        <v>131</v>
      </c>
      <c r="KJ60" s="2" t="s">
        <v>131</v>
      </c>
      <c r="KK60" s="2" t="s">
        <v>131</v>
      </c>
      <c r="KL60" s="2" t="s">
        <v>131</v>
      </c>
      <c r="KM60" s="2" t="s">
        <v>131</v>
      </c>
      <c r="KN60" s="2" t="s">
        <v>131</v>
      </c>
      <c r="KO60" s="4"/>
      <c r="KP60" s="8"/>
      <c r="KQ60" s="4"/>
      <c r="KR60" s="8"/>
      <c r="KS60" s="7"/>
      <c r="KT60" s="7"/>
      <c r="KU60" s="2" t="s">
        <v>159</v>
      </c>
      <c r="KV60" s="2" t="s">
        <v>128</v>
      </c>
      <c r="KW60" s="2" t="s">
        <v>131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139</v>
      </c>
      <c r="LV60" s="2" t="s">
        <v>128</v>
      </c>
      <c r="LW60" s="2" t="s">
        <v>276</v>
      </c>
      <c r="LX60" s="2" t="s">
        <v>912</v>
      </c>
      <c r="LY60" s="2" t="s">
        <v>142</v>
      </c>
      <c r="LZ60" s="2" t="s">
        <v>142</v>
      </c>
      <c r="MA60" s="2" t="s">
        <v>131</v>
      </c>
      <c r="MB60" s="4"/>
      <c r="MC60" s="8"/>
      <c r="MD60" s="4"/>
      <c r="ME60" s="8"/>
      <c r="MF60" s="7"/>
      <c r="MG60" s="7"/>
      <c r="MH60" s="2" t="s">
        <v>131</v>
      </c>
      <c r="MI60" s="2" t="s">
        <v>131</v>
      </c>
      <c r="MJ60" s="2" t="s">
        <v>131</v>
      </c>
      <c r="MK60" s="2" t="s">
        <v>131</v>
      </c>
      <c r="ML60" s="2" t="s">
        <v>131</v>
      </c>
      <c r="MM60" s="2" t="s">
        <v>131</v>
      </c>
      <c r="MN60" s="2" t="s">
        <v>131</v>
      </c>
      <c r="MO60" s="4"/>
      <c r="MP60" s="8"/>
      <c r="MQ60" s="4"/>
      <c r="MR60" s="8"/>
      <c r="MS60" s="7"/>
      <c r="MT60" s="7"/>
      <c r="MU60" s="2" t="s">
        <v>139</v>
      </c>
      <c r="MV60" s="2" t="s">
        <v>154</v>
      </c>
      <c r="MW60" s="2" t="s">
        <v>131</v>
      </c>
      <c r="MX60" s="2" t="s">
        <v>131</v>
      </c>
      <c r="MY60" s="2" t="s">
        <v>142</v>
      </c>
      <c r="MZ60" s="2" t="s">
        <v>142</v>
      </c>
      <c r="NA60" s="2" t="s">
        <v>131</v>
      </c>
      <c r="NB60" s="4"/>
      <c r="NC60" s="8"/>
      <c r="ND60" s="4"/>
      <c r="NE60" s="8"/>
      <c r="NF60" s="7"/>
      <c r="NG60" s="7"/>
      <c r="NH60" s="2" t="s">
        <v>152</v>
      </c>
      <c r="NI60" s="2" t="s">
        <v>128</v>
      </c>
      <c r="NJ60" s="2" t="s">
        <v>131</v>
      </c>
      <c r="NK60" s="2" t="s">
        <v>131</v>
      </c>
      <c r="NL60" s="2" t="s">
        <v>142</v>
      </c>
      <c r="NM60" s="2" t="s">
        <v>142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2" t="s">
        <v>131</v>
      </c>
      <c r="OB60" s="4"/>
      <c r="OC60" s="8"/>
      <c r="OD60" s="4"/>
      <c r="OE60" s="8"/>
      <c r="OF60" s="7"/>
      <c r="OG60" s="7"/>
      <c r="OH60" s="2" t="s">
        <v>139</v>
      </c>
      <c r="OI60" s="2" t="s">
        <v>128</v>
      </c>
      <c r="OJ60" s="2" t="s">
        <v>278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152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159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160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162</v>
      </c>
      <c r="RB60" s="4"/>
      <c r="RC60" s="8"/>
      <c r="RD60" s="4"/>
      <c r="RE60" s="8"/>
      <c r="RF60" s="7"/>
      <c r="RG60" s="7"/>
      <c r="RH60" s="2" t="s">
        <v>152</v>
      </c>
      <c r="RI60" s="2" t="s">
        <v>154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159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913</v>
      </c>
      <c r="B61" s="2" t="s">
        <v>120</v>
      </c>
      <c r="C61" s="2" t="s">
        <v>121</v>
      </c>
      <c r="D61" s="2" t="s">
        <v>867</v>
      </c>
      <c r="E61" s="2" t="s">
        <v>868</v>
      </c>
      <c r="F61" s="2" t="s">
        <v>243</v>
      </c>
      <c r="G61" s="2" t="s">
        <v>131</v>
      </c>
      <c r="H61" s="2" t="s">
        <v>131</v>
      </c>
      <c r="I61" s="2" t="s">
        <v>914</v>
      </c>
      <c r="J61" s="2" t="s">
        <v>245</v>
      </c>
      <c r="K61" s="2" t="s">
        <v>297</v>
      </c>
      <c r="L61" s="3">
        <v>96.89</v>
      </c>
      <c r="M61" s="3">
        <v>101.74</v>
      </c>
      <c r="N61" s="3">
        <v>199.99</v>
      </c>
      <c r="O61" s="2" t="s">
        <v>128</v>
      </c>
      <c r="P61" s="2" t="s">
        <v>551</v>
      </c>
      <c r="Q61" s="2" t="s">
        <v>130</v>
      </c>
      <c r="R61" s="2" t="s">
        <v>131</v>
      </c>
      <c r="S61" s="2" t="s">
        <v>298</v>
      </c>
      <c r="T61" s="2" t="s">
        <v>248</v>
      </c>
      <c r="U61" s="2" t="s">
        <v>131</v>
      </c>
      <c r="V61" s="2" t="s">
        <v>249</v>
      </c>
      <c r="W61" s="2" t="s">
        <v>250</v>
      </c>
      <c r="X61" s="2" t="s">
        <v>251</v>
      </c>
      <c r="Y61" s="2" t="s">
        <v>300</v>
      </c>
      <c r="Z61" s="4">
        <v>103</v>
      </c>
      <c r="AA61" s="4">
        <f>=ROUNDDOWN(103,0)</f>
      </c>
      <c r="AB61" s="5">
        <v>1</v>
      </c>
      <c r="AC61" s="2" t="s">
        <v>131</v>
      </c>
      <c r="AD61" s="4"/>
      <c r="AE61" s="4"/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1</v>
      </c>
      <c r="AW61" s="8">
        <v>117.7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/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0.1097</v>
      </c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139</v>
      </c>
      <c r="BV61" s="2" t="s">
        <v>128</v>
      </c>
      <c r="BW61" s="2" t="s">
        <v>301</v>
      </c>
      <c r="BX61" s="2" t="s">
        <v>322</v>
      </c>
      <c r="BY61" s="2" t="s">
        <v>142</v>
      </c>
      <c r="BZ61" s="2" t="s">
        <v>142</v>
      </c>
      <c r="CA61" s="2" t="s">
        <v>131</v>
      </c>
      <c r="CB61" s="4"/>
      <c r="CC61" s="8"/>
      <c r="CD61" s="4"/>
      <c r="CE61" s="8"/>
      <c r="CF61" s="7"/>
      <c r="CG61" s="7"/>
      <c r="CH61" s="2" t="s">
        <v>139</v>
      </c>
      <c r="CI61" s="2" t="s">
        <v>128</v>
      </c>
      <c r="CJ61" s="2" t="s">
        <v>301</v>
      </c>
      <c r="CK61" s="2" t="s">
        <v>915</v>
      </c>
      <c r="CL61" s="2" t="s">
        <v>142</v>
      </c>
      <c r="CM61" s="2" t="s">
        <v>142</v>
      </c>
      <c r="CN61" s="2" t="s">
        <v>131</v>
      </c>
      <c r="CO61" s="4"/>
      <c r="CP61" s="8"/>
      <c r="CQ61" s="4"/>
      <c r="CR61" s="8"/>
      <c r="CS61" s="7"/>
      <c r="CT61" s="7"/>
      <c r="CU61" s="2" t="s">
        <v>139</v>
      </c>
      <c r="CV61" s="2" t="s">
        <v>128</v>
      </c>
      <c r="CW61" s="2" t="s">
        <v>301</v>
      </c>
      <c r="CX61" s="2" t="s">
        <v>732</v>
      </c>
      <c r="CY61" s="2" t="s">
        <v>142</v>
      </c>
      <c r="CZ61" s="2" t="s">
        <v>142</v>
      </c>
      <c r="DA61" s="2" t="s">
        <v>131</v>
      </c>
      <c r="DB61" s="4"/>
      <c r="DC61" s="8"/>
      <c r="DD61" s="4"/>
      <c r="DE61" s="8"/>
      <c r="DF61" s="7"/>
      <c r="DG61" s="7"/>
      <c r="DH61" s="2" t="s">
        <v>139</v>
      </c>
      <c r="DI61" s="2" t="s">
        <v>128</v>
      </c>
      <c r="DJ61" s="2" t="s">
        <v>131</v>
      </c>
      <c r="DK61" s="2" t="s">
        <v>302</v>
      </c>
      <c r="DL61" s="2" t="s">
        <v>142</v>
      </c>
      <c r="DM61" s="2" t="s">
        <v>142</v>
      </c>
      <c r="DN61" s="2" t="s">
        <v>131</v>
      </c>
      <c r="DO61" s="4"/>
      <c r="DP61" s="8"/>
      <c r="DQ61" s="4"/>
      <c r="DR61" s="8"/>
      <c r="DS61" s="7"/>
      <c r="DT61" s="7"/>
      <c r="DU61" s="2" t="s">
        <v>139</v>
      </c>
      <c r="DV61" s="2" t="s">
        <v>128</v>
      </c>
      <c r="DW61" s="2" t="s">
        <v>916</v>
      </c>
      <c r="DX61" s="2" t="s">
        <v>664</v>
      </c>
      <c r="DY61" s="2" t="s">
        <v>142</v>
      </c>
      <c r="DZ61" s="2" t="s">
        <v>142</v>
      </c>
      <c r="EA61" s="2" t="s">
        <v>131</v>
      </c>
      <c r="EB61" s="4"/>
      <c r="EC61" s="8"/>
      <c r="ED61" s="4"/>
      <c r="EE61" s="8"/>
      <c r="EF61" s="7"/>
      <c r="EG61" s="7"/>
      <c r="EH61" s="2" t="s">
        <v>139</v>
      </c>
      <c r="EI61" s="2" t="s">
        <v>154</v>
      </c>
      <c r="EJ61" s="2" t="s">
        <v>301</v>
      </c>
      <c r="EK61" s="2" t="s">
        <v>308</v>
      </c>
      <c r="EL61" s="2" t="s">
        <v>142</v>
      </c>
      <c r="EM61" s="2" t="s">
        <v>142</v>
      </c>
      <c r="EN61" s="2" t="s">
        <v>131</v>
      </c>
      <c r="EO61" s="4"/>
      <c r="EP61" s="8"/>
      <c r="EQ61" s="4"/>
      <c r="ER61" s="8"/>
      <c r="ES61" s="7"/>
      <c r="ET61" s="7"/>
      <c r="EU61" s="2" t="s">
        <v>139</v>
      </c>
      <c r="EV61" s="2" t="s">
        <v>128</v>
      </c>
      <c r="EW61" s="2" t="s">
        <v>148</v>
      </c>
      <c r="EX61" s="2" t="s">
        <v>185</v>
      </c>
      <c r="EY61" s="2" t="s">
        <v>142</v>
      </c>
      <c r="EZ61" s="2" t="s">
        <v>142</v>
      </c>
      <c r="FA61" s="2" t="s">
        <v>131</v>
      </c>
      <c r="FB61" s="4"/>
      <c r="FC61" s="8"/>
      <c r="FD61" s="4"/>
      <c r="FE61" s="8"/>
      <c r="FF61" s="7"/>
      <c r="FG61" s="7"/>
      <c r="FH61" s="2" t="s">
        <v>139</v>
      </c>
      <c r="FI61" s="2" t="s">
        <v>128</v>
      </c>
      <c r="FJ61" s="2" t="s">
        <v>301</v>
      </c>
      <c r="FK61" s="2" t="s">
        <v>308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131</v>
      </c>
      <c r="FV61" s="2" t="s">
        <v>131</v>
      </c>
      <c r="FW61" s="2" t="s">
        <v>131</v>
      </c>
      <c r="FX61" s="2" t="s">
        <v>131</v>
      </c>
      <c r="FY61" s="2" t="s">
        <v>131</v>
      </c>
      <c r="FZ61" s="2" t="s">
        <v>131</v>
      </c>
      <c r="GA61" s="2" t="s">
        <v>131</v>
      </c>
      <c r="GB61" s="4"/>
      <c r="GC61" s="8"/>
      <c r="GD61" s="4"/>
      <c r="GE61" s="8"/>
      <c r="GF61" s="7"/>
      <c r="GG61" s="7"/>
      <c r="GH61" s="2" t="s">
        <v>139</v>
      </c>
      <c r="GI61" s="2" t="s">
        <v>154</v>
      </c>
      <c r="GJ61" s="2" t="s">
        <v>268</v>
      </c>
      <c r="GK61" s="2" t="s">
        <v>324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152</v>
      </c>
      <c r="GV61" s="2" t="s">
        <v>128</v>
      </c>
      <c r="GW61" s="2" t="s">
        <v>131</v>
      </c>
      <c r="GX61" s="2" t="s">
        <v>131</v>
      </c>
      <c r="GY61" s="2" t="s">
        <v>142</v>
      </c>
      <c r="GZ61" s="2" t="s">
        <v>142</v>
      </c>
      <c r="HA61" s="2" t="s">
        <v>131</v>
      </c>
      <c r="HB61" s="4"/>
      <c r="HC61" s="8"/>
      <c r="HD61" s="4"/>
      <c r="HE61" s="8"/>
      <c r="HF61" s="7"/>
      <c r="HG61" s="7"/>
      <c r="HH61" s="2" t="s">
        <v>152</v>
      </c>
      <c r="HI61" s="2" t="s">
        <v>128</v>
      </c>
      <c r="HJ61" s="2" t="s">
        <v>310</v>
      </c>
      <c r="HK61" s="2" t="s">
        <v>131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159</v>
      </c>
      <c r="HV61" s="2" t="s">
        <v>128</v>
      </c>
      <c r="HW61" s="2" t="s">
        <v>131</v>
      </c>
      <c r="HX61" s="2" t="s">
        <v>131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159</v>
      </c>
      <c r="IV61" s="2" t="s">
        <v>128</v>
      </c>
      <c r="IW61" s="2" t="s">
        <v>131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139</v>
      </c>
      <c r="JI61" s="2" t="s">
        <v>128</v>
      </c>
      <c r="JJ61" s="2" t="s">
        <v>421</v>
      </c>
      <c r="JK61" s="2" t="s">
        <v>917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139</v>
      </c>
      <c r="JV61" s="2" t="s">
        <v>128</v>
      </c>
      <c r="JW61" s="2" t="s">
        <v>301</v>
      </c>
      <c r="JX61" s="2" t="s">
        <v>918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131</v>
      </c>
      <c r="KI61" s="2" t="s">
        <v>131</v>
      </c>
      <c r="KJ61" s="2" t="s">
        <v>131</v>
      </c>
      <c r="KK61" s="2" t="s">
        <v>131</v>
      </c>
      <c r="KL61" s="2" t="s">
        <v>131</v>
      </c>
      <c r="KM61" s="2" t="s">
        <v>131</v>
      </c>
      <c r="KN61" s="2" t="s">
        <v>131</v>
      </c>
      <c r="KO61" s="4"/>
      <c r="KP61" s="8"/>
      <c r="KQ61" s="4"/>
      <c r="KR61" s="8"/>
      <c r="KS61" s="7"/>
      <c r="KT61" s="7"/>
      <c r="KU61" s="2" t="s">
        <v>159</v>
      </c>
      <c r="KV61" s="2" t="s">
        <v>128</v>
      </c>
      <c r="KW61" s="2" t="s">
        <v>131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139</v>
      </c>
      <c r="LV61" s="2" t="s">
        <v>128</v>
      </c>
      <c r="LW61" s="2" t="s">
        <v>301</v>
      </c>
      <c r="LX61" s="2" t="s">
        <v>476</v>
      </c>
      <c r="LY61" s="2" t="s">
        <v>142</v>
      </c>
      <c r="LZ61" s="2" t="s">
        <v>142</v>
      </c>
      <c r="MA61" s="2" t="s">
        <v>131</v>
      </c>
      <c r="MB61" s="4"/>
      <c r="MC61" s="8"/>
      <c r="MD61" s="4"/>
      <c r="ME61" s="8"/>
      <c r="MF61" s="7"/>
      <c r="MG61" s="7"/>
      <c r="MH61" s="2" t="s">
        <v>131</v>
      </c>
      <c r="MI61" s="2" t="s">
        <v>131</v>
      </c>
      <c r="MJ61" s="2" t="s">
        <v>131</v>
      </c>
      <c r="MK61" s="2" t="s">
        <v>131</v>
      </c>
      <c r="ML61" s="2" t="s">
        <v>131</v>
      </c>
      <c r="MM61" s="2" t="s">
        <v>131</v>
      </c>
      <c r="MN61" s="2" t="s">
        <v>131</v>
      </c>
      <c r="MO61" s="4"/>
      <c r="MP61" s="8"/>
      <c r="MQ61" s="4"/>
      <c r="MR61" s="8"/>
      <c r="MS61" s="7"/>
      <c r="MT61" s="7"/>
      <c r="MU61" s="2" t="s">
        <v>139</v>
      </c>
      <c r="MV61" s="2" t="s">
        <v>154</v>
      </c>
      <c r="MW61" s="2" t="s">
        <v>131</v>
      </c>
      <c r="MX61" s="2" t="s">
        <v>131</v>
      </c>
      <c r="MY61" s="2" t="s">
        <v>142</v>
      </c>
      <c r="MZ61" s="2" t="s">
        <v>142</v>
      </c>
      <c r="NA61" s="2" t="s">
        <v>131</v>
      </c>
      <c r="NB61" s="4"/>
      <c r="NC61" s="8"/>
      <c r="ND61" s="4"/>
      <c r="NE61" s="8"/>
      <c r="NF61" s="7"/>
      <c r="NG61" s="7"/>
      <c r="NH61" s="2" t="s">
        <v>152</v>
      </c>
      <c r="NI61" s="2" t="s">
        <v>128</v>
      </c>
      <c r="NJ61" s="2" t="s">
        <v>131</v>
      </c>
      <c r="NK61" s="2" t="s">
        <v>131</v>
      </c>
      <c r="NL61" s="2" t="s">
        <v>142</v>
      </c>
      <c r="NM61" s="2" t="s">
        <v>142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2" t="s">
        <v>131</v>
      </c>
      <c r="OB61" s="4"/>
      <c r="OC61" s="8"/>
      <c r="OD61" s="4"/>
      <c r="OE61" s="8"/>
      <c r="OF61" s="7"/>
      <c r="OG61" s="7"/>
      <c r="OH61" s="2" t="s">
        <v>139</v>
      </c>
      <c r="OI61" s="2" t="s">
        <v>128</v>
      </c>
      <c r="OJ61" s="2" t="s">
        <v>278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152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159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160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162</v>
      </c>
      <c r="RB61" s="4"/>
      <c r="RC61" s="8"/>
      <c r="RD61" s="4"/>
      <c r="RE61" s="8"/>
      <c r="RF61" s="7"/>
      <c r="RG61" s="7"/>
      <c r="RH61" s="2" t="s">
        <v>152</v>
      </c>
      <c r="RI61" s="2" t="s">
        <v>128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159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919</v>
      </c>
      <c r="B62" s="2" t="s">
        <v>120</v>
      </c>
      <c r="C62" s="2" t="s">
        <v>121</v>
      </c>
      <c r="D62" s="2" t="s">
        <v>867</v>
      </c>
      <c r="E62" s="2" t="s">
        <v>868</v>
      </c>
      <c r="F62" s="2" t="s">
        <v>243</v>
      </c>
      <c r="G62" s="2" t="s">
        <v>131</v>
      </c>
      <c r="H62" s="2" t="s">
        <v>131</v>
      </c>
      <c r="I62" s="2" t="s">
        <v>914</v>
      </c>
      <c r="J62" s="2" t="s">
        <v>180</v>
      </c>
      <c r="K62" s="2" t="s">
        <v>297</v>
      </c>
      <c r="L62" s="3">
        <v>109.19</v>
      </c>
      <c r="M62" s="3">
        <v>114.65</v>
      </c>
      <c r="N62" s="3">
        <v>224.99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298</v>
      </c>
      <c r="T62" s="2" t="s">
        <v>248</v>
      </c>
      <c r="U62" s="2" t="s">
        <v>131</v>
      </c>
      <c r="V62" s="2" t="s">
        <v>249</v>
      </c>
      <c r="W62" s="2" t="s">
        <v>250</v>
      </c>
      <c r="X62" s="2" t="s">
        <v>251</v>
      </c>
      <c r="Y62" s="2" t="s">
        <v>300</v>
      </c>
      <c r="Z62" s="4">
        <v>24</v>
      </c>
      <c r="AA62" s="4">
        <f>=ROUNDDOWN(60,0)</f>
      </c>
      <c r="AB62" s="5">
        <v>0.4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</v>
      </c>
      <c r="AQ62" s="8">
        <v>117.7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1</v>
      </c>
      <c r="BK62" s="8">
        <v>117.7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301</v>
      </c>
      <c r="BX62" s="2" t="s">
        <v>319</v>
      </c>
      <c r="BY62" s="2" t="s">
        <v>142</v>
      </c>
      <c r="BZ62" s="2" t="s">
        <v>142</v>
      </c>
      <c r="CA62" s="2" t="s">
        <v>131</v>
      </c>
      <c r="CB62" s="4"/>
      <c r="CC62" s="8"/>
      <c r="CD62" s="4"/>
      <c r="CE62" s="8"/>
      <c r="CF62" s="7"/>
      <c r="CG62" s="7"/>
      <c r="CH62" s="2" t="s">
        <v>139</v>
      </c>
      <c r="CI62" s="2" t="s">
        <v>128</v>
      </c>
      <c r="CJ62" s="2" t="s">
        <v>301</v>
      </c>
      <c r="CK62" s="2" t="s">
        <v>915</v>
      </c>
      <c r="CL62" s="2" t="s">
        <v>142</v>
      </c>
      <c r="CM62" s="2" t="s">
        <v>142</v>
      </c>
      <c r="CN62" s="2" t="s">
        <v>131</v>
      </c>
      <c r="CO62" s="4"/>
      <c r="CP62" s="8"/>
      <c r="CQ62" s="4"/>
      <c r="CR62" s="8"/>
      <c r="CS62" s="7"/>
      <c r="CT62" s="7"/>
      <c r="CU62" s="2" t="s">
        <v>139</v>
      </c>
      <c r="CV62" s="2" t="s">
        <v>128</v>
      </c>
      <c r="CW62" s="2" t="s">
        <v>301</v>
      </c>
      <c r="CX62" s="2" t="s">
        <v>685</v>
      </c>
      <c r="CY62" s="2" t="s">
        <v>142</v>
      </c>
      <c r="CZ62" s="2" t="s">
        <v>142</v>
      </c>
      <c r="DA62" s="2" t="s">
        <v>131</v>
      </c>
      <c r="DB62" s="4">
        <v>1</v>
      </c>
      <c r="DC62" s="8">
        <v>117.7</v>
      </c>
      <c r="DD62" s="4"/>
      <c r="DE62" s="8"/>
      <c r="DF62" s="7"/>
      <c r="DG62" s="7"/>
      <c r="DH62" s="2" t="s">
        <v>139</v>
      </c>
      <c r="DI62" s="2" t="s">
        <v>128</v>
      </c>
      <c r="DJ62" s="2" t="s">
        <v>131</v>
      </c>
      <c r="DK62" s="2" t="s">
        <v>302</v>
      </c>
      <c r="DL62" s="2" t="s">
        <v>142</v>
      </c>
      <c r="DM62" s="2" t="s">
        <v>142</v>
      </c>
      <c r="DN62" s="2" t="s">
        <v>131</v>
      </c>
      <c r="DO62" s="4"/>
      <c r="DP62" s="8"/>
      <c r="DQ62" s="4"/>
      <c r="DR62" s="8"/>
      <c r="DS62" s="7"/>
      <c r="DT62" s="7"/>
      <c r="DU62" s="2" t="s">
        <v>139</v>
      </c>
      <c r="DV62" s="2" t="s">
        <v>128</v>
      </c>
      <c r="DW62" s="2" t="s">
        <v>916</v>
      </c>
      <c r="DX62" s="2" t="s">
        <v>920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139</v>
      </c>
      <c r="EI62" s="2" t="s">
        <v>154</v>
      </c>
      <c r="EJ62" s="2" t="s">
        <v>301</v>
      </c>
      <c r="EK62" s="2" t="s">
        <v>308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139</v>
      </c>
      <c r="EV62" s="2" t="s">
        <v>128</v>
      </c>
      <c r="EW62" s="2" t="s">
        <v>148</v>
      </c>
      <c r="EX62" s="2" t="s">
        <v>748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139</v>
      </c>
      <c r="FI62" s="2" t="s">
        <v>128</v>
      </c>
      <c r="FJ62" s="2" t="s">
        <v>301</v>
      </c>
      <c r="FK62" s="2" t="s">
        <v>921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131</v>
      </c>
      <c r="FV62" s="2" t="s">
        <v>131</v>
      </c>
      <c r="FW62" s="2" t="s">
        <v>131</v>
      </c>
      <c r="FX62" s="2" t="s">
        <v>131</v>
      </c>
      <c r="FY62" s="2" t="s">
        <v>131</v>
      </c>
      <c r="FZ62" s="2" t="s">
        <v>131</v>
      </c>
      <c r="GA62" s="2" t="s">
        <v>131</v>
      </c>
      <c r="GB62" s="4"/>
      <c r="GC62" s="8"/>
      <c r="GD62" s="4"/>
      <c r="GE62" s="8"/>
      <c r="GF62" s="7"/>
      <c r="GG62" s="7"/>
      <c r="GH62" s="2" t="s">
        <v>139</v>
      </c>
      <c r="GI62" s="2" t="s">
        <v>154</v>
      </c>
      <c r="GJ62" s="2" t="s">
        <v>268</v>
      </c>
      <c r="GK62" s="2" t="s">
        <v>324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139</v>
      </c>
      <c r="GV62" s="2" t="s">
        <v>128</v>
      </c>
      <c r="GW62" s="2" t="s">
        <v>131</v>
      </c>
      <c r="GX62" s="2" t="s">
        <v>131</v>
      </c>
      <c r="GY62" s="2" t="s">
        <v>142</v>
      </c>
      <c r="GZ62" s="2" t="s">
        <v>142</v>
      </c>
      <c r="HA62" s="2" t="s">
        <v>131</v>
      </c>
      <c r="HB62" s="4"/>
      <c r="HC62" s="8"/>
      <c r="HD62" s="4"/>
      <c r="HE62" s="8"/>
      <c r="HF62" s="7"/>
      <c r="HG62" s="7"/>
      <c r="HH62" s="2" t="s">
        <v>152</v>
      </c>
      <c r="HI62" s="2" t="s">
        <v>128</v>
      </c>
      <c r="HJ62" s="2" t="s">
        <v>310</v>
      </c>
      <c r="HK62" s="2" t="s">
        <v>131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159</v>
      </c>
      <c r="HV62" s="2" t="s">
        <v>128</v>
      </c>
      <c r="HW62" s="2" t="s">
        <v>131</v>
      </c>
      <c r="HX62" s="2" t="s">
        <v>131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159</v>
      </c>
      <c r="IV62" s="2" t="s">
        <v>128</v>
      </c>
      <c r="IW62" s="2" t="s">
        <v>131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139</v>
      </c>
      <c r="JI62" s="2" t="s">
        <v>128</v>
      </c>
      <c r="JJ62" s="2" t="s">
        <v>421</v>
      </c>
      <c r="JK62" s="2" t="s">
        <v>922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139</v>
      </c>
      <c r="JV62" s="2" t="s">
        <v>128</v>
      </c>
      <c r="JW62" s="2" t="s">
        <v>301</v>
      </c>
      <c r="JX62" s="2" t="s">
        <v>313</v>
      </c>
      <c r="JY62" s="2" t="s">
        <v>142</v>
      </c>
      <c r="JZ62" s="2" t="s">
        <v>142</v>
      </c>
      <c r="KA62" s="2" t="s">
        <v>131</v>
      </c>
      <c r="KB62" s="4"/>
      <c r="KC62" s="8"/>
      <c r="KD62" s="4"/>
      <c r="KE62" s="8"/>
      <c r="KF62" s="7"/>
      <c r="KG62" s="7"/>
      <c r="KH62" s="2" t="s">
        <v>131</v>
      </c>
      <c r="KI62" s="2" t="s">
        <v>131</v>
      </c>
      <c r="KJ62" s="2" t="s">
        <v>131</v>
      </c>
      <c r="KK62" s="2" t="s">
        <v>131</v>
      </c>
      <c r="KL62" s="2" t="s">
        <v>131</v>
      </c>
      <c r="KM62" s="2" t="s">
        <v>131</v>
      </c>
      <c r="KN62" s="2" t="s">
        <v>131</v>
      </c>
      <c r="KO62" s="4"/>
      <c r="KP62" s="8"/>
      <c r="KQ62" s="4"/>
      <c r="KR62" s="8"/>
      <c r="KS62" s="7"/>
      <c r="KT62" s="7"/>
      <c r="KU62" s="2" t="s">
        <v>159</v>
      </c>
      <c r="KV62" s="2" t="s">
        <v>128</v>
      </c>
      <c r="KW62" s="2" t="s">
        <v>131</v>
      </c>
      <c r="KX62" s="2" t="s">
        <v>131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139</v>
      </c>
      <c r="LV62" s="2" t="s">
        <v>128</v>
      </c>
      <c r="LW62" s="2" t="s">
        <v>301</v>
      </c>
      <c r="LX62" s="2" t="s">
        <v>304</v>
      </c>
      <c r="LY62" s="2" t="s">
        <v>142</v>
      </c>
      <c r="LZ62" s="2" t="s">
        <v>142</v>
      </c>
      <c r="MA62" s="2" t="s">
        <v>131</v>
      </c>
      <c r="MB62" s="4"/>
      <c r="MC62" s="8"/>
      <c r="MD62" s="4"/>
      <c r="ME62" s="8"/>
      <c r="MF62" s="7"/>
      <c r="MG62" s="7"/>
      <c r="MH62" s="2" t="s">
        <v>131</v>
      </c>
      <c r="MI62" s="2" t="s">
        <v>131</v>
      </c>
      <c r="MJ62" s="2" t="s">
        <v>131</v>
      </c>
      <c r="MK62" s="2" t="s">
        <v>131</v>
      </c>
      <c r="ML62" s="2" t="s">
        <v>131</v>
      </c>
      <c r="MM62" s="2" t="s">
        <v>131</v>
      </c>
      <c r="MN62" s="2" t="s">
        <v>131</v>
      </c>
      <c r="MO62" s="4"/>
      <c r="MP62" s="8"/>
      <c r="MQ62" s="4"/>
      <c r="MR62" s="8"/>
      <c r="MS62" s="7"/>
      <c r="MT62" s="7"/>
      <c r="MU62" s="2" t="s">
        <v>139</v>
      </c>
      <c r="MV62" s="2" t="s">
        <v>154</v>
      </c>
      <c r="MW62" s="2" t="s">
        <v>131</v>
      </c>
      <c r="MX62" s="2" t="s">
        <v>131</v>
      </c>
      <c r="MY62" s="2" t="s">
        <v>142</v>
      </c>
      <c r="MZ62" s="2" t="s">
        <v>142</v>
      </c>
      <c r="NA62" s="2" t="s">
        <v>131</v>
      </c>
      <c r="NB62" s="4"/>
      <c r="NC62" s="8"/>
      <c r="ND62" s="4"/>
      <c r="NE62" s="8"/>
      <c r="NF62" s="7"/>
      <c r="NG62" s="7"/>
      <c r="NH62" s="2" t="s">
        <v>152</v>
      </c>
      <c r="NI62" s="2" t="s">
        <v>128</v>
      </c>
      <c r="NJ62" s="2" t="s">
        <v>131</v>
      </c>
      <c r="NK62" s="2" t="s">
        <v>131</v>
      </c>
      <c r="NL62" s="2" t="s">
        <v>142</v>
      </c>
      <c r="NM62" s="2" t="s">
        <v>142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2" t="s">
        <v>131</v>
      </c>
      <c r="OB62" s="4"/>
      <c r="OC62" s="8"/>
      <c r="OD62" s="4"/>
      <c r="OE62" s="8"/>
      <c r="OF62" s="7"/>
      <c r="OG62" s="7"/>
      <c r="OH62" s="2" t="s">
        <v>139</v>
      </c>
      <c r="OI62" s="2" t="s">
        <v>128</v>
      </c>
      <c r="OJ62" s="2" t="s">
        <v>278</v>
      </c>
      <c r="OK62" s="2" t="s">
        <v>923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152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159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160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162</v>
      </c>
      <c r="RB62" s="4"/>
      <c r="RC62" s="8"/>
      <c r="RD62" s="4"/>
      <c r="RE62" s="8"/>
      <c r="RF62" s="7"/>
      <c r="RG62" s="7"/>
      <c r="RH62" s="2" t="s">
        <v>152</v>
      </c>
      <c r="RI62" s="2" t="s">
        <v>154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159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924</v>
      </c>
      <c r="B63" s="2" t="s">
        <v>120</v>
      </c>
      <c r="C63" s="2" t="s">
        <v>121</v>
      </c>
      <c r="D63" s="2" t="s">
        <v>867</v>
      </c>
      <c r="E63" s="2" t="s">
        <v>868</v>
      </c>
      <c r="F63" s="2" t="s">
        <v>468</v>
      </c>
      <c r="G63" s="2" t="s">
        <v>468</v>
      </c>
      <c r="H63" s="2" t="s">
        <v>468</v>
      </c>
      <c r="I63" s="2" t="s">
        <v>925</v>
      </c>
      <c r="J63" s="2" t="s">
        <v>245</v>
      </c>
      <c r="K63" s="2" t="s">
        <v>471</v>
      </c>
      <c r="L63" s="3">
        <v>76.49</v>
      </c>
      <c r="M63" s="3">
        <v>80.32</v>
      </c>
      <c r="N63" s="3">
        <v>174.99</v>
      </c>
      <c r="O63" s="2" t="s">
        <v>128</v>
      </c>
      <c r="P63" s="2" t="s">
        <v>129</v>
      </c>
      <c r="Q63" s="2" t="s">
        <v>130</v>
      </c>
      <c r="R63" s="2" t="s">
        <v>131</v>
      </c>
      <c r="S63" s="2" t="s">
        <v>472</v>
      </c>
      <c r="T63" s="2" t="s">
        <v>133</v>
      </c>
      <c r="U63" s="2" t="s">
        <v>131</v>
      </c>
      <c r="V63" s="2" t="s">
        <v>334</v>
      </c>
      <c r="W63" s="2" t="s">
        <v>473</v>
      </c>
      <c r="X63" s="2" t="s">
        <v>474</v>
      </c>
      <c r="Y63" s="2" t="s">
        <v>300</v>
      </c>
      <c r="Z63" s="4">
        <v>89</v>
      </c>
      <c r="AA63" s="4">
        <f>=ROUNDDOWN(89,0)</f>
      </c>
      <c r="AB63" s="5">
        <v>1</v>
      </c>
      <c r="AC63" s="2" t="s">
        <v>475</v>
      </c>
      <c r="AD63" s="4">
        <v>40</v>
      </c>
      <c r="AE63" s="4">
        <v>40</v>
      </c>
      <c r="AF63" s="6">
        <v>68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3</v>
      </c>
      <c r="AW63" s="8">
        <v>319.48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/>
      <c r="BC63" s="4">
        <v>6</v>
      </c>
      <c r="BD63" s="8">
        <v>631.52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0.5059</v>
      </c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139</v>
      </c>
      <c r="BV63" s="2" t="s">
        <v>128</v>
      </c>
      <c r="BW63" s="2" t="s">
        <v>301</v>
      </c>
      <c r="BX63" s="2" t="s">
        <v>926</v>
      </c>
      <c r="BY63" s="2" t="s">
        <v>162</v>
      </c>
      <c r="BZ63" s="2" t="s">
        <v>142</v>
      </c>
      <c r="CA63" s="2" t="s">
        <v>131</v>
      </c>
      <c r="CB63" s="4"/>
      <c r="CC63" s="8"/>
      <c r="CD63" s="4"/>
      <c r="CE63" s="8"/>
      <c r="CF63" s="7"/>
      <c r="CG63" s="7"/>
      <c r="CH63" s="2" t="s">
        <v>139</v>
      </c>
      <c r="CI63" s="2" t="s">
        <v>128</v>
      </c>
      <c r="CJ63" s="2" t="s">
        <v>301</v>
      </c>
      <c r="CK63" s="2" t="s">
        <v>927</v>
      </c>
      <c r="CL63" s="2" t="s">
        <v>142</v>
      </c>
      <c r="CM63" s="2" t="s">
        <v>142</v>
      </c>
      <c r="CN63" s="2" t="s">
        <v>131</v>
      </c>
      <c r="CO63" s="4"/>
      <c r="CP63" s="8"/>
      <c r="CQ63" s="4"/>
      <c r="CR63" s="8"/>
      <c r="CS63" s="7"/>
      <c r="CT63" s="7"/>
      <c r="CU63" s="2" t="s">
        <v>139</v>
      </c>
      <c r="CV63" s="2" t="s">
        <v>128</v>
      </c>
      <c r="CW63" s="2" t="s">
        <v>301</v>
      </c>
      <c r="CX63" s="2" t="s">
        <v>928</v>
      </c>
      <c r="CY63" s="2" t="s">
        <v>142</v>
      </c>
      <c r="CZ63" s="2" t="s">
        <v>142</v>
      </c>
      <c r="DA63" s="2" t="s">
        <v>131</v>
      </c>
      <c r="DB63" s="4"/>
      <c r="DC63" s="8"/>
      <c r="DD63" s="4"/>
      <c r="DE63" s="8"/>
      <c r="DF63" s="7"/>
      <c r="DG63" s="7"/>
      <c r="DH63" s="2" t="s">
        <v>139</v>
      </c>
      <c r="DI63" s="2" t="s">
        <v>128</v>
      </c>
      <c r="DJ63" s="2" t="s">
        <v>131</v>
      </c>
      <c r="DK63" s="2" t="s">
        <v>929</v>
      </c>
      <c r="DL63" s="2" t="s">
        <v>142</v>
      </c>
      <c r="DM63" s="2" t="s">
        <v>142</v>
      </c>
      <c r="DN63" s="2" t="s">
        <v>131</v>
      </c>
      <c r="DO63" s="4"/>
      <c r="DP63" s="8"/>
      <c r="DQ63" s="4"/>
      <c r="DR63" s="8"/>
      <c r="DS63" s="7"/>
      <c r="DT63" s="7"/>
      <c r="DU63" s="2" t="s">
        <v>139</v>
      </c>
      <c r="DV63" s="2" t="s">
        <v>128</v>
      </c>
      <c r="DW63" s="2" t="s">
        <v>481</v>
      </c>
      <c r="DX63" s="2" t="s">
        <v>482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139</v>
      </c>
      <c r="EI63" s="2" t="s">
        <v>154</v>
      </c>
      <c r="EJ63" s="2" t="s">
        <v>483</v>
      </c>
      <c r="EK63" s="2" t="s">
        <v>513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139</v>
      </c>
      <c r="EV63" s="2" t="s">
        <v>128</v>
      </c>
      <c r="EW63" s="2" t="s">
        <v>148</v>
      </c>
      <c r="EX63" s="2" t="s">
        <v>131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139</v>
      </c>
      <c r="FI63" s="2" t="s">
        <v>128</v>
      </c>
      <c r="FJ63" s="2" t="s">
        <v>486</v>
      </c>
      <c r="FK63" s="2" t="s">
        <v>487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131</v>
      </c>
      <c r="FV63" s="2" t="s">
        <v>131</v>
      </c>
      <c r="FW63" s="2" t="s">
        <v>131</v>
      </c>
      <c r="FX63" s="2" t="s">
        <v>131</v>
      </c>
      <c r="FY63" s="2" t="s">
        <v>131</v>
      </c>
      <c r="FZ63" s="2" t="s">
        <v>131</v>
      </c>
      <c r="GA63" s="2" t="s">
        <v>131</v>
      </c>
      <c r="GB63" s="4"/>
      <c r="GC63" s="8"/>
      <c r="GD63" s="4"/>
      <c r="GE63" s="8"/>
      <c r="GF63" s="7"/>
      <c r="GG63" s="7"/>
      <c r="GH63" s="2" t="s">
        <v>139</v>
      </c>
      <c r="GI63" s="2" t="s">
        <v>154</v>
      </c>
      <c r="GJ63" s="2" t="s">
        <v>350</v>
      </c>
      <c r="GK63" s="2" t="s">
        <v>930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139</v>
      </c>
      <c r="GV63" s="2" t="s">
        <v>156</v>
      </c>
      <c r="GW63" s="2" t="s">
        <v>423</v>
      </c>
      <c r="GX63" s="2" t="s">
        <v>931</v>
      </c>
      <c r="GY63" s="2" t="s">
        <v>142</v>
      </c>
      <c r="GZ63" s="2" t="s">
        <v>142</v>
      </c>
      <c r="HA63" s="2" t="s">
        <v>131</v>
      </c>
      <c r="HB63" s="4"/>
      <c r="HC63" s="8"/>
      <c r="HD63" s="4"/>
      <c r="HE63" s="8"/>
      <c r="HF63" s="7"/>
      <c r="HG63" s="7"/>
      <c r="HH63" s="2" t="s">
        <v>152</v>
      </c>
      <c r="HI63" s="2" t="s">
        <v>128</v>
      </c>
      <c r="HJ63" s="2" t="s">
        <v>131</v>
      </c>
      <c r="HK63" s="2" t="s">
        <v>131</v>
      </c>
      <c r="HL63" s="2" t="s">
        <v>142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159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159</v>
      </c>
      <c r="IV63" s="2" t="s">
        <v>128</v>
      </c>
      <c r="IW63" s="2" t="s">
        <v>131</v>
      </c>
      <c r="IX63" s="2" t="s">
        <v>131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159</v>
      </c>
      <c r="JI63" s="2" t="s">
        <v>128</v>
      </c>
      <c r="JJ63" s="2" t="s">
        <v>131</v>
      </c>
      <c r="JK63" s="2" t="s">
        <v>131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139</v>
      </c>
      <c r="JV63" s="2" t="s">
        <v>128</v>
      </c>
      <c r="JW63" s="2" t="s">
        <v>584</v>
      </c>
      <c r="JX63" s="2" t="s">
        <v>932</v>
      </c>
      <c r="JY63" s="2" t="s">
        <v>142</v>
      </c>
      <c r="JZ63" s="2" t="s">
        <v>142</v>
      </c>
      <c r="KA63" s="2" t="s">
        <v>131</v>
      </c>
      <c r="KB63" s="4"/>
      <c r="KC63" s="8"/>
      <c r="KD63" s="4"/>
      <c r="KE63" s="8"/>
      <c r="KF63" s="7"/>
      <c r="KG63" s="7"/>
      <c r="KH63" s="2" t="s">
        <v>131</v>
      </c>
      <c r="KI63" s="2" t="s">
        <v>131</v>
      </c>
      <c r="KJ63" s="2" t="s">
        <v>131</v>
      </c>
      <c r="KK63" s="2" t="s">
        <v>131</v>
      </c>
      <c r="KL63" s="2" t="s">
        <v>131</v>
      </c>
      <c r="KM63" s="2" t="s">
        <v>131</v>
      </c>
      <c r="KN63" s="2" t="s">
        <v>131</v>
      </c>
      <c r="KO63" s="4"/>
      <c r="KP63" s="8"/>
      <c r="KQ63" s="4"/>
      <c r="KR63" s="8"/>
      <c r="KS63" s="7"/>
      <c r="KT63" s="7"/>
      <c r="KU63" s="2" t="s">
        <v>159</v>
      </c>
      <c r="KV63" s="2" t="s">
        <v>128</v>
      </c>
      <c r="KW63" s="2" t="s">
        <v>131</v>
      </c>
      <c r="KX63" s="2" t="s">
        <v>131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139</v>
      </c>
      <c r="LV63" s="2" t="s">
        <v>128</v>
      </c>
      <c r="LW63" s="2" t="s">
        <v>301</v>
      </c>
      <c r="LX63" s="2" t="s">
        <v>933</v>
      </c>
      <c r="LY63" s="2" t="s">
        <v>142</v>
      </c>
      <c r="LZ63" s="2" t="s">
        <v>142</v>
      </c>
      <c r="MA63" s="2" t="s">
        <v>131</v>
      </c>
      <c r="MB63" s="4"/>
      <c r="MC63" s="8"/>
      <c r="MD63" s="4"/>
      <c r="ME63" s="8"/>
      <c r="MF63" s="7"/>
      <c r="MG63" s="7"/>
      <c r="MH63" s="2" t="s">
        <v>131</v>
      </c>
      <c r="MI63" s="2" t="s">
        <v>131</v>
      </c>
      <c r="MJ63" s="2" t="s">
        <v>131</v>
      </c>
      <c r="MK63" s="2" t="s">
        <v>131</v>
      </c>
      <c r="ML63" s="2" t="s">
        <v>131</v>
      </c>
      <c r="MM63" s="2" t="s">
        <v>131</v>
      </c>
      <c r="MN63" s="2" t="s">
        <v>131</v>
      </c>
      <c r="MO63" s="4"/>
      <c r="MP63" s="8"/>
      <c r="MQ63" s="4"/>
      <c r="MR63" s="8"/>
      <c r="MS63" s="7"/>
      <c r="MT63" s="7"/>
      <c r="MU63" s="2" t="s">
        <v>139</v>
      </c>
      <c r="MV63" s="2" t="s">
        <v>154</v>
      </c>
      <c r="MW63" s="2" t="s">
        <v>131</v>
      </c>
      <c r="MX63" s="2" t="s">
        <v>131</v>
      </c>
      <c r="MY63" s="2" t="s">
        <v>142</v>
      </c>
      <c r="MZ63" s="2" t="s">
        <v>142</v>
      </c>
      <c r="NA63" s="2" t="s">
        <v>131</v>
      </c>
      <c r="NB63" s="4"/>
      <c r="NC63" s="8"/>
      <c r="ND63" s="4"/>
      <c r="NE63" s="8"/>
      <c r="NF63" s="7"/>
      <c r="NG63" s="7"/>
      <c r="NH63" s="2" t="s">
        <v>152</v>
      </c>
      <c r="NI63" s="2" t="s">
        <v>128</v>
      </c>
      <c r="NJ63" s="2" t="s">
        <v>131</v>
      </c>
      <c r="NK63" s="2" t="s">
        <v>131</v>
      </c>
      <c r="NL63" s="2" t="s">
        <v>142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2" t="s">
        <v>131</v>
      </c>
      <c r="OB63" s="4"/>
      <c r="OC63" s="8"/>
      <c r="OD63" s="4"/>
      <c r="OE63" s="8"/>
      <c r="OF63" s="7"/>
      <c r="OG63" s="7"/>
      <c r="OH63" s="2" t="s">
        <v>139</v>
      </c>
      <c r="OI63" s="2" t="s">
        <v>128</v>
      </c>
      <c r="OJ63" s="2" t="s">
        <v>934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152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159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160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162</v>
      </c>
      <c r="RB63" s="4"/>
      <c r="RC63" s="8"/>
      <c r="RD63" s="4"/>
      <c r="RE63" s="8"/>
      <c r="RF63" s="7"/>
      <c r="RG63" s="7"/>
      <c r="RH63" s="2" t="s">
        <v>152</v>
      </c>
      <c r="RI63" s="2" t="s">
        <v>154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159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935</v>
      </c>
      <c r="B64" s="2" t="s">
        <v>120</v>
      </c>
      <c r="C64" s="2" t="s">
        <v>121</v>
      </c>
      <c r="D64" s="2" t="s">
        <v>867</v>
      </c>
      <c r="E64" s="2" t="s">
        <v>868</v>
      </c>
      <c r="F64" s="2" t="s">
        <v>468</v>
      </c>
      <c r="G64" s="2" t="s">
        <v>468</v>
      </c>
      <c r="H64" s="2" t="s">
        <v>468</v>
      </c>
      <c r="I64" s="2" t="s">
        <v>925</v>
      </c>
      <c r="J64" s="2" t="s">
        <v>804</v>
      </c>
      <c r="K64" s="2" t="s">
        <v>471</v>
      </c>
      <c r="L64" s="3">
        <v>86.69</v>
      </c>
      <c r="M64" s="3">
        <v>91.03</v>
      </c>
      <c r="N64" s="3">
        <v>194.99</v>
      </c>
      <c r="O64" s="2" t="s">
        <v>128</v>
      </c>
      <c r="P64" s="2" t="s">
        <v>129</v>
      </c>
      <c r="Q64" s="2" t="s">
        <v>130</v>
      </c>
      <c r="R64" s="2" t="s">
        <v>131</v>
      </c>
      <c r="S64" s="2" t="s">
        <v>472</v>
      </c>
      <c r="T64" s="2" t="s">
        <v>133</v>
      </c>
      <c r="U64" s="2" t="s">
        <v>131</v>
      </c>
      <c r="V64" s="2" t="s">
        <v>334</v>
      </c>
      <c r="W64" s="2" t="s">
        <v>473</v>
      </c>
      <c r="X64" s="2" t="s">
        <v>474</v>
      </c>
      <c r="Y64" s="2" t="s">
        <v>300</v>
      </c>
      <c r="Z64" s="4">
        <v>228</v>
      </c>
      <c r="AA64" s="4">
        <f>=ROUNDDOWN(142.5,0)</f>
      </c>
      <c r="AB64" s="5">
        <v>1.6</v>
      </c>
      <c r="AC64" s="2" t="s">
        <v>131</v>
      </c>
      <c r="AD64" s="4"/>
      <c r="AE64" s="4"/>
      <c r="AF64" s="6">
        <v>68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3</v>
      </c>
      <c r="AQ64" s="8">
        <v>319.48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3</v>
      </c>
      <c r="BK64" s="8">
        <v>319.48</v>
      </c>
      <c r="BL64" s="2" t="s">
        <v>936</v>
      </c>
      <c r="BM64" s="7">
        <v>1</v>
      </c>
      <c r="BN64" s="7">
        <v>1</v>
      </c>
      <c r="BO64" s="4">
        <v>1</v>
      </c>
      <c r="BP64" s="8">
        <v>103.84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301</v>
      </c>
      <c r="BX64" s="2" t="s">
        <v>937</v>
      </c>
      <c r="BY64" s="2" t="s">
        <v>162</v>
      </c>
      <c r="BZ64" s="2" t="s">
        <v>142</v>
      </c>
      <c r="CA64" s="2" t="s">
        <v>131</v>
      </c>
      <c r="CB64" s="4"/>
      <c r="CC64" s="8"/>
      <c r="CD64" s="4"/>
      <c r="CE64" s="8"/>
      <c r="CF64" s="7"/>
      <c r="CG64" s="7"/>
      <c r="CH64" s="2" t="s">
        <v>139</v>
      </c>
      <c r="CI64" s="2" t="s">
        <v>128</v>
      </c>
      <c r="CJ64" s="2" t="s">
        <v>301</v>
      </c>
      <c r="CK64" s="2" t="s">
        <v>310</v>
      </c>
      <c r="CL64" s="2" t="s">
        <v>142</v>
      </c>
      <c r="CM64" s="2" t="s">
        <v>142</v>
      </c>
      <c r="CN64" s="2" t="s">
        <v>131</v>
      </c>
      <c r="CO64" s="4"/>
      <c r="CP64" s="8"/>
      <c r="CQ64" s="4"/>
      <c r="CR64" s="8"/>
      <c r="CS64" s="7"/>
      <c r="CT64" s="7"/>
      <c r="CU64" s="2" t="s">
        <v>139</v>
      </c>
      <c r="CV64" s="2" t="s">
        <v>128</v>
      </c>
      <c r="CW64" s="2" t="s">
        <v>301</v>
      </c>
      <c r="CX64" s="2" t="s">
        <v>938</v>
      </c>
      <c r="CY64" s="2" t="s">
        <v>142</v>
      </c>
      <c r="CZ64" s="2" t="s">
        <v>142</v>
      </c>
      <c r="DA64" s="2" t="s">
        <v>131</v>
      </c>
      <c r="DB64" s="4">
        <v>2</v>
      </c>
      <c r="DC64" s="8">
        <v>215.64</v>
      </c>
      <c r="DD64" s="4"/>
      <c r="DE64" s="8"/>
      <c r="DF64" s="7"/>
      <c r="DG64" s="7"/>
      <c r="DH64" s="2" t="s">
        <v>139</v>
      </c>
      <c r="DI64" s="2" t="s">
        <v>128</v>
      </c>
      <c r="DJ64" s="2" t="s">
        <v>131</v>
      </c>
      <c r="DK64" s="2" t="s">
        <v>929</v>
      </c>
      <c r="DL64" s="2" t="s">
        <v>162</v>
      </c>
      <c r="DM64" s="2" t="s">
        <v>142</v>
      </c>
      <c r="DN64" s="2" t="s">
        <v>131</v>
      </c>
      <c r="DO64" s="4"/>
      <c r="DP64" s="8"/>
      <c r="DQ64" s="4"/>
      <c r="DR64" s="8"/>
      <c r="DS64" s="7"/>
      <c r="DT64" s="7"/>
      <c r="DU64" s="2" t="s">
        <v>139</v>
      </c>
      <c r="DV64" s="2" t="s">
        <v>128</v>
      </c>
      <c r="DW64" s="2" t="s">
        <v>481</v>
      </c>
      <c r="DX64" s="2" t="s">
        <v>557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139</v>
      </c>
      <c r="EI64" s="2" t="s">
        <v>154</v>
      </c>
      <c r="EJ64" s="2" t="s">
        <v>483</v>
      </c>
      <c r="EK64" s="2" t="s">
        <v>939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139</v>
      </c>
      <c r="EV64" s="2" t="s">
        <v>128</v>
      </c>
      <c r="EW64" s="2" t="s">
        <v>148</v>
      </c>
      <c r="EX64" s="2" t="s">
        <v>131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139</v>
      </c>
      <c r="FI64" s="2" t="s">
        <v>128</v>
      </c>
      <c r="FJ64" s="2" t="s">
        <v>486</v>
      </c>
      <c r="FK64" s="2" t="s">
        <v>873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131</v>
      </c>
      <c r="FV64" s="2" t="s">
        <v>131</v>
      </c>
      <c r="FW64" s="2" t="s">
        <v>131</v>
      </c>
      <c r="FX64" s="2" t="s">
        <v>131</v>
      </c>
      <c r="FY64" s="2" t="s">
        <v>131</v>
      </c>
      <c r="FZ64" s="2" t="s">
        <v>131</v>
      </c>
      <c r="GA64" s="2" t="s">
        <v>131</v>
      </c>
      <c r="GB64" s="4"/>
      <c r="GC64" s="8"/>
      <c r="GD64" s="4"/>
      <c r="GE64" s="8"/>
      <c r="GF64" s="7"/>
      <c r="GG64" s="7"/>
      <c r="GH64" s="2" t="s">
        <v>139</v>
      </c>
      <c r="GI64" s="2" t="s">
        <v>154</v>
      </c>
      <c r="GJ64" s="2" t="s">
        <v>350</v>
      </c>
      <c r="GK64" s="2" t="s">
        <v>597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139</v>
      </c>
      <c r="GV64" s="2" t="s">
        <v>156</v>
      </c>
      <c r="GW64" s="2" t="s">
        <v>515</v>
      </c>
      <c r="GX64" s="2" t="s">
        <v>940</v>
      </c>
      <c r="GY64" s="2" t="s">
        <v>142</v>
      </c>
      <c r="GZ64" s="2" t="s">
        <v>142</v>
      </c>
      <c r="HA64" s="2" t="s">
        <v>131</v>
      </c>
      <c r="HB64" s="4"/>
      <c r="HC64" s="8"/>
      <c r="HD64" s="4"/>
      <c r="HE64" s="8"/>
      <c r="HF64" s="7"/>
      <c r="HG64" s="7"/>
      <c r="HH64" s="2" t="s">
        <v>152</v>
      </c>
      <c r="HI64" s="2" t="s">
        <v>128</v>
      </c>
      <c r="HJ64" s="2" t="s">
        <v>131</v>
      </c>
      <c r="HK64" s="2" t="s">
        <v>131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159</v>
      </c>
      <c r="HV64" s="2" t="s">
        <v>128</v>
      </c>
      <c r="HW64" s="2" t="s">
        <v>131</v>
      </c>
      <c r="HX64" s="2" t="s">
        <v>131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159</v>
      </c>
      <c r="IV64" s="2" t="s">
        <v>128</v>
      </c>
      <c r="IW64" s="2" t="s">
        <v>131</v>
      </c>
      <c r="IX64" s="2" t="s">
        <v>131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159</v>
      </c>
      <c r="JI64" s="2" t="s">
        <v>128</v>
      </c>
      <c r="JJ64" s="2" t="s">
        <v>131</v>
      </c>
      <c r="JK64" s="2" t="s">
        <v>131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139</v>
      </c>
      <c r="JV64" s="2" t="s">
        <v>128</v>
      </c>
      <c r="JW64" s="2" t="s">
        <v>584</v>
      </c>
      <c r="JX64" s="2" t="s">
        <v>544</v>
      </c>
      <c r="JY64" s="2" t="s">
        <v>142</v>
      </c>
      <c r="JZ64" s="2" t="s">
        <v>142</v>
      </c>
      <c r="KA64" s="2" t="s">
        <v>131</v>
      </c>
      <c r="KB64" s="4"/>
      <c r="KC64" s="8"/>
      <c r="KD64" s="4"/>
      <c r="KE64" s="8"/>
      <c r="KF64" s="7"/>
      <c r="KG64" s="7"/>
      <c r="KH64" s="2" t="s">
        <v>131</v>
      </c>
      <c r="KI64" s="2" t="s">
        <v>131</v>
      </c>
      <c r="KJ64" s="2" t="s">
        <v>131</v>
      </c>
      <c r="KK64" s="2" t="s">
        <v>131</v>
      </c>
      <c r="KL64" s="2" t="s">
        <v>131</v>
      </c>
      <c r="KM64" s="2" t="s">
        <v>131</v>
      </c>
      <c r="KN64" s="2" t="s">
        <v>131</v>
      </c>
      <c r="KO64" s="4"/>
      <c r="KP64" s="8"/>
      <c r="KQ64" s="4"/>
      <c r="KR64" s="8"/>
      <c r="KS64" s="7"/>
      <c r="KT64" s="7"/>
      <c r="KU64" s="2" t="s">
        <v>159</v>
      </c>
      <c r="KV64" s="2" t="s">
        <v>128</v>
      </c>
      <c r="KW64" s="2" t="s">
        <v>131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139</v>
      </c>
      <c r="LV64" s="2" t="s">
        <v>128</v>
      </c>
      <c r="LW64" s="2" t="s">
        <v>301</v>
      </c>
      <c r="LX64" s="2" t="s">
        <v>928</v>
      </c>
      <c r="LY64" s="2" t="s">
        <v>142</v>
      </c>
      <c r="LZ64" s="2" t="s">
        <v>142</v>
      </c>
      <c r="MA64" s="2" t="s">
        <v>131</v>
      </c>
      <c r="MB64" s="4"/>
      <c r="MC64" s="8"/>
      <c r="MD64" s="4"/>
      <c r="ME64" s="8"/>
      <c r="MF64" s="7"/>
      <c r="MG64" s="7"/>
      <c r="MH64" s="2" t="s">
        <v>131</v>
      </c>
      <c r="MI64" s="2" t="s">
        <v>131</v>
      </c>
      <c r="MJ64" s="2" t="s">
        <v>131</v>
      </c>
      <c r="MK64" s="2" t="s">
        <v>131</v>
      </c>
      <c r="ML64" s="2" t="s">
        <v>131</v>
      </c>
      <c r="MM64" s="2" t="s">
        <v>131</v>
      </c>
      <c r="MN64" s="2" t="s">
        <v>131</v>
      </c>
      <c r="MO64" s="4"/>
      <c r="MP64" s="8"/>
      <c r="MQ64" s="4"/>
      <c r="MR64" s="8"/>
      <c r="MS64" s="7"/>
      <c r="MT64" s="7"/>
      <c r="MU64" s="2" t="s">
        <v>139</v>
      </c>
      <c r="MV64" s="2" t="s">
        <v>154</v>
      </c>
      <c r="MW64" s="2" t="s">
        <v>131</v>
      </c>
      <c r="MX64" s="2" t="s">
        <v>131</v>
      </c>
      <c r="MY64" s="2" t="s">
        <v>142</v>
      </c>
      <c r="MZ64" s="2" t="s">
        <v>142</v>
      </c>
      <c r="NA64" s="2" t="s">
        <v>131</v>
      </c>
      <c r="NB64" s="4"/>
      <c r="NC64" s="8"/>
      <c r="ND64" s="4"/>
      <c r="NE64" s="8"/>
      <c r="NF64" s="7"/>
      <c r="NG64" s="7"/>
      <c r="NH64" s="2" t="s">
        <v>152</v>
      </c>
      <c r="NI64" s="2" t="s">
        <v>128</v>
      </c>
      <c r="NJ64" s="2" t="s">
        <v>131</v>
      </c>
      <c r="NK64" s="2" t="s">
        <v>131</v>
      </c>
      <c r="NL64" s="2" t="s">
        <v>142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2" t="s">
        <v>131</v>
      </c>
      <c r="OB64" s="4"/>
      <c r="OC64" s="8"/>
      <c r="OD64" s="4"/>
      <c r="OE64" s="8"/>
      <c r="OF64" s="7"/>
      <c r="OG64" s="7"/>
      <c r="OH64" s="2" t="s">
        <v>139</v>
      </c>
      <c r="OI64" s="2" t="s">
        <v>128</v>
      </c>
      <c r="OJ64" s="2" t="s">
        <v>934</v>
      </c>
      <c r="OK64" s="2" t="s">
        <v>941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152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159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160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162</v>
      </c>
      <c r="RB64" s="4"/>
      <c r="RC64" s="8"/>
      <c r="RD64" s="4"/>
      <c r="RE64" s="8"/>
      <c r="RF64" s="7"/>
      <c r="RG64" s="7"/>
      <c r="RH64" s="2" t="s">
        <v>152</v>
      </c>
      <c r="RI64" s="2" t="s">
        <v>154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159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942</v>
      </c>
      <c r="B65" s="2" t="s">
        <v>120</v>
      </c>
      <c r="C65" s="2" t="s">
        <v>121</v>
      </c>
      <c r="D65" s="2" t="s">
        <v>867</v>
      </c>
      <c r="E65" s="2" t="s">
        <v>868</v>
      </c>
      <c r="F65" s="2" t="s">
        <v>468</v>
      </c>
      <c r="G65" s="2" t="s">
        <v>468</v>
      </c>
      <c r="H65" s="2" t="s">
        <v>468</v>
      </c>
      <c r="I65" s="2" t="s">
        <v>943</v>
      </c>
      <c r="J65" s="2" t="s">
        <v>245</v>
      </c>
      <c r="K65" s="2" t="s">
        <v>549</v>
      </c>
      <c r="L65" s="3">
        <v>81.59</v>
      </c>
      <c r="M65" s="3">
        <v>85.67</v>
      </c>
      <c r="N65" s="3">
        <v>174.99</v>
      </c>
      <c r="O65" s="2" t="s">
        <v>128</v>
      </c>
      <c r="P65" s="2" t="s">
        <v>551</v>
      </c>
      <c r="Q65" s="2" t="s">
        <v>130</v>
      </c>
      <c r="R65" s="2" t="s">
        <v>131</v>
      </c>
      <c r="S65" s="2" t="s">
        <v>552</v>
      </c>
      <c r="T65" s="2" t="s">
        <v>131</v>
      </c>
      <c r="U65" s="2" t="s">
        <v>131</v>
      </c>
      <c r="V65" s="2" t="s">
        <v>334</v>
      </c>
      <c r="W65" s="2" t="s">
        <v>334</v>
      </c>
      <c r="X65" s="2" t="s">
        <v>474</v>
      </c>
      <c r="Y65" s="2" t="s">
        <v>300</v>
      </c>
      <c r="Z65" s="4">
        <v>11</v>
      </c>
      <c r="AA65" s="4">
        <f>=ROUNDDOWN(6.47058823529412,0)</f>
      </c>
      <c r="AB65" s="5">
        <v>1.7</v>
      </c>
      <c r="AC65" s="2" t="s">
        <v>131</v>
      </c>
      <c r="AD65" s="4"/>
      <c r="AE65" s="4"/>
      <c r="AF65" s="6">
        <v>68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3</v>
      </c>
      <c r="AW65" s="8">
        <v>312.04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0.4941</v>
      </c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139</v>
      </c>
      <c r="BV65" s="2" t="s">
        <v>128</v>
      </c>
      <c r="BW65" s="2" t="s">
        <v>301</v>
      </c>
      <c r="BX65" s="2" t="s">
        <v>944</v>
      </c>
      <c r="BY65" s="2" t="s">
        <v>142</v>
      </c>
      <c r="BZ65" s="2" t="s">
        <v>142</v>
      </c>
      <c r="CA65" s="2" t="s">
        <v>131</v>
      </c>
      <c r="CB65" s="4"/>
      <c r="CC65" s="8"/>
      <c r="CD65" s="4"/>
      <c r="CE65" s="8"/>
      <c r="CF65" s="7"/>
      <c r="CG65" s="7"/>
      <c r="CH65" s="2" t="s">
        <v>139</v>
      </c>
      <c r="CI65" s="2" t="s">
        <v>128</v>
      </c>
      <c r="CJ65" s="2" t="s">
        <v>301</v>
      </c>
      <c r="CK65" s="2" t="s">
        <v>945</v>
      </c>
      <c r="CL65" s="2" t="s">
        <v>142</v>
      </c>
      <c r="CM65" s="2" t="s">
        <v>142</v>
      </c>
      <c r="CN65" s="2" t="s">
        <v>131</v>
      </c>
      <c r="CO65" s="4"/>
      <c r="CP65" s="8"/>
      <c r="CQ65" s="4"/>
      <c r="CR65" s="8"/>
      <c r="CS65" s="7"/>
      <c r="CT65" s="7"/>
      <c r="CU65" s="2" t="s">
        <v>139</v>
      </c>
      <c r="CV65" s="2" t="s">
        <v>128</v>
      </c>
      <c r="CW65" s="2" t="s">
        <v>301</v>
      </c>
      <c r="CX65" s="2" t="s">
        <v>946</v>
      </c>
      <c r="CY65" s="2" t="s">
        <v>162</v>
      </c>
      <c r="CZ65" s="2" t="s">
        <v>142</v>
      </c>
      <c r="DA65" s="2" t="s">
        <v>131</v>
      </c>
      <c r="DB65" s="4"/>
      <c r="DC65" s="8"/>
      <c r="DD65" s="4"/>
      <c r="DE65" s="8"/>
      <c r="DF65" s="7"/>
      <c r="DG65" s="7"/>
      <c r="DH65" s="2" t="s">
        <v>947</v>
      </c>
      <c r="DI65" s="2" t="s">
        <v>154</v>
      </c>
      <c r="DJ65" s="2" t="s">
        <v>131</v>
      </c>
      <c r="DK65" s="2" t="s">
        <v>948</v>
      </c>
      <c r="DL65" s="2" t="s">
        <v>142</v>
      </c>
      <c r="DM65" s="2" t="s">
        <v>142</v>
      </c>
      <c r="DN65" s="2" t="s">
        <v>131</v>
      </c>
      <c r="DO65" s="4"/>
      <c r="DP65" s="8"/>
      <c r="DQ65" s="4"/>
      <c r="DR65" s="8"/>
      <c r="DS65" s="7"/>
      <c r="DT65" s="7"/>
      <c r="DU65" s="2" t="s">
        <v>139</v>
      </c>
      <c r="DV65" s="2" t="s">
        <v>128</v>
      </c>
      <c r="DW65" s="2" t="s">
        <v>481</v>
      </c>
      <c r="DX65" s="2" t="s">
        <v>949</v>
      </c>
      <c r="DY65" s="2" t="s">
        <v>162</v>
      </c>
      <c r="DZ65" s="2" t="s">
        <v>142</v>
      </c>
      <c r="EA65" s="2" t="s">
        <v>131</v>
      </c>
      <c r="EB65" s="4"/>
      <c r="EC65" s="8"/>
      <c r="ED65" s="4"/>
      <c r="EE65" s="8"/>
      <c r="EF65" s="7"/>
      <c r="EG65" s="7"/>
      <c r="EH65" s="2" t="s">
        <v>139</v>
      </c>
      <c r="EI65" s="2" t="s">
        <v>128</v>
      </c>
      <c r="EJ65" s="2" t="s">
        <v>483</v>
      </c>
      <c r="EK65" s="2" t="s">
        <v>513</v>
      </c>
      <c r="EL65" s="2" t="s">
        <v>142</v>
      </c>
      <c r="EM65" s="2" t="s">
        <v>142</v>
      </c>
      <c r="EN65" s="2" t="s">
        <v>131</v>
      </c>
      <c r="EO65" s="4"/>
      <c r="EP65" s="8"/>
      <c r="EQ65" s="4"/>
      <c r="ER65" s="8"/>
      <c r="ES65" s="7"/>
      <c r="ET65" s="7"/>
      <c r="EU65" s="2" t="s">
        <v>139</v>
      </c>
      <c r="EV65" s="2" t="s">
        <v>128</v>
      </c>
      <c r="EW65" s="2" t="s">
        <v>148</v>
      </c>
      <c r="EX65" s="2" t="s">
        <v>131</v>
      </c>
      <c r="EY65" s="2" t="s">
        <v>142</v>
      </c>
      <c r="EZ65" s="2" t="s">
        <v>142</v>
      </c>
      <c r="FA65" s="2" t="s">
        <v>131</v>
      </c>
      <c r="FB65" s="4"/>
      <c r="FC65" s="8"/>
      <c r="FD65" s="4"/>
      <c r="FE65" s="8"/>
      <c r="FF65" s="7"/>
      <c r="FG65" s="7"/>
      <c r="FH65" s="2" t="s">
        <v>139</v>
      </c>
      <c r="FI65" s="2" t="s">
        <v>128</v>
      </c>
      <c r="FJ65" s="2" t="s">
        <v>286</v>
      </c>
      <c r="FK65" s="2" t="s">
        <v>950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131</v>
      </c>
      <c r="FV65" s="2" t="s">
        <v>131</v>
      </c>
      <c r="FW65" s="2" t="s">
        <v>131</v>
      </c>
      <c r="FX65" s="2" t="s">
        <v>131</v>
      </c>
      <c r="FY65" s="2" t="s">
        <v>131</v>
      </c>
      <c r="FZ65" s="2" t="s">
        <v>131</v>
      </c>
      <c r="GA65" s="2" t="s">
        <v>131</v>
      </c>
      <c r="GB65" s="4"/>
      <c r="GC65" s="8"/>
      <c r="GD65" s="4"/>
      <c r="GE65" s="8"/>
      <c r="GF65" s="7"/>
      <c r="GG65" s="7"/>
      <c r="GH65" s="2" t="s">
        <v>139</v>
      </c>
      <c r="GI65" s="2" t="s">
        <v>154</v>
      </c>
      <c r="GJ65" s="2" t="s">
        <v>350</v>
      </c>
      <c r="GK65" s="2" t="s">
        <v>951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152</v>
      </c>
      <c r="GV65" s="2" t="s">
        <v>128</v>
      </c>
      <c r="GW65" s="2" t="s">
        <v>131</v>
      </c>
      <c r="GX65" s="2" t="s">
        <v>131</v>
      </c>
      <c r="GY65" s="2" t="s">
        <v>142</v>
      </c>
      <c r="GZ65" s="2" t="s">
        <v>142</v>
      </c>
      <c r="HA65" s="2" t="s">
        <v>131</v>
      </c>
      <c r="HB65" s="4"/>
      <c r="HC65" s="8"/>
      <c r="HD65" s="4"/>
      <c r="HE65" s="8"/>
      <c r="HF65" s="7"/>
      <c r="HG65" s="7"/>
      <c r="HH65" s="2" t="s">
        <v>152</v>
      </c>
      <c r="HI65" s="2" t="s">
        <v>128</v>
      </c>
      <c r="HJ65" s="2" t="s">
        <v>561</v>
      </c>
      <c r="HK65" s="2" t="s">
        <v>131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159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159</v>
      </c>
      <c r="IV65" s="2" t="s">
        <v>128</v>
      </c>
      <c r="IW65" s="2" t="s">
        <v>131</v>
      </c>
      <c r="IX65" s="2" t="s">
        <v>131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159</v>
      </c>
      <c r="JI65" s="2" t="s">
        <v>128</v>
      </c>
      <c r="JJ65" s="2" t="s">
        <v>131</v>
      </c>
      <c r="JK65" s="2" t="s">
        <v>131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139</v>
      </c>
      <c r="JV65" s="2" t="s">
        <v>128</v>
      </c>
      <c r="JW65" s="2" t="s">
        <v>301</v>
      </c>
      <c r="JX65" s="2" t="s">
        <v>952</v>
      </c>
      <c r="JY65" s="2" t="s">
        <v>142</v>
      </c>
      <c r="JZ65" s="2" t="s">
        <v>142</v>
      </c>
      <c r="KA65" s="2" t="s">
        <v>131</v>
      </c>
      <c r="KB65" s="4"/>
      <c r="KC65" s="8"/>
      <c r="KD65" s="4"/>
      <c r="KE65" s="8"/>
      <c r="KF65" s="7"/>
      <c r="KG65" s="7"/>
      <c r="KH65" s="2" t="s">
        <v>131</v>
      </c>
      <c r="KI65" s="2" t="s">
        <v>131</v>
      </c>
      <c r="KJ65" s="2" t="s">
        <v>131</v>
      </c>
      <c r="KK65" s="2" t="s">
        <v>131</v>
      </c>
      <c r="KL65" s="2" t="s">
        <v>131</v>
      </c>
      <c r="KM65" s="2" t="s">
        <v>131</v>
      </c>
      <c r="KN65" s="2" t="s">
        <v>131</v>
      </c>
      <c r="KO65" s="4"/>
      <c r="KP65" s="8"/>
      <c r="KQ65" s="4"/>
      <c r="KR65" s="8"/>
      <c r="KS65" s="7"/>
      <c r="KT65" s="7"/>
      <c r="KU65" s="2" t="s">
        <v>159</v>
      </c>
      <c r="KV65" s="2" t="s">
        <v>128</v>
      </c>
      <c r="KW65" s="2" t="s">
        <v>131</v>
      </c>
      <c r="KX65" s="2" t="s">
        <v>131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139</v>
      </c>
      <c r="LV65" s="2" t="s">
        <v>128</v>
      </c>
      <c r="LW65" s="2" t="s">
        <v>301</v>
      </c>
      <c r="LX65" s="2" t="s">
        <v>944</v>
      </c>
      <c r="LY65" s="2" t="s">
        <v>142</v>
      </c>
      <c r="LZ65" s="2" t="s">
        <v>142</v>
      </c>
      <c r="MA65" s="2" t="s">
        <v>131</v>
      </c>
      <c r="MB65" s="4"/>
      <c r="MC65" s="8"/>
      <c r="MD65" s="4"/>
      <c r="ME65" s="8"/>
      <c r="MF65" s="7"/>
      <c r="MG65" s="7"/>
      <c r="MH65" s="2" t="s">
        <v>131</v>
      </c>
      <c r="MI65" s="2" t="s">
        <v>131</v>
      </c>
      <c r="MJ65" s="2" t="s">
        <v>131</v>
      </c>
      <c r="MK65" s="2" t="s">
        <v>131</v>
      </c>
      <c r="ML65" s="2" t="s">
        <v>131</v>
      </c>
      <c r="MM65" s="2" t="s">
        <v>131</v>
      </c>
      <c r="MN65" s="2" t="s">
        <v>131</v>
      </c>
      <c r="MO65" s="4"/>
      <c r="MP65" s="8"/>
      <c r="MQ65" s="4"/>
      <c r="MR65" s="8"/>
      <c r="MS65" s="7"/>
      <c r="MT65" s="7"/>
      <c r="MU65" s="2" t="s">
        <v>139</v>
      </c>
      <c r="MV65" s="2" t="s">
        <v>128</v>
      </c>
      <c r="MW65" s="2" t="s">
        <v>131</v>
      </c>
      <c r="MX65" s="2" t="s">
        <v>131</v>
      </c>
      <c r="MY65" s="2" t="s">
        <v>142</v>
      </c>
      <c r="MZ65" s="2" t="s">
        <v>142</v>
      </c>
      <c r="NA65" s="2" t="s">
        <v>131</v>
      </c>
      <c r="NB65" s="4"/>
      <c r="NC65" s="8"/>
      <c r="ND65" s="4"/>
      <c r="NE65" s="8"/>
      <c r="NF65" s="7"/>
      <c r="NG65" s="7"/>
      <c r="NH65" s="2" t="s">
        <v>152</v>
      </c>
      <c r="NI65" s="2" t="s">
        <v>128</v>
      </c>
      <c r="NJ65" s="2" t="s">
        <v>131</v>
      </c>
      <c r="NK65" s="2" t="s">
        <v>131</v>
      </c>
      <c r="NL65" s="2" t="s">
        <v>142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2" t="s">
        <v>131</v>
      </c>
      <c r="OB65" s="4"/>
      <c r="OC65" s="8"/>
      <c r="OD65" s="4"/>
      <c r="OE65" s="8"/>
      <c r="OF65" s="7"/>
      <c r="OG65" s="7"/>
      <c r="OH65" s="2" t="s">
        <v>139</v>
      </c>
      <c r="OI65" s="2" t="s">
        <v>128</v>
      </c>
      <c r="OJ65" s="2" t="s">
        <v>514</v>
      </c>
      <c r="OK65" s="2" t="s">
        <v>255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152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159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160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162</v>
      </c>
      <c r="RB65" s="4"/>
      <c r="RC65" s="8"/>
      <c r="RD65" s="4"/>
      <c r="RE65" s="8"/>
      <c r="RF65" s="7"/>
      <c r="RG65" s="7"/>
      <c r="RH65" s="2" t="s">
        <v>152</v>
      </c>
      <c r="RI65" s="2" t="s">
        <v>128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159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953</v>
      </c>
      <c r="B66" s="2" t="s">
        <v>120</v>
      </c>
      <c r="C66" s="2" t="s">
        <v>121</v>
      </c>
      <c r="D66" s="2" t="s">
        <v>867</v>
      </c>
      <c r="E66" s="2" t="s">
        <v>868</v>
      </c>
      <c r="F66" s="2" t="s">
        <v>468</v>
      </c>
      <c r="G66" s="2" t="s">
        <v>468</v>
      </c>
      <c r="H66" s="2" t="s">
        <v>468</v>
      </c>
      <c r="I66" s="2" t="s">
        <v>943</v>
      </c>
      <c r="J66" s="2" t="s">
        <v>804</v>
      </c>
      <c r="K66" s="2" t="s">
        <v>549</v>
      </c>
      <c r="L66" s="3">
        <v>96.89</v>
      </c>
      <c r="M66" s="3">
        <v>101.74</v>
      </c>
      <c r="N66" s="3">
        <v>204.99</v>
      </c>
      <c r="O66" s="2" t="s">
        <v>128</v>
      </c>
      <c r="P66" s="2" t="s">
        <v>551</v>
      </c>
      <c r="Q66" s="2" t="s">
        <v>130</v>
      </c>
      <c r="R66" s="2" t="s">
        <v>131</v>
      </c>
      <c r="S66" s="2" t="s">
        <v>552</v>
      </c>
      <c r="T66" s="2" t="s">
        <v>131</v>
      </c>
      <c r="U66" s="2" t="s">
        <v>131</v>
      </c>
      <c r="V66" s="2" t="s">
        <v>334</v>
      </c>
      <c r="W66" s="2" t="s">
        <v>334</v>
      </c>
      <c r="X66" s="2" t="s">
        <v>474</v>
      </c>
      <c r="Y66" s="2" t="s">
        <v>300</v>
      </c>
      <c r="Z66" s="4">
        <v>9</v>
      </c>
      <c r="AA66" s="4">
        <f>=ROUNDDOWN(4.28571428571429,0)</f>
      </c>
      <c r="AB66" s="5">
        <v>2.1</v>
      </c>
      <c r="AC66" s="2" t="s">
        <v>131</v>
      </c>
      <c r="AD66" s="4"/>
      <c r="AE66" s="4"/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</v>
      </c>
      <c r="AQ66" s="8">
        <v>312.04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3</v>
      </c>
      <c r="BK66" s="8">
        <v>312.04</v>
      </c>
      <c r="BL66" s="2" t="s">
        <v>954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128</v>
      </c>
      <c r="BW66" s="2" t="s">
        <v>301</v>
      </c>
      <c r="BX66" s="2" t="s">
        <v>955</v>
      </c>
      <c r="BY66" s="2" t="s">
        <v>142</v>
      </c>
      <c r="BZ66" s="2" t="s">
        <v>142</v>
      </c>
      <c r="CA66" s="2" t="s">
        <v>131</v>
      </c>
      <c r="CB66" s="4"/>
      <c r="CC66" s="8"/>
      <c r="CD66" s="4"/>
      <c r="CE66" s="8"/>
      <c r="CF66" s="7"/>
      <c r="CG66" s="7"/>
      <c r="CH66" s="2" t="s">
        <v>139</v>
      </c>
      <c r="CI66" s="2" t="s">
        <v>128</v>
      </c>
      <c r="CJ66" s="2" t="s">
        <v>301</v>
      </c>
      <c r="CK66" s="2" t="s">
        <v>956</v>
      </c>
      <c r="CL66" s="2" t="s">
        <v>142</v>
      </c>
      <c r="CM66" s="2" t="s">
        <v>142</v>
      </c>
      <c r="CN66" s="2" t="s">
        <v>131</v>
      </c>
      <c r="CO66" s="4"/>
      <c r="CP66" s="8"/>
      <c r="CQ66" s="4"/>
      <c r="CR66" s="8"/>
      <c r="CS66" s="7"/>
      <c r="CT66" s="7"/>
      <c r="CU66" s="2" t="s">
        <v>139</v>
      </c>
      <c r="CV66" s="2" t="s">
        <v>128</v>
      </c>
      <c r="CW66" s="2" t="s">
        <v>301</v>
      </c>
      <c r="CX66" s="2" t="s">
        <v>957</v>
      </c>
      <c r="CY66" s="2" t="s">
        <v>162</v>
      </c>
      <c r="CZ66" s="2" t="s">
        <v>142</v>
      </c>
      <c r="DA66" s="2" t="s">
        <v>131</v>
      </c>
      <c r="DB66" s="4"/>
      <c r="DC66" s="8"/>
      <c r="DD66" s="4"/>
      <c r="DE66" s="8"/>
      <c r="DF66" s="7"/>
      <c r="DG66" s="7"/>
      <c r="DH66" s="2" t="s">
        <v>947</v>
      </c>
      <c r="DI66" s="2" t="s">
        <v>154</v>
      </c>
      <c r="DJ66" s="2" t="s">
        <v>131</v>
      </c>
      <c r="DK66" s="2" t="s">
        <v>948</v>
      </c>
      <c r="DL66" s="2" t="s">
        <v>142</v>
      </c>
      <c r="DM66" s="2" t="s">
        <v>142</v>
      </c>
      <c r="DN66" s="2" t="s">
        <v>131</v>
      </c>
      <c r="DO66" s="4">
        <v>1</v>
      </c>
      <c r="DP66" s="8">
        <v>98.4</v>
      </c>
      <c r="DQ66" s="4"/>
      <c r="DR66" s="8"/>
      <c r="DS66" s="7"/>
      <c r="DT66" s="7"/>
      <c r="DU66" s="2" t="s">
        <v>139</v>
      </c>
      <c r="DV66" s="2" t="s">
        <v>128</v>
      </c>
      <c r="DW66" s="2" t="s">
        <v>481</v>
      </c>
      <c r="DX66" s="2" t="s">
        <v>958</v>
      </c>
      <c r="DY66" s="2" t="s">
        <v>162</v>
      </c>
      <c r="DZ66" s="2" t="s">
        <v>142</v>
      </c>
      <c r="EA66" s="2" t="s">
        <v>131</v>
      </c>
      <c r="EB66" s="4">
        <v>2</v>
      </c>
      <c r="EC66" s="8">
        <v>213.64</v>
      </c>
      <c r="ED66" s="4"/>
      <c r="EE66" s="8"/>
      <c r="EF66" s="7"/>
      <c r="EG66" s="7"/>
      <c r="EH66" s="2" t="s">
        <v>139</v>
      </c>
      <c r="EI66" s="2" t="s">
        <v>128</v>
      </c>
      <c r="EJ66" s="2" t="s">
        <v>483</v>
      </c>
      <c r="EK66" s="2" t="s">
        <v>558</v>
      </c>
      <c r="EL66" s="2" t="s">
        <v>142</v>
      </c>
      <c r="EM66" s="2" t="s">
        <v>142</v>
      </c>
      <c r="EN66" s="2" t="s">
        <v>131</v>
      </c>
      <c r="EO66" s="4"/>
      <c r="EP66" s="8"/>
      <c r="EQ66" s="4"/>
      <c r="ER66" s="8"/>
      <c r="ES66" s="7"/>
      <c r="ET66" s="7"/>
      <c r="EU66" s="2" t="s">
        <v>139</v>
      </c>
      <c r="EV66" s="2" t="s">
        <v>128</v>
      </c>
      <c r="EW66" s="2" t="s">
        <v>148</v>
      </c>
      <c r="EX66" s="2" t="s">
        <v>215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139</v>
      </c>
      <c r="FI66" s="2" t="s">
        <v>128</v>
      </c>
      <c r="FJ66" s="2" t="s">
        <v>286</v>
      </c>
      <c r="FK66" s="2" t="s">
        <v>725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131</v>
      </c>
      <c r="FV66" s="2" t="s">
        <v>131</v>
      </c>
      <c r="FW66" s="2" t="s">
        <v>131</v>
      </c>
      <c r="FX66" s="2" t="s">
        <v>131</v>
      </c>
      <c r="FY66" s="2" t="s">
        <v>131</v>
      </c>
      <c r="FZ66" s="2" t="s">
        <v>131</v>
      </c>
      <c r="GA66" s="2" t="s">
        <v>131</v>
      </c>
      <c r="GB66" s="4"/>
      <c r="GC66" s="8"/>
      <c r="GD66" s="4"/>
      <c r="GE66" s="8"/>
      <c r="GF66" s="7"/>
      <c r="GG66" s="7"/>
      <c r="GH66" s="2" t="s">
        <v>139</v>
      </c>
      <c r="GI66" s="2" t="s">
        <v>154</v>
      </c>
      <c r="GJ66" s="2" t="s">
        <v>350</v>
      </c>
      <c r="GK66" s="2" t="s">
        <v>932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152</v>
      </c>
      <c r="GV66" s="2" t="s">
        <v>128</v>
      </c>
      <c r="GW66" s="2" t="s">
        <v>131</v>
      </c>
      <c r="GX66" s="2" t="s">
        <v>131</v>
      </c>
      <c r="GY66" s="2" t="s">
        <v>142</v>
      </c>
      <c r="GZ66" s="2" t="s">
        <v>142</v>
      </c>
      <c r="HA66" s="2" t="s">
        <v>131</v>
      </c>
      <c r="HB66" s="4"/>
      <c r="HC66" s="8"/>
      <c r="HD66" s="4"/>
      <c r="HE66" s="8"/>
      <c r="HF66" s="7"/>
      <c r="HG66" s="7"/>
      <c r="HH66" s="2" t="s">
        <v>152</v>
      </c>
      <c r="HI66" s="2" t="s">
        <v>128</v>
      </c>
      <c r="HJ66" s="2" t="s">
        <v>561</v>
      </c>
      <c r="HK66" s="2" t="s">
        <v>131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159</v>
      </c>
      <c r="HV66" s="2" t="s">
        <v>128</v>
      </c>
      <c r="HW66" s="2" t="s">
        <v>131</v>
      </c>
      <c r="HX66" s="2" t="s">
        <v>131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159</v>
      </c>
      <c r="IV66" s="2" t="s">
        <v>128</v>
      </c>
      <c r="IW66" s="2" t="s">
        <v>131</v>
      </c>
      <c r="IX66" s="2" t="s">
        <v>131</v>
      </c>
      <c r="IY66" s="2" t="s">
        <v>142</v>
      </c>
      <c r="IZ66" s="2" t="s">
        <v>142</v>
      </c>
      <c r="JA66" s="2" t="s">
        <v>131</v>
      </c>
      <c r="JB66" s="4"/>
      <c r="JC66" s="8"/>
      <c r="JD66" s="4"/>
      <c r="JE66" s="8"/>
      <c r="JF66" s="7"/>
      <c r="JG66" s="7"/>
      <c r="JH66" s="2" t="s">
        <v>159</v>
      </c>
      <c r="JI66" s="2" t="s">
        <v>128</v>
      </c>
      <c r="JJ66" s="2" t="s">
        <v>131</v>
      </c>
      <c r="JK66" s="2" t="s">
        <v>131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139</v>
      </c>
      <c r="JV66" s="2" t="s">
        <v>128</v>
      </c>
      <c r="JW66" s="2" t="s">
        <v>301</v>
      </c>
      <c r="JX66" s="2" t="s">
        <v>959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131</v>
      </c>
      <c r="KI66" s="2" t="s">
        <v>131</v>
      </c>
      <c r="KJ66" s="2" t="s">
        <v>131</v>
      </c>
      <c r="KK66" s="2" t="s">
        <v>131</v>
      </c>
      <c r="KL66" s="2" t="s">
        <v>131</v>
      </c>
      <c r="KM66" s="2" t="s">
        <v>131</v>
      </c>
      <c r="KN66" s="2" t="s">
        <v>131</v>
      </c>
      <c r="KO66" s="4"/>
      <c r="KP66" s="8"/>
      <c r="KQ66" s="4"/>
      <c r="KR66" s="8"/>
      <c r="KS66" s="7"/>
      <c r="KT66" s="7"/>
      <c r="KU66" s="2" t="s">
        <v>159</v>
      </c>
      <c r="KV66" s="2" t="s">
        <v>128</v>
      </c>
      <c r="KW66" s="2" t="s">
        <v>131</v>
      </c>
      <c r="KX66" s="2" t="s">
        <v>131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139</v>
      </c>
      <c r="LV66" s="2" t="s">
        <v>128</v>
      </c>
      <c r="LW66" s="2" t="s">
        <v>301</v>
      </c>
      <c r="LX66" s="2" t="s">
        <v>564</v>
      </c>
      <c r="LY66" s="2" t="s">
        <v>142</v>
      </c>
      <c r="LZ66" s="2" t="s">
        <v>142</v>
      </c>
      <c r="MA66" s="2" t="s">
        <v>131</v>
      </c>
      <c r="MB66" s="4"/>
      <c r="MC66" s="8"/>
      <c r="MD66" s="4"/>
      <c r="ME66" s="8"/>
      <c r="MF66" s="7"/>
      <c r="MG66" s="7"/>
      <c r="MH66" s="2" t="s">
        <v>131</v>
      </c>
      <c r="MI66" s="2" t="s">
        <v>131</v>
      </c>
      <c r="MJ66" s="2" t="s">
        <v>131</v>
      </c>
      <c r="MK66" s="2" t="s">
        <v>131</v>
      </c>
      <c r="ML66" s="2" t="s">
        <v>131</v>
      </c>
      <c r="MM66" s="2" t="s">
        <v>131</v>
      </c>
      <c r="MN66" s="2" t="s">
        <v>131</v>
      </c>
      <c r="MO66" s="4"/>
      <c r="MP66" s="8"/>
      <c r="MQ66" s="4"/>
      <c r="MR66" s="8"/>
      <c r="MS66" s="7"/>
      <c r="MT66" s="7"/>
      <c r="MU66" s="2" t="s">
        <v>139</v>
      </c>
      <c r="MV66" s="2" t="s">
        <v>128</v>
      </c>
      <c r="MW66" s="2" t="s">
        <v>131</v>
      </c>
      <c r="MX66" s="2" t="s">
        <v>131</v>
      </c>
      <c r="MY66" s="2" t="s">
        <v>142</v>
      </c>
      <c r="MZ66" s="2" t="s">
        <v>142</v>
      </c>
      <c r="NA66" s="2" t="s">
        <v>131</v>
      </c>
      <c r="NB66" s="4"/>
      <c r="NC66" s="8"/>
      <c r="ND66" s="4"/>
      <c r="NE66" s="8"/>
      <c r="NF66" s="7"/>
      <c r="NG66" s="7"/>
      <c r="NH66" s="2" t="s">
        <v>152</v>
      </c>
      <c r="NI66" s="2" t="s">
        <v>128</v>
      </c>
      <c r="NJ66" s="2" t="s">
        <v>131</v>
      </c>
      <c r="NK66" s="2" t="s">
        <v>131</v>
      </c>
      <c r="NL66" s="2" t="s">
        <v>142</v>
      </c>
      <c r="NM66" s="2" t="s">
        <v>142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2" t="s">
        <v>131</v>
      </c>
      <c r="OB66" s="4"/>
      <c r="OC66" s="8"/>
      <c r="OD66" s="4"/>
      <c r="OE66" s="8"/>
      <c r="OF66" s="7"/>
      <c r="OG66" s="7"/>
      <c r="OH66" s="2" t="s">
        <v>139</v>
      </c>
      <c r="OI66" s="2" t="s">
        <v>128</v>
      </c>
      <c r="OJ66" s="2" t="s">
        <v>514</v>
      </c>
      <c r="OK66" s="2" t="s">
        <v>960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152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159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160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162</v>
      </c>
      <c r="RB66" s="4"/>
      <c r="RC66" s="8"/>
      <c r="RD66" s="4"/>
      <c r="RE66" s="8"/>
      <c r="RF66" s="7"/>
      <c r="RG66" s="7"/>
      <c r="RH66" s="2" t="s">
        <v>152</v>
      </c>
      <c r="RI66" s="2" t="s">
        <v>128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159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961</v>
      </c>
      <c r="B67" s="2" t="s">
        <v>120</v>
      </c>
      <c r="C67" s="2" t="s">
        <v>121</v>
      </c>
      <c r="D67" s="2" t="s">
        <v>867</v>
      </c>
      <c r="E67" s="2" t="s">
        <v>868</v>
      </c>
      <c r="F67" s="2" t="s">
        <v>734</v>
      </c>
      <c r="G67" s="2" t="s">
        <v>734</v>
      </c>
      <c r="H67" s="2" t="s">
        <v>734</v>
      </c>
      <c r="I67" s="2" t="s">
        <v>962</v>
      </c>
      <c r="J67" s="2" t="s">
        <v>245</v>
      </c>
      <c r="K67" s="2" t="s">
        <v>736</v>
      </c>
      <c r="L67" s="3">
        <v>72</v>
      </c>
      <c r="M67" s="3">
        <v>75.6</v>
      </c>
      <c r="N67" s="3">
        <v>149.99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963</v>
      </c>
      <c r="T67" s="2" t="s">
        <v>405</v>
      </c>
      <c r="U67" s="2" t="s">
        <v>783</v>
      </c>
      <c r="V67" s="2" t="s">
        <v>406</v>
      </c>
      <c r="W67" s="2" t="s">
        <v>473</v>
      </c>
      <c r="X67" s="2" t="s">
        <v>738</v>
      </c>
      <c r="Y67" s="2" t="s">
        <v>740</v>
      </c>
      <c r="Z67" s="4">
        <v>137</v>
      </c>
      <c r="AA67" s="4">
        <f>=ROUNDDOWN(456.666666666667,0)</f>
      </c>
      <c r="AB67" s="5">
        <v>0.3</v>
      </c>
      <c r="AC67" s="2" t="s">
        <v>131</v>
      </c>
      <c r="AD67" s="4"/>
      <c r="AE67" s="4"/>
      <c r="AF67" s="6">
        <v>83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</v>
      </c>
      <c r="AQ67" s="8">
        <v>81.65</v>
      </c>
      <c r="AR67" s="4"/>
      <c r="AS67" s="8"/>
      <c r="AT67" s="7"/>
      <c r="AU67" s="7"/>
      <c r="AV67" s="4">
        <v>6</v>
      </c>
      <c r="AW67" s="8">
        <v>543.5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0.1502</v>
      </c>
      <c r="BC67" s="4">
        <v>6</v>
      </c>
      <c r="BD67" s="8">
        <v>543.5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1</v>
      </c>
      <c r="BJ67" s="4">
        <v>1</v>
      </c>
      <c r="BK67" s="8">
        <v>81.65</v>
      </c>
      <c r="BL67" s="2" t="s">
        <v>16</v>
      </c>
      <c r="BM67" s="7">
        <v>1</v>
      </c>
      <c r="BN67" s="7">
        <v>1</v>
      </c>
      <c r="BO67" s="4">
        <v>1</v>
      </c>
      <c r="BP67" s="8">
        <v>81.65</v>
      </c>
      <c r="BQ67" s="4"/>
      <c r="BR67" s="8"/>
      <c r="BS67" s="7"/>
      <c r="BT67" s="7"/>
      <c r="BU67" s="2" t="s">
        <v>139</v>
      </c>
      <c r="BV67" s="2" t="s">
        <v>128</v>
      </c>
      <c r="BW67" s="2" t="s">
        <v>740</v>
      </c>
      <c r="BX67" s="2" t="s">
        <v>964</v>
      </c>
      <c r="BY67" s="2" t="s">
        <v>142</v>
      </c>
      <c r="BZ67" s="2" t="s">
        <v>142</v>
      </c>
      <c r="CA67" s="2" t="s">
        <v>131</v>
      </c>
      <c r="CB67" s="4"/>
      <c r="CC67" s="8"/>
      <c r="CD67" s="4"/>
      <c r="CE67" s="8"/>
      <c r="CF67" s="7"/>
      <c r="CG67" s="7"/>
      <c r="CH67" s="2" t="s">
        <v>139</v>
      </c>
      <c r="CI67" s="2" t="s">
        <v>128</v>
      </c>
      <c r="CJ67" s="2" t="s">
        <v>965</v>
      </c>
      <c r="CK67" s="2" t="s">
        <v>743</v>
      </c>
      <c r="CL67" s="2" t="s">
        <v>142</v>
      </c>
      <c r="CM67" s="2" t="s">
        <v>142</v>
      </c>
      <c r="CN67" s="2" t="s">
        <v>131</v>
      </c>
      <c r="CO67" s="4"/>
      <c r="CP67" s="8"/>
      <c r="CQ67" s="4"/>
      <c r="CR67" s="8"/>
      <c r="CS67" s="7"/>
      <c r="CT67" s="7"/>
      <c r="CU67" s="2" t="s">
        <v>139</v>
      </c>
      <c r="CV67" s="2" t="s">
        <v>128</v>
      </c>
      <c r="CW67" s="2" t="s">
        <v>761</v>
      </c>
      <c r="CX67" s="2" t="s">
        <v>966</v>
      </c>
      <c r="CY67" s="2" t="s">
        <v>142</v>
      </c>
      <c r="CZ67" s="2" t="s">
        <v>142</v>
      </c>
      <c r="DA67" s="2" t="s">
        <v>131</v>
      </c>
      <c r="DB67" s="4"/>
      <c r="DC67" s="8"/>
      <c r="DD67" s="4"/>
      <c r="DE67" s="8"/>
      <c r="DF67" s="7"/>
      <c r="DG67" s="7"/>
      <c r="DH67" s="2" t="s">
        <v>139</v>
      </c>
      <c r="DI67" s="2" t="s">
        <v>128</v>
      </c>
      <c r="DJ67" s="2" t="s">
        <v>131</v>
      </c>
      <c r="DK67" s="2" t="s">
        <v>240</v>
      </c>
      <c r="DL67" s="2" t="s">
        <v>142</v>
      </c>
      <c r="DM67" s="2" t="s">
        <v>142</v>
      </c>
      <c r="DN67" s="2" t="s">
        <v>131</v>
      </c>
      <c r="DO67" s="4"/>
      <c r="DP67" s="8"/>
      <c r="DQ67" s="4"/>
      <c r="DR67" s="8"/>
      <c r="DS67" s="7"/>
      <c r="DT67" s="7"/>
      <c r="DU67" s="2" t="s">
        <v>139</v>
      </c>
      <c r="DV67" s="2" t="s">
        <v>128</v>
      </c>
      <c r="DW67" s="2" t="s">
        <v>746</v>
      </c>
      <c r="DX67" s="2" t="s">
        <v>967</v>
      </c>
      <c r="DY67" s="2" t="s">
        <v>142</v>
      </c>
      <c r="DZ67" s="2" t="s">
        <v>142</v>
      </c>
      <c r="EA67" s="2" t="s">
        <v>131</v>
      </c>
      <c r="EB67" s="4"/>
      <c r="EC67" s="8"/>
      <c r="ED67" s="4"/>
      <c r="EE67" s="8"/>
      <c r="EF67" s="7"/>
      <c r="EG67" s="7"/>
      <c r="EH67" s="2" t="s">
        <v>139</v>
      </c>
      <c r="EI67" s="2" t="s">
        <v>128</v>
      </c>
      <c r="EJ67" s="2" t="s">
        <v>748</v>
      </c>
      <c r="EK67" s="2" t="s">
        <v>968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139</v>
      </c>
      <c r="EV67" s="2" t="s">
        <v>128</v>
      </c>
      <c r="EW67" s="2" t="s">
        <v>148</v>
      </c>
      <c r="EX67" s="2" t="s">
        <v>131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139</v>
      </c>
      <c r="FI67" s="2" t="s">
        <v>128</v>
      </c>
      <c r="FJ67" s="2" t="s">
        <v>965</v>
      </c>
      <c r="FK67" s="2" t="s">
        <v>765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131</v>
      </c>
      <c r="FV67" s="2" t="s">
        <v>131</v>
      </c>
      <c r="FW67" s="2" t="s">
        <v>131</v>
      </c>
      <c r="FX67" s="2" t="s">
        <v>131</v>
      </c>
      <c r="FY67" s="2" t="s">
        <v>131</v>
      </c>
      <c r="FZ67" s="2" t="s">
        <v>131</v>
      </c>
      <c r="GA67" s="2" t="s">
        <v>131</v>
      </c>
      <c r="GB67" s="4"/>
      <c r="GC67" s="8"/>
      <c r="GD67" s="4"/>
      <c r="GE67" s="8"/>
      <c r="GF67" s="7"/>
      <c r="GG67" s="7"/>
      <c r="GH67" s="2" t="s">
        <v>152</v>
      </c>
      <c r="GI67" s="2" t="s">
        <v>128</v>
      </c>
      <c r="GJ67" s="2" t="s">
        <v>131</v>
      </c>
      <c r="GK67" s="2" t="s">
        <v>131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152</v>
      </c>
      <c r="GV67" s="2" t="s">
        <v>128</v>
      </c>
      <c r="GW67" s="2" t="s">
        <v>131</v>
      </c>
      <c r="GX67" s="2" t="s">
        <v>131</v>
      </c>
      <c r="GY67" s="2" t="s">
        <v>142</v>
      </c>
      <c r="GZ67" s="2" t="s">
        <v>142</v>
      </c>
      <c r="HA67" s="2" t="s">
        <v>131</v>
      </c>
      <c r="HB67" s="4"/>
      <c r="HC67" s="8"/>
      <c r="HD67" s="4"/>
      <c r="HE67" s="8"/>
      <c r="HF67" s="7"/>
      <c r="HG67" s="7"/>
      <c r="HH67" s="2" t="s">
        <v>152</v>
      </c>
      <c r="HI67" s="2" t="s">
        <v>128</v>
      </c>
      <c r="HJ67" s="2" t="s">
        <v>131</v>
      </c>
      <c r="HK67" s="2" t="s">
        <v>131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159</v>
      </c>
      <c r="HV67" s="2" t="s">
        <v>128</v>
      </c>
      <c r="HW67" s="2" t="s">
        <v>131</v>
      </c>
      <c r="HX67" s="2" t="s">
        <v>131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159</v>
      </c>
      <c r="IV67" s="2" t="s">
        <v>128</v>
      </c>
      <c r="IW67" s="2" t="s">
        <v>131</v>
      </c>
      <c r="IX67" s="2" t="s">
        <v>131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159</v>
      </c>
      <c r="JI67" s="2" t="s">
        <v>128</v>
      </c>
      <c r="JJ67" s="2" t="s">
        <v>131</v>
      </c>
      <c r="JK67" s="2" t="s">
        <v>131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152</v>
      </c>
      <c r="JV67" s="2" t="s">
        <v>128</v>
      </c>
      <c r="JW67" s="2" t="s">
        <v>131</v>
      </c>
      <c r="JX67" s="2" t="s">
        <v>131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152</v>
      </c>
      <c r="KI67" s="2" t="s">
        <v>154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159</v>
      </c>
      <c r="KV67" s="2" t="s">
        <v>128</v>
      </c>
      <c r="KW67" s="2" t="s">
        <v>131</v>
      </c>
      <c r="KX67" s="2" t="s">
        <v>131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139</v>
      </c>
      <c r="LV67" s="2" t="s">
        <v>128</v>
      </c>
      <c r="LW67" s="2" t="s">
        <v>965</v>
      </c>
      <c r="LX67" s="2" t="s">
        <v>131</v>
      </c>
      <c r="LY67" s="2" t="s">
        <v>142</v>
      </c>
      <c r="LZ67" s="2" t="s">
        <v>142</v>
      </c>
      <c r="MA67" s="2" t="s">
        <v>131</v>
      </c>
      <c r="MB67" s="4"/>
      <c r="MC67" s="8"/>
      <c r="MD67" s="4"/>
      <c r="ME67" s="8"/>
      <c r="MF67" s="7"/>
      <c r="MG67" s="7"/>
      <c r="MH67" s="2" t="s">
        <v>131</v>
      </c>
      <c r="MI67" s="2" t="s">
        <v>131</v>
      </c>
      <c r="MJ67" s="2" t="s">
        <v>131</v>
      </c>
      <c r="MK67" s="2" t="s">
        <v>131</v>
      </c>
      <c r="ML67" s="2" t="s">
        <v>131</v>
      </c>
      <c r="MM67" s="2" t="s">
        <v>131</v>
      </c>
      <c r="MN67" s="2" t="s">
        <v>131</v>
      </c>
      <c r="MO67" s="4"/>
      <c r="MP67" s="8"/>
      <c r="MQ67" s="4"/>
      <c r="MR67" s="8"/>
      <c r="MS67" s="7"/>
      <c r="MT67" s="7"/>
      <c r="MU67" s="2" t="s">
        <v>139</v>
      </c>
      <c r="MV67" s="2" t="s">
        <v>154</v>
      </c>
      <c r="MW67" s="2" t="s">
        <v>131</v>
      </c>
      <c r="MX67" s="2" t="s">
        <v>131</v>
      </c>
      <c r="MY67" s="2" t="s">
        <v>142</v>
      </c>
      <c r="MZ67" s="2" t="s">
        <v>142</v>
      </c>
      <c r="NA67" s="2" t="s">
        <v>131</v>
      </c>
      <c r="NB67" s="4"/>
      <c r="NC67" s="8"/>
      <c r="ND67" s="4"/>
      <c r="NE67" s="8"/>
      <c r="NF67" s="7"/>
      <c r="NG67" s="7"/>
      <c r="NH67" s="2" t="s">
        <v>152</v>
      </c>
      <c r="NI67" s="2" t="s">
        <v>128</v>
      </c>
      <c r="NJ67" s="2" t="s">
        <v>131</v>
      </c>
      <c r="NK67" s="2" t="s">
        <v>131</v>
      </c>
      <c r="NL67" s="2" t="s">
        <v>142</v>
      </c>
      <c r="NM67" s="2" t="s">
        <v>142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2" t="s">
        <v>131</v>
      </c>
      <c r="OB67" s="4"/>
      <c r="OC67" s="8"/>
      <c r="OD67" s="4"/>
      <c r="OE67" s="8"/>
      <c r="OF67" s="7"/>
      <c r="OG67" s="7"/>
      <c r="OH67" s="2" t="s">
        <v>216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152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159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152</v>
      </c>
      <c r="PV67" s="2" t="s">
        <v>128</v>
      </c>
      <c r="PW67" s="2" t="s">
        <v>131</v>
      </c>
      <c r="PX67" s="2" t="s">
        <v>131</v>
      </c>
      <c r="PY67" s="2" t="s">
        <v>142</v>
      </c>
      <c r="PZ67" s="2" t="s">
        <v>142</v>
      </c>
      <c r="QA67" s="2" t="s">
        <v>131</v>
      </c>
      <c r="QB67" s="4"/>
      <c r="QC67" s="8"/>
      <c r="QD67" s="4"/>
      <c r="QE67" s="8"/>
      <c r="QF67" s="7"/>
      <c r="QG67" s="7"/>
      <c r="QH67" s="2" t="s">
        <v>152</v>
      </c>
      <c r="QI67" s="2" t="s">
        <v>128</v>
      </c>
      <c r="QJ67" s="2" t="s">
        <v>131</v>
      </c>
      <c r="QK67" s="2" t="s">
        <v>131</v>
      </c>
      <c r="QL67" s="2" t="s">
        <v>142</v>
      </c>
      <c r="QM67" s="2" t="s">
        <v>142</v>
      </c>
      <c r="QN67" s="2" t="s">
        <v>131</v>
      </c>
      <c r="QO67" s="4"/>
      <c r="QP67" s="8"/>
      <c r="QQ67" s="4"/>
      <c r="QR67" s="8"/>
      <c r="QS67" s="7"/>
      <c r="QT67" s="7"/>
      <c r="QU67" s="2" t="s">
        <v>160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162</v>
      </c>
      <c r="RB67" s="4"/>
      <c r="RC67" s="8"/>
      <c r="RD67" s="4"/>
      <c r="RE67" s="8"/>
      <c r="RF67" s="7"/>
      <c r="RG67" s="7"/>
      <c r="RH67" s="2" t="s">
        <v>152</v>
      </c>
      <c r="RI67" s="2" t="s">
        <v>154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159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969</v>
      </c>
      <c r="B68" s="2" t="s">
        <v>120</v>
      </c>
      <c r="C68" s="2" t="s">
        <v>121</v>
      </c>
      <c r="D68" s="2" t="s">
        <v>867</v>
      </c>
      <c r="E68" s="2" t="s">
        <v>868</v>
      </c>
      <c r="F68" s="2" t="s">
        <v>734</v>
      </c>
      <c r="G68" s="2" t="s">
        <v>734</v>
      </c>
      <c r="H68" s="2" t="s">
        <v>734</v>
      </c>
      <c r="I68" s="2" t="s">
        <v>962</v>
      </c>
      <c r="J68" s="2" t="s">
        <v>804</v>
      </c>
      <c r="K68" s="2" t="s">
        <v>736</v>
      </c>
      <c r="L68" s="3">
        <v>81.6</v>
      </c>
      <c r="M68" s="3">
        <v>85.68</v>
      </c>
      <c r="N68" s="3">
        <v>169.99</v>
      </c>
      <c r="O68" s="2" t="s">
        <v>128</v>
      </c>
      <c r="P68" s="2" t="s">
        <v>165</v>
      </c>
      <c r="Q68" s="2" t="s">
        <v>130</v>
      </c>
      <c r="R68" s="2" t="s">
        <v>131</v>
      </c>
      <c r="S68" s="2" t="s">
        <v>963</v>
      </c>
      <c r="T68" s="2" t="s">
        <v>405</v>
      </c>
      <c r="U68" s="2" t="s">
        <v>783</v>
      </c>
      <c r="V68" s="2" t="s">
        <v>406</v>
      </c>
      <c r="W68" s="2" t="s">
        <v>473</v>
      </c>
      <c r="X68" s="2" t="s">
        <v>738</v>
      </c>
      <c r="Y68" s="2" t="s">
        <v>740</v>
      </c>
      <c r="Z68" s="4">
        <v>144</v>
      </c>
      <c r="AA68" s="4">
        <f>=ROUNDDOWN(49.6551724137931,0)</f>
      </c>
      <c r="AB68" s="5">
        <v>2.9</v>
      </c>
      <c r="AC68" s="2" t="s">
        <v>131</v>
      </c>
      <c r="AD68" s="4"/>
      <c r="AE68" s="4"/>
      <c r="AF68" s="6">
        <v>83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5</v>
      </c>
      <c r="AQ68" s="8">
        <v>461.85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0.8498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5</v>
      </c>
      <c r="BK68" s="8">
        <v>461.85</v>
      </c>
      <c r="BL68" s="2" t="s">
        <v>970</v>
      </c>
      <c r="BM68" s="7">
        <v>1</v>
      </c>
      <c r="BN68" s="7">
        <v>1</v>
      </c>
      <c r="BO68" s="4">
        <v>1</v>
      </c>
      <c r="BP68" s="8">
        <v>92.53</v>
      </c>
      <c r="BQ68" s="4"/>
      <c r="BR68" s="8"/>
      <c r="BS68" s="7"/>
      <c r="BT68" s="7"/>
      <c r="BU68" s="2" t="s">
        <v>139</v>
      </c>
      <c r="BV68" s="2" t="s">
        <v>128</v>
      </c>
      <c r="BW68" s="2" t="s">
        <v>740</v>
      </c>
      <c r="BX68" s="2" t="s">
        <v>971</v>
      </c>
      <c r="BY68" s="2" t="s">
        <v>142</v>
      </c>
      <c r="BZ68" s="2" t="s">
        <v>142</v>
      </c>
      <c r="CA68" s="2" t="s">
        <v>131</v>
      </c>
      <c r="CB68" s="4"/>
      <c r="CC68" s="8"/>
      <c r="CD68" s="4"/>
      <c r="CE68" s="8"/>
      <c r="CF68" s="7"/>
      <c r="CG68" s="7"/>
      <c r="CH68" s="2" t="s">
        <v>139</v>
      </c>
      <c r="CI68" s="2" t="s">
        <v>128</v>
      </c>
      <c r="CJ68" s="2" t="s">
        <v>965</v>
      </c>
      <c r="CK68" s="2" t="s">
        <v>972</v>
      </c>
      <c r="CL68" s="2" t="s">
        <v>142</v>
      </c>
      <c r="CM68" s="2" t="s">
        <v>142</v>
      </c>
      <c r="CN68" s="2" t="s">
        <v>131</v>
      </c>
      <c r="CO68" s="4">
        <v>1</v>
      </c>
      <c r="CP68" s="8">
        <v>85.68</v>
      </c>
      <c r="CQ68" s="4"/>
      <c r="CR68" s="8"/>
      <c r="CS68" s="7"/>
      <c r="CT68" s="7"/>
      <c r="CU68" s="2" t="s">
        <v>139</v>
      </c>
      <c r="CV68" s="2" t="s">
        <v>128</v>
      </c>
      <c r="CW68" s="2" t="s">
        <v>761</v>
      </c>
      <c r="CX68" s="2" t="s">
        <v>973</v>
      </c>
      <c r="CY68" s="2" t="s">
        <v>142</v>
      </c>
      <c r="CZ68" s="2" t="s">
        <v>142</v>
      </c>
      <c r="DA68" s="2" t="s">
        <v>131</v>
      </c>
      <c r="DB68" s="4">
        <v>2</v>
      </c>
      <c r="DC68" s="8">
        <v>187.68</v>
      </c>
      <c r="DD68" s="4"/>
      <c r="DE68" s="8"/>
      <c r="DF68" s="7"/>
      <c r="DG68" s="7"/>
      <c r="DH68" s="2" t="s">
        <v>139</v>
      </c>
      <c r="DI68" s="2" t="s">
        <v>128</v>
      </c>
      <c r="DJ68" s="2" t="s">
        <v>131</v>
      </c>
      <c r="DK68" s="2" t="s">
        <v>220</v>
      </c>
      <c r="DL68" s="2" t="s">
        <v>142</v>
      </c>
      <c r="DM68" s="2" t="s">
        <v>142</v>
      </c>
      <c r="DN68" s="2" t="s">
        <v>131</v>
      </c>
      <c r="DO68" s="4">
        <v>1</v>
      </c>
      <c r="DP68" s="8">
        <v>95.96</v>
      </c>
      <c r="DQ68" s="4"/>
      <c r="DR68" s="8"/>
      <c r="DS68" s="7"/>
      <c r="DT68" s="7"/>
      <c r="DU68" s="2" t="s">
        <v>139</v>
      </c>
      <c r="DV68" s="2" t="s">
        <v>128</v>
      </c>
      <c r="DW68" s="2" t="s">
        <v>746</v>
      </c>
      <c r="DX68" s="2" t="s">
        <v>968</v>
      </c>
      <c r="DY68" s="2" t="s">
        <v>142</v>
      </c>
      <c r="DZ68" s="2" t="s">
        <v>142</v>
      </c>
      <c r="EA68" s="2" t="s">
        <v>131</v>
      </c>
      <c r="EB68" s="4"/>
      <c r="EC68" s="8"/>
      <c r="ED68" s="4"/>
      <c r="EE68" s="8"/>
      <c r="EF68" s="7"/>
      <c r="EG68" s="7"/>
      <c r="EH68" s="2" t="s">
        <v>139</v>
      </c>
      <c r="EI68" s="2" t="s">
        <v>128</v>
      </c>
      <c r="EJ68" s="2" t="s">
        <v>748</v>
      </c>
      <c r="EK68" s="2" t="s">
        <v>775</v>
      </c>
      <c r="EL68" s="2" t="s">
        <v>142</v>
      </c>
      <c r="EM68" s="2" t="s">
        <v>142</v>
      </c>
      <c r="EN68" s="2" t="s">
        <v>131</v>
      </c>
      <c r="EO68" s="4"/>
      <c r="EP68" s="8"/>
      <c r="EQ68" s="4"/>
      <c r="ER68" s="8"/>
      <c r="ES68" s="7"/>
      <c r="ET68" s="7"/>
      <c r="EU68" s="2" t="s">
        <v>139</v>
      </c>
      <c r="EV68" s="2" t="s">
        <v>128</v>
      </c>
      <c r="EW68" s="2" t="s">
        <v>148</v>
      </c>
      <c r="EX68" s="2" t="s">
        <v>131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139</v>
      </c>
      <c r="FI68" s="2" t="s">
        <v>128</v>
      </c>
      <c r="FJ68" s="2" t="s">
        <v>965</v>
      </c>
      <c r="FK68" s="2" t="s">
        <v>974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131</v>
      </c>
      <c r="FV68" s="2" t="s">
        <v>131</v>
      </c>
      <c r="FW68" s="2" t="s">
        <v>131</v>
      </c>
      <c r="FX68" s="2" t="s">
        <v>131</v>
      </c>
      <c r="FY68" s="2" t="s">
        <v>131</v>
      </c>
      <c r="FZ68" s="2" t="s">
        <v>131</v>
      </c>
      <c r="GA68" s="2" t="s">
        <v>131</v>
      </c>
      <c r="GB68" s="4"/>
      <c r="GC68" s="8"/>
      <c r="GD68" s="4"/>
      <c r="GE68" s="8"/>
      <c r="GF68" s="7"/>
      <c r="GG68" s="7"/>
      <c r="GH68" s="2" t="s">
        <v>152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152</v>
      </c>
      <c r="GV68" s="2" t="s">
        <v>128</v>
      </c>
      <c r="GW68" s="2" t="s">
        <v>131</v>
      </c>
      <c r="GX68" s="2" t="s">
        <v>131</v>
      </c>
      <c r="GY68" s="2" t="s">
        <v>142</v>
      </c>
      <c r="GZ68" s="2" t="s">
        <v>142</v>
      </c>
      <c r="HA68" s="2" t="s">
        <v>131</v>
      </c>
      <c r="HB68" s="4"/>
      <c r="HC68" s="8"/>
      <c r="HD68" s="4"/>
      <c r="HE68" s="8"/>
      <c r="HF68" s="7"/>
      <c r="HG68" s="7"/>
      <c r="HH68" s="2" t="s">
        <v>152</v>
      </c>
      <c r="HI68" s="2" t="s">
        <v>128</v>
      </c>
      <c r="HJ68" s="2" t="s">
        <v>131</v>
      </c>
      <c r="HK68" s="2" t="s">
        <v>131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159</v>
      </c>
      <c r="HV68" s="2" t="s">
        <v>128</v>
      </c>
      <c r="HW68" s="2" t="s">
        <v>131</v>
      </c>
      <c r="HX68" s="2" t="s">
        <v>131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159</v>
      </c>
      <c r="IV68" s="2" t="s">
        <v>128</v>
      </c>
      <c r="IW68" s="2" t="s">
        <v>131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159</v>
      </c>
      <c r="JI68" s="2" t="s">
        <v>128</v>
      </c>
      <c r="JJ68" s="2" t="s">
        <v>131</v>
      </c>
      <c r="JK68" s="2" t="s">
        <v>131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152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152</v>
      </c>
      <c r="KI68" s="2" t="s">
        <v>154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159</v>
      </c>
      <c r="KV68" s="2" t="s">
        <v>128</v>
      </c>
      <c r="KW68" s="2" t="s">
        <v>131</v>
      </c>
      <c r="KX68" s="2" t="s">
        <v>131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139</v>
      </c>
      <c r="LV68" s="2" t="s">
        <v>128</v>
      </c>
      <c r="LW68" s="2" t="s">
        <v>965</v>
      </c>
      <c r="LX68" s="2" t="s">
        <v>131</v>
      </c>
      <c r="LY68" s="2" t="s">
        <v>142</v>
      </c>
      <c r="LZ68" s="2" t="s">
        <v>142</v>
      </c>
      <c r="MA68" s="2" t="s">
        <v>131</v>
      </c>
      <c r="MB68" s="4"/>
      <c r="MC68" s="8"/>
      <c r="MD68" s="4"/>
      <c r="ME68" s="8"/>
      <c r="MF68" s="7"/>
      <c r="MG68" s="7"/>
      <c r="MH68" s="2" t="s">
        <v>131</v>
      </c>
      <c r="MI68" s="2" t="s">
        <v>131</v>
      </c>
      <c r="MJ68" s="2" t="s">
        <v>131</v>
      </c>
      <c r="MK68" s="2" t="s">
        <v>131</v>
      </c>
      <c r="ML68" s="2" t="s">
        <v>131</v>
      </c>
      <c r="MM68" s="2" t="s">
        <v>131</v>
      </c>
      <c r="MN68" s="2" t="s">
        <v>131</v>
      </c>
      <c r="MO68" s="4"/>
      <c r="MP68" s="8"/>
      <c r="MQ68" s="4"/>
      <c r="MR68" s="8"/>
      <c r="MS68" s="7"/>
      <c r="MT68" s="7"/>
      <c r="MU68" s="2" t="s">
        <v>139</v>
      </c>
      <c r="MV68" s="2" t="s">
        <v>154</v>
      </c>
      <c r="MW68" s="2" t="s">
        <v>131</v>
      </c>
      <c r="MX68" s="2" t="s">
        <v>131</v>
      </c>
      <c r="MY68" s="2" t="s">
        <v>142</v>
      </c>
      <c r="MZ68" s="2" t="s">
        <v>142</v>
      </c>
      <c r="NA68" s="2" t="s">
        <v>131</v>
      </c>
      <c r="NB68" s="4"/>
      <c r="NC68" s="8"/>
      <c r="ND68" s="4"/>
      <c r="NE68" s="8"/>
      <c r="NF68" s="7"/>
      <c r="NG68" s="7"/>
      <c r="NH68" s="2" t="s">
        <v>152</v>
      </c>
      <c r="NI68" s="2" t="s">
        <v>128</v>
      </c>
      <c r="NJ68" s="2" t="s">
        <v>131</v>
      </c>
      <c r="NK68" s="2" t="s">
        <v>131</v>
      </c>
      <c r="NL68" s="2" t="s">
        <v>142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2" t="s">
        <v>131</v>
      </c>
      <c r="OB68" s="4"/>
      <c r="OC68" s="8"/>
      <c r="OD68" s="4"/>
      <c r="OE68" s="8"/>
      <c r="OF68" s="7"/>
      <c r="OG68" s="7"/>
      <c r="OH68" s="2" t="s">
        <v>216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152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159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152</v>
      </c>
      <c r="PV68" s="2" t="s">
        <v>128</v>
      </c>
      <c r="PW68" s="2" t="s">
        <v>131</v>
      </c>
      <c r="PX68" s="2" t="s">
        <v>131</v>
      </c>
      <c r="PY68" s="2" t="s">
        <v>142</v>
      </c>
      <c r="PZ68" s="2" t="s">
        <v>142</v>
      </c>
      <c r="QA68" s="2" t="s">
        <v>131</v>
      </c>
      <c r="QB68" s="4"/>
      <c r="QC68" s="8"/>
      <c r="QD68" s="4"/>
      <c r="QE68" s="8"/>
      <c r="QF68" s="7"/>
      <c r="QG68" s="7"/>
      <c r="QH68" s="2" t="s">
        <v>152</v>
      </c>
      <c r="QI68" s="2" t="s">
        <v>128</v>
      </c>
      <c r="QJ68" s="2" t="s">
        <v>131</v>
      </c>
      <c r="QK68" s="2" t="s">
        <v>131</v>
      </c>
      <c r="QL68" s="2" t="s">
        <v>142</v>
      </c>
      <c r="QM68" s="2" t="s">
        <v>142</v>
      </c>
      <c r="QN68" s="2" t="s">
        <v>131</v>
      </c>
      <c r="QO68" s="4"/>
      <c r="QP68" s="8"/>
      <c r="QQ68" s="4"/>
      <c r="QR68" s="8"/>
      <c r="QS68" s="7"/>
      <c r="QT68" s="7"/>
      <c r="QU68" s="2" t="s">
        <v>160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162</v>
      </c>
      <c r="RB68" s="4"/>
      <c r="RC68" s="8"/>
      <c r="RD68" s="4"/>
      <c r="RE68" s="8"/>
      <c r="RF68" s="7"/>
      <c r="RG68" s="7"/>
      <c r="RH68" s="2" t="s">
        <v>152</v>
      </c>
      <c r="RI68" s="2" t="s">
        <v>154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159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975</v>
      </c>
      <c r="B69" s="2" t="s">
        <v>120</v>
      </c>
      <c r="C69" s="2" t="s">
        <v>121</v>
      </c>
      <c r="D69" s="2" t="s">
        <v>867</v>
      </c>
      <c r="E69" s="2" t="s">
        <v>868</v>
      </c>
      <c r="F69" s="2" t="s">
        <v>375</v>
      </c>
      <c r="G69" s="2" t="s">
        <v>375</v>
      </c>
      <c r="H69" s="2" t="s">
        <v>375</v>
      </c>
      <c r="I69" s="2" t="s">
        <v>976</v>
      </c>
      <c r="J69" s="2" t="s">
        <v>245</v>
      </c>
      <c r="K69" s="2" t="s">
        <v>377</v>
      </c>
      <c r="L69" s="3">
        <v>76</v>
      </c>
      <c r="M69" s="3">
        <v>79.8</v>
      </c>
      <c r="N69" s="3">
        <v>149.99</v>
      </c>
      <c r="O69" s="2" t="s">
        <v>128</v>
      </c>
      <c r="P69" s="2" t="s">
        <v>197</v>
      </c>
      <c r="Q69" s="2" t="s">
        <v>130</v>
      </c>
      <c r="R69" s="2" t="s">
        <v>131</v>
      </c>
      <c r="S69" s="2" t="s">
        <v>131</v>
      </c>
      <c r="T69" s="2" t="s">
        <v>378</v>
      </c>
      <c r="U69" s="2" t="s">
        <v>783</v>
      </c>
      <c r="V69" s="2" t="s">
        <v>379</v>
      </c>
      <c r="W69" s="2" t="s">
        <v>131</v>
      </c>
      <c r="X69" s="2" t="s">
        <v>131</v>
      </c>
      <c r="Y69" s="2" t="s">
        <v>380</v>
      </c>
      <c r="Z69" s="4">
        <v>108</v>
      </c>
      <c r="AA69" s="4">
        <f>=ROUNDDOWN(63.5294117647059,0)</f>
      </c>
      <c r="AB69" s="5">
        <v>1.7</v>
      </c>
      <c r="AC69" s="2" t="s">
        <v>381</v>
      </c>
      <c r="AD69" s="4">
        <v>60</v>
      </c>
      <c r="AE69" s="4">
        <v>60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4</v>
      </c>
      <c r="AQ69" s="8">
        <v>346.34</v>
      </c>
      <c r="AR69" s="4"/>
      <c r="AS69" s="8"/>
      <c r="AT69" s="7"/>
      <c r="AU69" s="7"/>
      <c r="AV69" s="4">
        <v>6</v>
      </c>
      <c r="AW69" s="8">
        <v>527.78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0.6562</v>
      </c>
      <c r="BC69" s="4">
        <v>6</v>
      </c>
      <c r="BD69" s="8">
        <v>527.78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1</v>
      </c>
      <c r="BJ69" s="4">
        <v>4</v>
      </c>
      <c r="BK69" s="8">
        <v>346.34</v>
      </c>
      <c r="BL69" s="2" t="s">
        <v>977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128</v>
      </c>
      <c r="BW69" s="2" t="s">
        <v>131</v>
      </c>
      <c r="BX69" s="2" t="s">
        <v>451</v>
      </c>
      <c r="BY69" s="2" t="s">
        <v>142</v>
      </c>
      <c r="BZ69" s="2" t="s">
        <v>142</v>
      </c>
      <c r="CA69" s="2" t="s">
        <v>131</v>
      </c>
      <c r="CB69" s="4"/>
      <c r="CC69" s="8"/>
      <c r="CD69" s="4"/>
      <c r="CE69" s="8"/>
      <c r="CF69" s="7"/>
      <c r="CG69" s="7"/>
      <c r="CH69" s="2" t="s">
        <v>139</v>
      </c>
      <c r="CI69" s="2" t="s">
        <v>128</v>
      </c>
      <c r="CJ69" s="2" t="s">
        <v>131</v>
      </c>
      <c r="CK69" s="2" t="s">
        <v>131</v>
      </c>
      <c r="CL69" s="2" t="s">
        <v>142</v>
      </c>
      <c r="CM69" s="2" t="s">
        <v>142</v>
      </c>
      <c r="CN69" s="2" t="s">
        <v>131</v>
      </c>
      <c r="CO69" s="4">
        <v>1</v>
      </c>
      <c r="CP69" s="8">
        <v>79.8</v>
      </c>
      <c r="CQ69" s="4"/>
      <c r="CR69" s="8"/>
      <c r="CS69" s="7"/>
      <c r="CT69" s="7"/>
      <c r="CU69" s="2" t="s">
        <v>139</v>
      </c>
      <c r="CV69" s="2" t="s">
        <v>128</v>
      </c>
      <c r="CW69" s="2" t="s">
        <v>131</v>
      </c>
      <c r="CX69" s="2" t="s">
        <v>229</v>
      </c>
      <c r="CY69" s="2" t="s">
        <v>142</v>
      </c>
      <c r="CZ69" s="2" t="s">
        <v>142</v>
      </c>
      <c r="DA69" s="2" t="s">
        <v>131</v>
      </c>
      <c r="DB69" s="4"/>
      <c r="DC69" s="8"/>
      <c r="DD69" s="4"/>
      <c r="DE69" s="8"/>
      <c r="DF69" s="7"/>
      <c r="DG69" s="7"/>
      <c r="DH69" s="2" t="s">
        <v>139</v>
      </c>
      <c r="DI69" s="2" t="s">
        <v>128</v>
      </c>
      <c r="DJ69" s="2" t="s">
        <v>131</v>
      </c>
      <c r="DK69" s="2" t="s">
        <v>978</v>
      </c>
      <c r="DL69" s="2" t="s">
        <v>142</v>
      </c>
      <c r="DM69" s="2" t="s">
        <v>142</v>
      </c>
      <c r="DN69" s="2" t="s">
        <v>131</v>
      </c>
      <c r="DO69" s="4">
        <v>2</v>
      </c>
      <c r="DP69" s="8">
        <v>178.76</v>
      </c>
      <c r="DQ69" s="4"/>
      <c r="DR69" s="8"/>
      <c r="DS69" s="7"/>
      <c r="DT69" s="7"/>
      <c r="DU69" s="2" t="s">
        <v>139</v>
      </c>
      <c r="DV69" s="2" t="s">
        <v>128</v>
      </c>
      <c r="DW69" s="2" t="s">
        <v>131</v>
      </c>
      <c r="DX69" s="2" t="s">
        <v>858</v>
      </c>
      <c r="DY69" s="2" t="s">
        <v>142</v>
      </c>
      <c r="DZ69" s="2" t="s">
        <v>142</v>
      </c>
      <c r="EA69" s="2" t="s">
        <v>131</v>
      </c>
      <c r="EB69" s="4"/>
      <c r="EC69" s="8"/>
      <c r="ED69" s="4"/>
      <c r="EE69" s="8"/>
      <c r="EF69" s="7"/>
      <c r="EG69" s="7"/>
      <c r="EH69" s="2" t="s">
        <v>159</v>
      </c>
      <c r="EI69" s="2" t="s">
        <v>128</v>
      </c>
      <c r="EJ69" s="2" t="s">
        <v>131</v>
      </c>
      <c r="EK69" s="2" t="s">
        <v>131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139</v>
      </c>
      <c r="EV69" s="2" t="s">
        <v>128</v>
      </c>
      <c r="EW69" s="2" t="s">
        <v>131</v>
      </c>
      <c r="EX69" s="2" t="s">
        <v>131</v>
      </c>
      <c r="EY69" s="2" t="s">
        <v>142</v>
      </c>
      <c r="EZ69" s="2" t="s">
        <v>142</v>
      </c>
      <c r="FA69" s="2" t="s">
        <v>131</v>
      </c>
      <c r="FB69" s="4"/>
      <c r="FC69" s="8"/>
      <c r="FD69" s="4"/>
      <c r="FE69" s="8"/>
      <c r="FF69" s="7"/>
      <c r="FG69" s="7"/>
      <c r="FH69" s="2" t="s">
        <v>139</v>
      </c>
      <c r="FI69" s="2" t="s">
        <v>128</v>
      </c>
      <c r="FJ69" s="2" t="s">
        <v>131</v>
      </c>
      <c r="FK69" s="2" t="s">
        <v>979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131</v>
      </c>
      <c r="FV69" s="2" t="s">
        <v>131</v>
      </c>
      <c r="FW69" s="2" t="s">
        <v>131</v>
      </c>
      <c r="FX69" s="2" t="s">
        <v>131</v>
      </c>
      <c r="FY69" s="2" t="s">
        <v>131</v>
      </c>
      <c r="FZ69" s="2" t="s">
        <v>131</v>
      </c>
      <c r="GA69" s="2" t="s">
        <v>131</v>
      </c>
      <c r="GB69" s="4"/>
      <c r="GC69" s="8"/>
      <c r="GD69" s="4"/>
      <c r="GE69" s="8"/>
      <c r="GF69" s="7"/>
      <c r="GG69" s="7"/>
      <c r="GH69" s="2" t="s">
        <v>152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>
        <v>1</v>
      </c>
      <c r="GP69" s="8">
        <v>87.78</v>
      </c>
      <c r="GQ69" s="4"/>
      <c r="GR69" s="8"/>
      <c r="GS69" s="7"/>
      <c r="GT69" s="7"/>
      <c r="GU69" s="2" t="s">
        <v>139</v>
      </c>
      <c r="GV69" s="2" t="s">
        <v>128</v>
      </c>
      <c r="GW69" s="2" t="s">
        <v>131</v>
      </c>
      <c r="GX69" s="2" t="s">
        <v>980</v>
      </c>
      <c r="GY69" s="2" t="s">
        <v>142</v>
      </c>
      <c r="GZ69" s="2" t="s">
        <v>142</v>
      </c>
      <c r="HA69" s="2" t="s">
        <v>131</v>
      </c>
      <c r="HB69" s="4"/>
      <c r="HC69" s="8"/>
      <c r="HD69" s="4"/>
      <c r="HE69" s="8"/>
      <c r="HF69" s="7"/>
      <c r="HG69" s="7"/>
      <c r="HH69" s="2" t="s">
        <v>152</v>
      </c>
      <c r="HI69" s="2" t="s">
        <v>128</v>
      </c>
      <c r="HJ69" s="2" t="s">
        <v>131</v>
      </c>
      <c r="HK69" s="2" t="s">
        <v>131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159</v>
      </c>
      <c r="HV69" s="2" t="s">
        <v>128</v>
      </c>
      <c r="HW69" s="2" t="s">
        <v>131</v>
      </c>
      <c r="HX69" s="2" t="s">
        <v>131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152</v>
      </c>
      <c r="II69" s="2" t="s">
        <v>128</v>
      </c>
      <c r="IJ69" s="2" t="s">
        <v>131</v>
      </c>
      <c r="IK69" s="2" t="s">
        <v>131</v>
      </c>
      <c r="IL69" s="2" t="s">
        <v>142</v>
      </c>
      <c r="IM69" s="2" t="s">
        <v>142</v>
      </c>
      <c r="IN69" s="2" t="s">
        <v>131</v>
      </c>
      <c r="IO69" s="4"/>
      <c r="IP69" s="8"/>
      <c r="IQ69" s="4"/>
      <c r="IR69" s="8"/>
      <c r="IS69" s="7"/>
      <c r="IT69" s="7"/>
      <c r="IU69" s="2" t="s">
        <v>159</v>
      </c>
      <c r="IV69" s="2" t="s">
        <v>128</v>
      </c>
      <c r="IW69" s="2" t="s">
        <v>131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159</v>
      </c>
      <c r="JI69" s="2" t="s">
        <v>128</v>
      </c>
      <c r="JJ69" s="2" t="s">
        <v>131</v>
      </c>
      <c r="JK69" s="2" t="s">
        <v>131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152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152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159</v>
      </c>
      <c r="KV69" s="2" t="s">
        <v>128</v>
      </c>
      <c r="KW69" s="2" t="s">
        <v>131</v>
      </c>
      <c r="KX69" s="2" t="s">
        <v>131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139</v>
      </c>
      <c r="LV69" s="2" t="s">
        <v>128</v>
      </c>
      <c r="LW69" s="2" t="s">
        <v>131</v>
      </c>
      <c r="LX69" s="2" t="s">
        <v>131</v>
      </c>
      <c r="LY69" s="2" t="s">
        <v>142</v>
      </c>
      <c r="LZ69" s="2" t="s">
        <v>142</v>
      </c>
      <c r="MA69" s="2" t="s">
        <v>131</v>
      </c>
      <c r="MB69" s="4"/>
      <c r="MC69" s="8"/>
      <c r="MD69" s="4"/>
      <c r="ME69" s="8"/>
      <c r="MF69" s="7"/>
      <c r="MG69" s="7"/>
      <c r="MH69" s="2" t="s">
        <v>131</v>
      </c>
      <c r="MI69" s="2" t="s">
        <v>131</v>
      </c>
      <c r="MJ69" s="2" t="s">
        <v>131</v>
      </c>
      <c r="MK69" s="2" t="s">
        <v>131</v>
      </c>
      <c r="ML69" s="2" t="s">
        <v>131</v>
      </c>
      <c r="MM69" s="2" t="s">
        <v>131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152</v>
      </c>
      <c r="NI69" s="2" t="s">
        <v>128</v>
      </c>
      <c r="NJ69" s="2" t="s">
        <v>131</v>
      </c>
      <c r="NK69" s="2" t="s">
        <v>131</v>
      </c>
      <c r="NL69" s="2" t="s">
        <v>142</v>
      </c>
      <c r="NM69" s="2" t="s">
        <v>142</v>
      </c>
      <c r="NN69" s="2" t="s">
        <v>131</v>
      </c>
      <c r="NO69" s="4"/>
      <c r="NP69" s="8"/>
      <c r="NQ69" s="4"/>
      <c r="NR69" s="8"/>
      <c r="NS69" s="7"/>
      <c r="NT69" s="7"/>
      <c r="NU69" s="2" t="s">
        <v>139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139</v>
      </c>
      <c r="OI69" s="2" t="s">
        <v>128</v>
      </c>
      <c r="OJ69" s="2" t="s">
        <v>131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152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159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152</v>
      </c>
      <c r="PV69" s="2" t="s">
        <v>128</v>
      </c>
      <c r="PW69" s="2" t="s">
        <v>131</v>
      </c>
      <c r="PX69" s="2" t="s">
        <v>131</v>
      </c>
      <c r="PY69" s="2" t="s">
        <v>142</v>
      </c>
      <c r="PZ69" s="2" t="s">
        <v>142</v>
      </c>
      <c r="QA69" s="2" t="s">
        <v>131</v>
      </c>
      <c r="QB69" s="4"/>
      <c r="QC69" s="8"/>
      <c r="QD69" s="4"/>
      <c r="QE69" s="8"/>
      <c r="QF69" s="7"/>
      <c r="QG69" s="7"/>
      <c r="QH69" s="2" t="s">
        <v>152</v>
      </c>
      <c r="QI69" s="2" t="s">
        <v>128</v>
      </c>
      <c r="QJ69" s="2" t="s">
        <v>131</v>
      </c>
      <c r="QK69" s="2" t="s">
        <v>131</v>
      </c>
      <c r="QL69" s="2" t="s">
        <v>142</v>
      </c>
      <c r="QM69" s="2" t="s">
        <v>142</v>
      </c>
      <c r="QN69" s="2" t="s">
        <v>131</v>
      </c>
      <c r="QO69" s="4"/>
      <c r="QP69" s="8"/>
      <c r="QQ69" s="4"/>
      <c r="QR69" s="8"/>
      <c r="QS69" s="7"/>
      <c r="QT69" s="7"/>
      <c r="QU69" s="2" t="s">
        <v>160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131</v>
      </c>
      <c r="RB69" s="4"/>
      <c r="RC69" s="8"/>
      <c r="RD69" s="4"/>
      <c r="RE69" s="8"/>
      <c r="RF69" s="7"/>
      <c r="RG69" s="7"/>
      <c r="RH69" s="2" t="s">
        <v>152</v>
      </c>
      <c r="RI69" s="2" t="s">
        <v>154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159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981</v>
      </c>
      <c r="B70" s="2" t="s">
        <v>120</v>
      </c>
      <c r="C70" s="2" t="s">
        <v>121</v>
      </c>
      <c r="D70" s="2" t="s">
        <v>867</v>
      </c>
      <c r="E70" s="2" t="s">
        <v>868</v>
      </c>
      <c r="F70" s="2" t="s">
        <v>375</v>
      </c>
      <c r="G70" s="2" t="s">
        <v>375</v>
      </c>
      <c r="H70" s="2" t="s">
        <v>375</v>
      </c>
      <c r="I70" s="2" t="s">
        <v>976</v>
      </c>
      <c r="J70" s="2" t="s">
        <v>804</v>
      </c>
      <c r="K70" s="2" t="s">
        <v>377</v>
      </c>
      <c r="L70" s="3">
        <v>80</v>
      </c>
      <c r="M70" s="3">
        <v>84</v>
      </c>
      <c r="N70" s="3">
        <v>169.99</v>
      </c>
      <c r="O70" s="2" t="s">
        <v>128</v>
      </c>
      <c r="P70" s="2" t="s">
        <v>197</v>
      </c>
      <c r="Q70" s="2" t="s">
        <v>130</v>
      </c>
      <c r="R70" s="2" t="s">
        <v>131</v>
      </c>
      <c r="S70" s="2" t="s">
        <v>131</v>
      </c>
      <c r="T70" s="2" t="s">
        <v>378</v>
      </c>
      <c r="U70" s="2" t="s">
        <v>783</v>
      </c>
      <c r="V70" s="2" t="s">
        <v>379</v>
      </c>
      <c r="W70" s="2" t="s">
        <v>131</v>
      </c>
      <c r="X70" s="2" t="s">
        <v>131</v>
      </c>
      <c r="Y70" s="2" t="s">
        <v>380</v>
      </c>
      <c r="Z70" s="4">
        <v>139</v>
      </c>
      <c r="AA70" s="4">
        <f>=ROUNDDOWN(86.875,0)</f>
      </c>
      <c r="AB70" s="5">
        <v>1.6</v>
      </c>
      <c r="AC70" s="2" t="s">
        <v>381</v>
      </c>
      <c r="AD70" s="4">
        <v>40</v>
      </c>
      <c r="AE70" s="4">
        <v>40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</v>
      </c>
      <c r="AQ70" s="8">
        <v>181.44</v>
      </c>
      <c r="AR70" s="4"/>
      <c r="AS70" s="8"/>
      <c r="AT70" s="7"/>
      <c r="AU70" s="7"/>
      <c r="AV70" s="4" t="s">
        <v>131</v>
      </c>
      <c r="AW70" s="8" t="s">
        <v>131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0.3438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 t="s">
        <v>131</v>
      </c>
      <c r="BJ70" s="4">
        <v>2</v>
      </c>
      <c r="BK70" s="8">
        <v>181.44</v>
      </c>
      <c r="BL70" s="2" t="s">
        <v>16</v>
      </c>
      <c r="BM70" s="7">
        <v>1</v>
      </c>
      <c r="BN70" s="7">
        <v>1</v>
      </c>
      <c r="BO70" s="4">
        <v>2</v>
      </c>
      <c r="BP70" s="8">
        <v>181.44</v>
      </c>
      <c r="BQ70" s="4"/>
      <c r="BR70" s="8"/>
      <c r="BS70" s="7"/>
      <c r="BT70" s="7"/>
      <c r="BU70" s="2" t="s">
        <v>139</v>
      </c>
      <c r="BV70" s="2" t="s">
        <v>128</v>
      </c>
      <c r="BW70" s="2" t="s">
        <v>131</v>
      </c>
      <c r="BX70" s="2" t="s">
        <v>982</v>
      </c>
      <c r="BY70" s="2" t="s">
        <v>142</v>
      </c>
      <c r="BZ70" s="2" t="s">
        <v>142</v>
      </c>
      <c r="CA70" s="2" t="s">
        <v>131</v>
      </c>
      <c r="CB70" s="4"/>
      <c r="CC70" s="8"/>
      <c r="CD70" s="4"/>
      <c r="CE70" s="8"/>
      <c r="CF70" s="7"/>
      <c r="CG70" s="7"/>
      <c r="CH70" s="2" t="s">
        <v>139</v>
      </c>
      <c r="CI70" s="2" t="s">
        <v>128</v>
      </c>
      <c r="CJ70" s="2" t="s">
        <v>131</v>
      </c>
      <c r="CK70" s="2" t="s">
        <v>391</v>
      </c>
      <c r="CL70" s="2" t="s">
        <v>142</v>
      </c>
      <c r="CM70" s="2" t="s">
        <v>142</v>
      </c>
      <c r="CN70" s="2" t="s">
        <v>131</v>
      </c>
      <c r="CO70" s="4"/>
      <c r="CP70" s="8"/>
      <c r="CQ70" s="4"/>
      <c r="CR70" s="8"/>
      <c r="CS70" s="7"/>
      <c r="CT70" s="7"/>
      <c r="CU70" s="2" t="s">
        <v>139</v>
      </c>
      <c r="CV70" s="2" t="s">
        <v>128</v>
      </c>
      <c r="CW70" s="2" t="s">
        <v>131</v>
      </c>
      <c r="CX70" s="2" t="s">
        <v>983</v>
      </c>
      <c r="CY70" s="2" t="s">
        <v>142</v>
      </c>
      <c r="CZ70" s="2" t="s">
        <v>142</v>
      </c>
      <c r="DA70" s="2" t="s">
        <v>131</v>
      </c>
      <c r="DB70" s="4"/>
      <c r="DC70" s="8"/>
      <c r="DD70" s="4"/>
      <c r="DE70" s="8"/>
      <c r="DF70" s="7"/>
      <c r="DG70" s="7"/>
      <c r="DH70" s="2" t="s">
        <v>139</v>
      </c>
      <c r="DI70" s="2" t="s">
        <v>128</v>
      </c>
      <c r="DJ70" s="2" t="s">
        <v>131</v>
      </c>
      <c r="DK70" s="2" t="s">
        <v>984</v>
      </c>
      <c r="DL70" s="2" t="s">
        <v>142</v>
      </c>
      <c r="DM70" s="2" t="s">
        <v>142</v>
      </c>
      <c r="DN70" s="2" t="s">
        <v>131</v>
      </c>
      <c r="DO70" s="4"/>
      <c r="DP70" s="8"/>
      <c r="DQ70" s="4"/>
      <c r="DR70" s="8"/>
      <c r="DS70" s="7"/>
      <c r="DT70" s="7"/>
      <c r="DU70" s="2" t="s">
        <v>139</v>
      </c>
      <c r="DV70" s="2" t="s">
        <v>128</v>
      </c>
      <c r="DW70" s="2" t="s">
        <v>131</v>
      </c>
      <c r="DX70" s="2" t="s">
        <v>985</v>
      </c>
      <c r="DY70" s="2" t="s">
        <v>142</v>
      </c>
      <c r="DZ70" s="2" t="s">
        <v>142</v>
      </c>
      <c r="EA70" s="2" t="s">
        <v>131</v>
      </c>
      <c r="EB70" s="4"/>
      <c r="EC70" s="8"/>
      <c r="ED70" s="4"/>
      <c r="EE70" s="8"/>
      <c r="EF70" s="7"/>
      <c r="EG70" s="7"/>
      <c r="EH70" s="2" t="s">
        <v>159</v>
      </c>
      <c r="EI70" s="2" t="s">
        <v>128</v>
      </c>
      <c r="EJ70" s="2" t="s">
        <v>131</v>
      </c>
      <c r="EK70" s="2" t="s">
        <v>131</v>
      </c>
      <c r="EL70" s="2" t="s">
        <v>142</v>
      </c>
      <c r="EM70" s="2" t="s">
        <v>142</v>
      </c>
      <c r="EN70" s="2" t="s">
        <v>131</v>
      </c>
      <c r="EO70" s="4"/>
      <c r="EP70" s="8"/>
      <c r="EQ70" s="4"/>
      <c r="ER70" s="8"/>
      <c r="ES70" s="7"/>
      <c r="ET70" s="7"/>
      <c r="EU70" s="2" t="s">
        <v>139</v>
      </c>
      <c r="EV70" s="2" t="s">
        <v>128</v>
      </c>
      <c r="EW70" s="2" t="s">
        <v>131</v>
      </c>
      <c r="EX70" s="2" t="s">
        <v>131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139</v>
      </c>
      <c r="FI70" s="2" t="s">
        <v>128</v>
      </c>
      <c r="FJ70" s="2" t="s">
        <v>131</v>
      </c>
      <c r="FK70" s="2" t="s">
        <v>986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131</v>
      </c>
      <c r="FV70" s="2" t="s">
        <v>131</v>
      </c>
      <c r="FW70" s="2" t="s">
        <v>131</v>
      </c>
      <c r="FX70" s="2" t="s">
        <v>131</v>
      </c>
      <c r="FY70" s="2" t="s">
        <v>131</v>
      </c>
      <c r="FZ70" s="2" t="s">
        <v>131</v>
      </c>
      <c r="GA70" s="2" t="s">
        <v>131</v>
      </c>
      <c r="GB70" s="4"/>
      <c r="GC70" s="8"/>
      <c r="GD70" s="4"/>
      <c r="GE70" s="8"/>
      <c r="GF70" s="7"/>
      <c r="GG70" s="7"/>
      <c r="GH70" s="2" t="s">
        <v>152</v>
      </c>
      <c r="GI70" s="2" t="s">
        <v>128</v>
      </c>
      <c r="GJ70" s="2" t="s">
        <v>131</v>
      </c>
      <c r="GK70" s="2" t="s">
        <v>131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139</v>
      </c>
      <c r="GV70" s="2" t="s">
        <v>128</v>
      </c>
      <c r="GW70" s="2" t="s">
        <v>131</v>
      </c>
      <c r="GX70" s="2" t="s">
        <v>987</v>
      </c>
      <c r="GY70" s="2" t="s">
        <v>142</v>
      </c>
      <c r="GZ70" s="2" t="s">
        <v>142</v>
      </c>
      <c r="HA70" s="2" t="s">
        <v>131</v>
      </c>
      <c r="HB70" s="4"/>
      <c r="HC70" s="8"/>
      <c r="HD70" s="4"/>
      <c r="HE70" s="8"/>
      <c r="HF70" s="7"/>
      <c r="HG70" s="7"/>
      <c r="HH70" s="2" t="s">
        <v>152</v>
      </c>
      <c r="HI70" s="2" t="s">
        <v>128</v>
      </c>
      <c r="HJ70" s="2" t="s">
        <v>131</v>
      </c>
      <c r="HK70" s="2" t="s">
        <v>131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159</v>
      </c>
      <c r="HV70" s="2" t="s">
        <v>128</v>
      </c>
      <c r="HW70" s="2" t="s">
        <v>131</v>
      </c>
      <c r="HX70" s="2" t="s">
        <v>131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152</v>
      </c>
      <c r="II70" s="2" t="s">
        <v>128</v>
      </c>
      <c r="IJ70" s="2" t="s">
        <v>131</v>
      </c>
      <c r="IK70" s="2" t="s">
        <v>131</v>
      </c>
      <c r="IL70" s="2" t="s">
        <v>142</v>
      </c>
      <c r="IM70" s="2" t="s">
        <v>142</v>
      </c>
      <c r="IN70" s="2" t="s">
        <v>131</v>
      </c>
      <c r="IO70" s="4"/>
      <c r="IP70" s="8"/>
      <c r="IQ70" s="4"/>
      <c r="IR70" s="8"/>
      <c r="IS70" s="7"/>
      <c r="IT70" s="7"/>
      <c r="IU70" s="2" t="s">
        <v>159</v>
      </c>
      <c r="IV70" s="2" t="s">
        <v>128</v>
      </c>
      <c r="IW70" s="2" t="s">
        <v>131</v>
      </c>
      <c r="IX70" s="2" t="s">
        <v>131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159</v>
      </c>
      <c r="JI70" s="2" t="s">
        <v>128</v>
      </c>
      <c r="JJ70" s="2" t="s">
        <v>131</v>
      </c>
      <c r="JK70" s="2" t="s">
        <v>131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152</v>
      </c>
      <c r="JV70" s="2" t="s">
        <v>128</v>
      </c>
      <c r="JW70" s="2" t="s">
        <v>131</v>
      </c>
      <c r="JX70" s="2" t="s">
        <v>131</v>
      </c>
      <c r="JY70" s="2" t="s">
        <v>142</v>
      </c>
      <c r="JZ70" s="2" t="s">
        <v>142</v>
      </c>
      <c r="KA70" s="2" t="s">
        <v>131</v>
      </c>
      <c r="KB70" s="4"/>
      <c r="KC70" s="8"/>
      <c r="KD70" s="4"/>
      <c r="KE70" s="8"/>
      <c r="KF70" s="7"/>
      <c r="KG70" s="7"/>
      <c r="KH70" s="2" t="s">
        <v>152</v>
      </c>
      <c r="KI70" s="2" t="s">
        <v>128</v>
      </c>
      <c r="KJ70" s="2" t="s">
        <v>131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159</v>
      </c>
      <c r="KV70" s="2" t="s">
        <v>128</v>
      </c>
      <c r="KW70" s="2" t="s">
        <v>131</v>
      </c>
      <c r="KX70" s="2" t="s">
        <v>131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139</v>
      </c>
      <c r="LV70" s="2" t="s">
        <v>128</v>
      </c>
      <c r="LW70" s="2" t="s">
        <v>131</v>
      </c>
      <c r="LX70" s="2" t="s">
        <v>131</v>
      </c>
      <c r="LY70" s="2" t="s">
        <v>142</v>
      </c>
      <c r="LZ70" s="2" t="s">
        <v>142</v>
      </c>
      <c r="MA70" s="2" t="s">
        <v>131</v>
      </c>
      <c r="MB70" s="4"/>
      <c r="MC70" s="8"/>
      <c r="MD70" s="4"/>
      <c r="ME70" s="8"/>
      <c r="MF70" s="7"/>
      <c r="MG70" s="7"/>
      <c r="MH70" s="2" t="s">
        <v>131</v>
      </c>
      <c r="MI70" s="2" t="s">
        <v>131</v>
      </c>
      <c r="MJ70" s="2" t="s">
        <v>131</v>
      </c>
      <c r="MK70" s="2" t="s">
        <v>131</v>
      </c>
      <c r="ML70" s="2" t="s">
        <v>131</v>
      </c>
      <c r="MM70" s="2" t="s">
        <v>131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152</v>
      </c>
      <c r="NI70" s="2" t="s">
        <v>128</v>
      </c>
      <c r="NJ70" s="2" t="s">
        <v>131</v>
      </c>
      <c r="NK70" s="2" t="s">
        <v>131</v>
      </c>
      <c r="NL70" s="2" t="s">
        <v>142</v>
      </c>
      <c r="NM70" s="2" t="s">
        <v>142</v>
      </c>
      <c r="NN70" s="2" t="s">
        <v>131</v>
      </c>
      <c r="NO70" s="4"/>
      <c r="NP70" s="8"/>
      <c r="NQ70" s="4"/>
      <c r="NR70" s="8"/>
      <c r="NS70" s="7"/>
      <c r="NT70" s="7"/>
      <c r="NU70" s="2" t="s">
        <v>139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139</v>
      </c>
      <c r="OI70" s="2" t="s">
        <v>128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152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159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152</v>
      </c>
      <c r="PV70" s="2" t="s">
        <v>128</v>
      </c>
      <c r="PW70" s="2" t="s">
        <v>131</v>
      </c>
      <c r="PX70" s="2" t="s">
        <v>131</v>
      </c>
      <c r="PY70" s="2" t="s">
        <v>142</v>
      </c>
      <c r="PZ70" s="2" t="s">
        <v>142</v>
      </c>
      <c r="QA70" s="2" t="s">
        <v>131</v>
      </c>
      <c r="QB70" s="4"/>
      <c r="QC70" s="8"/>
      <c r="QD70" s="4"/>
      <c r="QE70" s="8"/>
      <c r="QF70" s="7"/>
      <c r="QG70" s="7"/>
      <c r="QH70" s="2" t="s">
        <v>152</v>
      </c>
      <c r="QI70" s="2" t="s">
        <v>128</v>
      </c>
      <c r="QJ70" s="2" t="s">
        <v>131</v>
      </c>
      <c r="QK70" s="2" t="s">
        <v>131</v>
      </c>
      <c r="QL70" s="2" t="s">
        <v>142</v>
      </c>
      <c r="QM70" s="2" t="s">
        <v>142</v>
      </c>
      <c r="QN70" s="2" t="s">
        <v>131</v>
      </c>
      <c r="QO70" s="4"/>
      <c r="QP70" s="8"/>
      <c r="QQ70" s="4"/>
      <c r="QR70" s="8"/>
      <c r="QS70" s="7"/>
      <c r="QT70" s="7"/>
      <c r="QU70" s="2" t="s">
        <v>160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131</v>
      </c>
      <c r="RB70" s="4"/>
      <c r="RC70" s="8"/>
      <c r="RD70" s="4"/>
      <c r="RE70" s="8"/>
      <c r="RF70" s="7"/>
      <c r="RG70" s="7"/>
      <c r="RH70" s="2" t="s">
        <v>152</v>
      </c>
      <c r="RI70" s="2" t="s">
        <v>154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159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988</v>
      </c>
      <c r="B71" s="2" t="s">
        <v>120</v>
      </c>
      <c r="C71" s="2" t="s">
        <v>121</v>
      </c>
      <c r="D71" s="2" t="s">
        <v>867</v>
      </c>
      <c r="E71" s="2" t="s">
        <v>868</v>
      </c>
      <c r="F71" s="2" t="s">
        <v>124</v>
      </c>
      <c r="G71" s="2" t="s">
        <v>124</v>
      </c>
      <c r="H71" s="2" t="s">
        <v>124</v>
      </c>
      <c r="I71" s="2" t="s">
        <v>989</v>
      </c>
      <c r="J71" s="2" t="s">
        <v>245</v>
      </c>
      <c r="K71" s="2" t="s">
        <v>196</v>
      </c>
      <c r="L71" s="3">
        <v>88.31</v>
      </c>
      <c r="M71" s="3">
        <v>92.73</v>
      </c>
      <c r="N71" s="3">
        <v>184.99</v>
      </c>
      <c r="O71" s="2" t="s">
        <v>128</v>
      </c>
      <c r="P71" s="2" t="s">
        <v>197</v>
      </c>
      <c r="Q71" s="2" t="s">
        <v>130</v>
      </c>
      <c r="R71" s="2" t="s">
        <v>131</v>
      </c>
      <c r="S71" s="2" t="s">
        <v>198</v>
      </c>
      <c r="T71" s="2" t="s">
        <v>133</v>
      </c>
      <c r="U71" s="2" t="s">
        <v>783</v>
      </c>
      <c r="V71" s="2" t="s">
        <v>135</v>
      </c>
      <c r="W71" s="2" t="s">
        <v>136</v>
      </c>
      <c r="X71" s="2" t="s">
        <v>137</v>
      </c>
      <c r="Y71" s="2" t="s">
        <v>199</v>
      </c>
      <c r="Z71" s="4">
        <v>77</v>
      </c>
      <c r="AA71" s="4">
        <f>=ROUNDDOWN(77,0)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/>
      <c r="AQ71" s="8"/>
      <c r="AR71" s="4"/>
      <c r="AS71" s="8"/>
      <c r="AT71" s="7"/>
      <c r="AU71" s="7"/>
      <c r="AV71" s="4">
        <v>2</v>
      </c>
      <c r="AW71" s="8">
        <v>233.18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/>
      <c r="BC71" s="4">
        <v>4</v>
      </c>
      <c r="BD71" s="8">
        <v>441.42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0.5282</v>
      </c>
      <c r="BJ71" s="4"/>
      <c r="BK71" s="8"/>
      <c r="BL71" s="2" t="s">
        <v>131</v>
      </c>
      <c r="BM71" s="7"/>
      <c r="BN71" s="7"/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201</v>
      </c>
      <c r="BX71" s="2" t="s">
        <v>990</v>
      </c>
      <c r="BY71" s="2" t="s">
        <v>142</v>
      </c>
      <c r="BZ71" s="2" t="s">
        <v>142</v>
      </c>
      <c r="CA71" s="2" t="s">
        <v>131</v>
      </c>
      <c r="CB71" s="4"/>
      <c r="CC71" s="8"/>
      <c r="CD71" s="4"/>
      <c r="CE71" s="8"/>
      <c r="CF71" s="7"/>
      <c r="CG71" s="7"/>
      <c r="CH71" s="2" t="s">
        <v>139</v>
      </c>
      <c r="CI71" s="2" t="s">
        <v>128</v>
      </c>
      <c r="CJ71" s="2" t="s">
        <v>203</v>
      </c>
      <c r="CK71" s="2" t="s">
        <v>757</v>
      </c>
      <c r="CL71" s="2" t="s">
        <v>142</v>
      </c>
      <c r="CM71" s="2" t="s">
        <v>142</v>
      </c>
      <c r="CN71" s="2" t="s">
        <v>131</v>
      </c>
      <c r="CO71" s="4"/>
      <c r="CP71" s="8"/>
      <c r="CQ71" s="4"/>
      <c r="CR71" s="8"/>
      <c r="CS71" s="7"/>
      <c r="CT71" s="7"/>
      <c r="CU71" s="2" t="s">
        <v>139</v>
      </c>
      <c r="CV71" s="2" t="s">
        <v>128</v>
      </c>
      <c r="CW71" s="2" t="s">
        <v>205</v>
      </c>
      <c r="CX71" s="2" t="s">
        <v>877</v>
      </c>
      <c r="CY71" s="2" t="s">
        <v>142</v>
      </c>
      <c r="CZ71" s="2" t="s">
        <v>142</v>
      </c>
      <c r="DA71" s="2" t="s">
        <v>131</v>
      </c>
      <c r="DB71" s="4"/>
      <c r="DC71" s="8"/>
      <c r="DD71" s="4"/>
      <c r="DE71" s="8"/>
      <c r="DF71" s="7"/>
      <c r="DG71" s="7"/>
      <c r="DH71" s="2" t="s">
        <v>139</v>
      </c>
      <c r="DI71" s="2" t="s">
        <v>128</v>
      </c>
      <c r="DJ71" s="2" t="s">
        <v>131</v>
      </c>
      <c r="DK71" s="2" t="s">
        <v>991</v>
      </c>
      <c r="DL71" s="2" t="s">
        <v>142</v>
      </c>
      <c r="DM71" s="2" t="s">
        <v>142</v>
      </c>
      <c r="DN71" s="2" t="s">
        <v>131</v>
      </c>
      <c r="DO71" s="4"/>
      <c r="DP71" s="8"/>
      <c r="DQ71" s="4"/>
      <c r="DR71" s="8"/>
      <c r="DS71" s="7"/>
      <c r="DT71" s="7"/>
      <c r="DU71" s="2" t="s">
        <v>139</v>
      </c>
      <c r="DV71" s="2" t="s">
        <v>128</v>
      </c>
      <c r="DW71" s="2" t="s">
        <v>208</v>
      </c>
      <c r="DX71" s="2" t="s">
        <v>877</v>
      </c>
      <c r="DY71" s="2" t="s">
        <v>142</v>
      </c>
      <c r="DZ71" s="2" t="s">
        <v>142</v>
      </c>
      <c r="EA71" s="2" t="s">
        <v>131</v>
      </c>
      <c r="EB71" s="4"/>
      <c r="EC71" s="8"/>
      <c r="ED71" s="4"/>
      <c r="EE71" s="8"/>
      <c r="EF71" s="7"/>
      <c r="EG71" s="7"/>
      <c r="EH71" s="2" t="s">
        <v>139</v>
      </c>
      <c r="EI71" s="2" t="s">
        <v>128</v>
      </c>
      <c r="EJ71" s="2" t="s">
        <v>992</v>
      </c>
      <c r="EK71" s="2" t="s">
        <v>542</v>
      </c>
      <c r="EL71" s="2" t="s">
        <v>142</v>
      </c>
      <c r="EM71" s="2" t="s">
        <v>142</v>
      </c>
      <c r="EN71" s="2" t="s">
        <v>131</v>
      </c>
      <c r="EO71" s="4"/>
      <c r="EP71" s="8"/>
      <c r="EQ71" s="4"/>
      <c r="ER71" s="8"/>
      <c r="ES71" s="7"/>
      <c r="ET71" s="7"/>
      <c r="EU71" s="2" t="s">
        <v>139</v>
      </c>
      <c r="EV71" s="2" t="s">
        <v>128</v>
      </c>
      <c r="EW71" s="2" t="s">
        <v>212</v>
      </c>
      <c r="EX71" s="2" t="s">
        <v>131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139</v>
      </c>
      <c r="FI71" s="2" t="s">
        <v>128</v>
      </c>
      <c r="FJ71" s="2" t="s">
        <v>212</v>
      </c>
      <c r="FK71" s="2" t="s">
        <v>993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131</v>
      </c>
      <c r="FV71" s="2" t="s">
        <v>131</v>
      </c>
      <c r="FW71" s="2" t="s">
        <v>131</v>
      </c>
      <c r="FX71" s="2" t="s">
        <v>131</v>
      </c>
      <c r="FY71" s="2" t="s">
        <v>131</v>
      </c>
      <c r="FZ71" s="2" t="s">
        <v>131</v>
      </c>
      <c r="GA71" s="2" t="s">
        <v>131</v>
      </c>
      <c r="GB71" s="4"/>
      <c r="GC71" s="8"/>
      <c r="GD71" s="4"/>
      <c r="GE71" s="8"/>
      <c r="GF71" s="7"/>
      <c r="GG71" s="7"/>
      <c r="GH71" s="2" t="s">
        <v>139</v>
      </c>
      <c r="GI71" s="2" t="s">
        <v>154</v>
      </c>
      <c r="GJ71" s="2" t="s">
        <v>214</v>
      </c>
      <c r="GK71" s="2" t="s">
        <v>131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139</v>
      </c>
      <c r="GV71" s="2" t="s">
        <v>128</v>
      </c>
      <c r="GW71" s="2" t="s">
        <v>131</v>
      </c>
      <c r="GX71" s="2" t="s">
        <v>131</v>
      </c>
      <c r="GY71" s="2" t="s">
        <v>142</v>
      </c>
      <c r="GZ71" s="2" t="s">
        <v>142</v>
      </c>
      <c r="HA71" s="2" t="s">
        <v>131</v>
      </c>
      <c r="HB71" s="4"/>
      <c r="HC71" s="8"/>
      <c r="HD71" s="4"/>
      <c r="HE71" s="8"/>
      <c r="HF71" s="7"/>
      <c r="HG71" s="7"/>
      <c r="HH71" s="2" t="s">
        <v>152</v>
      </c>
      <c r="HI71" s="2" t="s">
        <v>128</v>
      </c>
      <c r="HJ71" s="2" t="s">
        <v>131</v>
      </c>
      <c r="HK71" s="2" t="s">
        <v>131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159</v>
      </c>
      <c r="HV71" s="2" t="s">
        <v>128</v>
      </c>
      <c r="HW71" s="2" t="s">
        <v>131</v>
      </c>
      <c r="HX71" s="2" t="s">
        <v>131</v>
      </c>
      <c r="HY71" s="2" t="s">
        <v>142</v>
      </c>
      <c r="HZ71" s="2" t="s">
        <v>142</v>
      </c>
      <c r="IA71" s="2" t="s">
        <v>131</v>
      </c>
      <c r="IB71" s="4"/>
      <c r="IC71" s="8"/>
      <c r="ID71" s="4"/>
      <c r="IE71" s="8"/>
      <c r="IF71" s="7"/>
      <c r="IG71" s="7"/>
      <c r="IH71" s="2" t="s">
        <v>152</v>
      </c>
      <c r="II71" s="2" t="s">
        <v>128</v>
      </c>
      <c r="IJ71" s="2" t="s">
        <v>131</v>
      </c>
      <c r="IK71" s="2" t="s">
        <v>131</v>
      </c>
      <c r="IL71" s="2" t="s">
        <v>142</v>
      </c>
      <c r="IM71" s="2" t="s">
        <v>142</v>
      </c>
      <c r="IN71" s="2" t="s">
        <v>131</v>
      </c>
      <c r="IO71" s="4"/>
      <c r="IP71" s="8"/>
      <c r="IQ71" s="4"/>
      <c r="IR71" s="8"/>
      <c r="IS71" s="7"/>
      <c r="IT71" s="7"/>
      <c r="IU71" s="2" t="s">
        <v>159</v>
      </c>
      <c r="IV71" s="2" t="s">
        <v>128</v>
      </c>
      <c r="IW71" s="2" t="s">
        <v>131</v>
      </c>
      <c r="IX71" s="2" t="s">
        <v>131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159</v>
      </c>
      <c r="JI71" s="2" t="s">
        <v>128</v>
      </c>
      <c r="JJ71" s="2" t="s">
        <v>131</v>
      </c>
      <c r="JK71" s="2" t="s">
        <v>131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152</v>
      </c>
      <c r="JV71" s="2" t="s">
        <v>128</v>
      </c>
      <c r="JW71" s="2" t="s">
        <v>131</v>
      </c>
      <c r="JX71" s="2" t="s">
        <v>131</v>
      </c>
      <c r="JY71" s="2" t="s">
        <v>142</v>
      </c>
      <c r="JZ71" s="2" t="s">
        <v>142</v>
      </c>
      <c r="KA71" s="2" t="s">
        <v>131</v>
      </c>
      <c r="KB71" s="4"/>
      <c r="KC71" s="8"/>
      <c r="KD71" s="4"/>
      <c r="KE71" s="8"/>
      <c r="KF71" s="7"/>
      <c r="KG71" s="7"/>
      <c r="KH71" s="2" t="s">
        <v>152</v>
      </c>
      <c r="KI71" s="2" t="s">
        <v>154</v>
      </c>
      <c r="KJ71" s="2" t="s">
        <v>131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159</v>
      </c>
      <c r="KV71" s="2" t="s">
        <v>128</v>
      </c>
      <c r="KW71" s="2" t="s">
        <v>131</v>
      </c>
      <c r="KX71" s="2" t="s">
        <v>131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139</v>
      </c>
      <c r="LV71" s="2" t="s">
        <v>128</v>
      </c>
      <c r="LW71" s="2" t="s">
        <v>212</v>
      </c>
      <c r="LX71" s="2" t="s">
        <v>236</v>
      </c>
      <c r="LY71" s="2" t="s">
        <v>142</v>
      </c>
      <c r="LZ71" s="2" t="s">
        <v>142</v>
      </c>
      <c r="MA71" s="2" t="s">
        <v>131</v>
      </c>
      <c r="MB71" s="4"/>
      <c r="MC71" s="8"/>
      <c r="MD71" s="4"/>
      <c r="ME71" s="8"/>
      <c r="MF71" s="7"/>
      <c r="MG71" s="7"/>
      <c r="MH71" s="2" t="s">
        <v>131</v>
      </c>
      <c r="MI71" s="2" t="s">
        <v>131</v>
      </c>
      <c r="MJ71" s="2" t="s">
        <v>131</v>
      </c>
      <c r="MK71" s="2" t="s">
        <v>131</v>
      </c>
      <c r="ML71" s="2" t="s">
        <v>131</v>
      </c>
      <c r="MM71" s="2" t="s">
        <v>131</v>
      </c>
      <c r="MN71" s="2" t="s">
        <v>131</v>
      </c>
      <c r="MO71" s="4"/>
      <c r="MP71" s="8"/>
      <c r="MQ71" s="4"/>
      <c r="MR71" s="8"/>
      <c r="MS71" s="7"/>
      <c r="MT71" s="7"/>
      <c r="MU71" s="2" t="s">
        <v>139</v>
      </c>
      <c r="MV71" s="2" t="s">
        <v>154</v>
      </c>
      <c r="MW71" s="2" t="s">
        <v>131</v>
      </c>
      <c r="MX71" s="2" t="s">
        <v>131</v>
      </c>
      <c r="MY71" s="2" t="s">
        <v>142</v>
      </c>
      <c r="MZ71" s="2" t="s">
        <v>142</v>
      </c>
      <c r="NA71" s="2" t="s">
        <v>131</v>
      </c>
      <c r="NB71" s="4"/>
      <c r="NC71" s="8"/>
      <c r="ND71" s="4"/>
      <c r="NE71" s="8"/>
      <c r="NF71" s="7"/>
      <c r="NG71" s="7"/>
      <c r="NH71" s="2" t="s">
        <v>152</v>
      </c>
      <c r="NI71" s="2" t="s">
        <v>128</v>
      </c>
      <c r="NJ71" s="2" t="s">
        <v>131</v>
      </c>
      <c r="NK71" s="2" t="s">
        <v>131</v>
      </c>
      <c r="NL71" s="2" t="s">
        <v>142</v>
      </c>
      <c r="NM71" s="2" t="s">
        <v>142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2" t="s">
        <v>131</v>
      </c>
      <c r="OB71" s="4"/>
      <c r="OC71" s="8"/>
      <c r="OD71" s="4"/>
      <c r="OE71" s="8"/>
      <c r="OF71" s="7"/>
      <c r="OG71" s="7"/>
      <c r="OH71" s="2" t="s">
        <v>216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152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159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152</v>
      </c>
      <c r="PV71" s="2" t="s">
        <v>128</v>
      </c>
      <c r="PW71" s="2" t="s">
        <v>131</v>
      </c>
      <c r="PX71" s="2" t="s">
        <v>131</v>
      </c>
      <c r="PY71" s="2" t="s">
        <v>142</v>
      </c>
      <c r="PZ71" s="2" t="s">
        <v>142</v>
      </c>
      <c r="QA71" s="2" t="s">
        <v>131</v>
      </c>
      <c r="QB71" s="4"/>
      <c r="QC71" s="8"/>
      <c r="QD71" s="4"/>
      <c r="QE71" s="8"/>
      <c r="QF71" s="7"/>
      <c r="QG71" s="7"/>
      <c r="QH71" s="2" t="s">
        <v>152</v>
      </c>
      <c r="QI71" s="2" t="s">
        <v>128</v>
      </c>
      <c r="QJ71" s="2" t="s">
        <v>131</v>
      </c>
      <c r="QK71" s="2" t="s">
        <v>131</v>
      </c>
      <c r="QL71" s="2" t="s">
        <v>142</v>
      </c>
      <c r="QM71" s="2" t="s">
        <v>142</v>
      </c>
      <c r="QN71" s="2" t="s">
        <v>131</v>
      </c>
      <c r="QO71" s="4"/>
      <c r="QP71" s="8"/>
      <c r="QQ71" s="4"/>
      <c r="QR71" s="8"/>
      <c r="QS71" s="7"/>
      <c r="QT71" s="7"/>
      <c r="QU71" s="2" t="s">
        <v>160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162</v>
      </c>
      <c r="RB71" s="4"/>
      <c r="RC71" s="8"/>
      <c r="RD71" s="4"/>
      <c r="RE71" s="8"/>
      <c r="RF71" s="7"/>
      <c r="RG71" s="7"/>
      <c r="RH71" s="2" t="s">
        <v>152</v>
      </c>
      <c r="RI71" s="2" t="s">
        <v>154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159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994</v>
      </c>
      <c r="B72" s="2" t="s">
        <v>120</v>
      </c>
      <c r="C72" s="2" t="s">
        <v>121</v>
      </c>
      <c r="D72" s="2" t="s">
        <v>867</v>
      </c>
      <c r="E72" s="2" t="s">
        <v>868</v>
      </c>
      <c r="F72" s="2" t="s">
        <v>124</v>
      </c>
      <c r="G72" s="2" t="s">
        <v>124</v>
      </c>
      <c r="H72" s="2" t="s">
        <v>124</v>
      </c>
      <c r="I72" s="2" t="s">
        <v>989</v>
      </c>
      <c r="J72" s="2" t="s">
        <v>804</v>
      </c>
      <c r="K72" s="2" t="s">
        <v>196</v>
      </c>
      <c r="L72" s="3">
        <v>99.25</v>
      </c>
      <c r="M72" s="3">
        <v>104.21</v>
      </c>
      <c r="N72" s="3">
        <v>194.99</v>
      </c>
      <c r="O72" s="2" t="s">
        <v>128</v>
      </c>
      <c r="P72" s="2" t="s">
        <v>197</v>
      </c>
      <c r="Q72" s="2" t="s">
        <v>130</v>
      </c>
      <c r="R72" s="2" t="s">
        <v>131</v>
      </c>
      <c r="S72" s="2" t="s">
        <v>198</v>
      </c>
      <c r="T72" s="2" t="s">
        <v>133</v>
      </c>
      <c r="U72" s="2" t="s">
        <v>783</v>
      </c>
      <c r="V72" s="2" t="s">
        <v>135</v>
      </c>
      <c r="W72" s="2" t="s">
        <v>136</v>
      </c>
      <c r="X72" s="2" t="s">
        <v>137</v>
      </c>
      <c r="Y72" s="2" t="s">
        <v>199</v>
      </c>
      <c r="Z72" s="4">
        <v>74</v>
      </c>
      <c r="AA72" s="4">
        <f>=ROUNDDOWN(29.6,0)</f>
      </c>
      <c r="AB72" s="5">
        <v>2.5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</v>
      </c>
      <c r="AQ72" s="8">
        <v>233.18</v>
      </c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2</v>
      </c>
      <c r="BK72" s="8">
        <v>233.18</v>
      </c>
      <c r="BL72" s="2" t="s">
        <v>787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128</v>
      </c>
      <c r="BW72" s="2" t="s">
        <v>201</v>
      </c>
      <c r="BX72" s="2" t="s">
        <v>995</v>
      </c>
      <c r="BY72" s="2" t="s">
        <v>142</v>
      </c>
      <c r="BZ72" s="2" t="s">
        <v>142</v>
      </c>
      <c r="CA72" s="2" t="s">
        <v>131</v>
      </c>
      <c r="CB72" s="4"/>
      <c r="CC72" s="8"/>
      <c r="CD72" s="4"/>
      <c r="CE72" s="8"/>
      <c r="CF72" s="7"/>
      <c r="CG72" s="7"/>
      <c r="CH72" s="2" t="s">
        <v>139</v>
      </c>
      <c r="CI72" s="2" t="s">
        <v>128</v>
      </c>
      <c r="CJ72" s="2" t="s">
        <v>203</v>
      </c>
      <c r="CK72" s="2" t="s">
        <v>145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106.18</v>
      </c>
      <c r="CQ72" s="4"/>
      <c r="CR72" s="8"/>
      <c r="CS72" s="7"/>
      <c r="CT72" s="7"/>
      <c r="CU72" s="2" t="s">
        <v>139</v>
      </c>
      <c r="CV72" s="2" t="s">
        <v>128</v>
      </c>
      <c r="CW72" s="2" t="s">
        <v>205</v>
      </c>
      <c r="CX72" s="2" t="s">
        <v>183</v>
      </c>
      <c r="CY72" s="2" t="s">
        <v>142</v>
      </c>
      <c r="CZ72" s="2" t="s">
        <v>142</v>
      </c>
      <c r="DA72" s="2" t="s">
        <v>131</v>
      </c>
      <c r="DB72" s="4"/>
      <c r="DC72" s="8"/>
      <c r="DD72" s="4"/>
      <c r="DE72" s="8"/>
      <c r="DF72" s="7"/>
      <c r="DG72" s="7"/>
      <c r="DH72" s="2" t="s">
        <v>139</v>
      </c>
      <c r="DI72" s="2" t="s">
        <v>128</v>
      </c>
      <c r="DJ72" s="2" t="s">
        <v>131</v>
      </c>
      <c r="DK72" s="2" t="s">
        <v>211</v>
      </c>
      <c r="DL72" s="2" t="s">
        <v>142</v>
      </c>
      <c r="DM72" s="2" t="s">
        <v>142</v>
      </c>
      <c r="DN72" s="2" t="s">
        <v>131</v>
      </c>
      <c r="DO72" s="4">
        <v>1</v>
      </c>
      <c r="DP72" s="8">
        <v>127</v>
      </c>
      <c r="DQ72" s="4"/>
      <c r="DR72" s="8"/>
      <c r="DS72" s="7"/>
      <c r="DT72" s="7"/>
      <c r="DU72" s="2" t="s">
        <v>139</v>
      </c>
      <c r="DV72" s="2" t="s">
        <v>128</v>
      </c>
      <c r="DW72" s="2" t="s">
        <v>839</v>
      </c>
      <c r="DX72" s="2" t="s">
        <v>996</v>
      </c>
      <c r="DY72" s="2" t="s">
        <v>142</v>
      </c>
      <c r="DZ72" s="2" t="s">
        <v>142</v>
      </c>
      <c r="EA72" s="2" t="s">
        <v>131</v>
      </c>
      <c r="EB72" s="4"/>
      <c r="EC72" s="8"/>
      <c r="ED72" s="4"/>
      <c r="EE72" s="8"/>
      <c r="EF72" s="7"/>
      <c r="EG72" s="7"/>
      <c r="EH72" s="2" t="s">
        <v>139</v>
      </c>
      <c r="EI72" s="2" t="s">
        <v>128</v>
      </c>
      <c r="EJ72" s="2" t="s">
        <v>992</v>
      </c>
      <c r="EK72" s="2" t="s">
        <v>543</v>
      </c>
      <c r="EL72" s="2" t="s">
        <v>142</v>
      </c>
      <c r="EM72" s="2" t="s">
        <v>142</v>
      </c>
      <c r="EN72" s="2" t="s">
        <v>131</v>
      </c>
      <c r="EO72" s="4"/>
      <c r="EP72" s="8"/>
      <c r="EQ72" s="4"/>
      <c r="ER72" s="8"/>
      <c r="ES72" s="7"/>
      <c r="ET72" s="7"/>
      <c r="EU72" s="2" t="s">
        <v>139</v>
      </c>
      <c r="EV72" s="2" t="s">
        <v>128</v>
      </c>
      <c r="EW72" s="2" t="s">
        <v>212</v>
      </c>
      <c r="EX72" s="2" t="s">
        <v>131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139</v>
      </c>
      <c r="FI72" s="2" t="s">
        <v>128</v>
      </c>
      <c r="FJ72" s="2" t="s">
        <v>212</v>
      </c>
      <c r="FK72" s="2" t="s">
        <v>997</v>
      </c>
      <c r="FL72" s="2" t="s">
        <v>142</v>
      </c>
      <c r="FM72" s="2" t="s">
        <v>142</v>
      </c>
      <c r="FN72" s="2" t="s">
        <v>131</v>
      </c>
      <c r="FO72" s="4"/>
      <c r="FP72" s="8"/>
      <c r="FQ72" s="4"/>
      <c r="FR72" s="8"/>
      <c r="FS72" s="7"/>
      <c r="FT72" s="7"/>
      <c r="FU72" s="2" t="s">
        <v>131</v>
      </c>
      <c r="FV72" s="2" t="s">
        <v>131</v>
      </c>
      <c r="FW72" s="2" t="s">
        <v>131</v>
      </c>
      <c r="FX72" s="2" t="s">
        <v>131</v>
      </c>
      <c r="FY72" s="2" t="s">
        <v>131</v>
      </c>
      <c r="FZ72" s="2" t="s">
        <v>131</v>
      </c>
      <c r="GA72" s="2" t="s">
        <v>131</v>
      </c>
      <c r="GB72" s="4"/>
      <c r="GC72" s="8"/>
      <c r="GD72" s="4"/>
      <c r="GE72" s="8"/>
      <c r="GF72" s="7"/>
      <c r="GG72" s="7"/>
      <c r="GH72" s="2" t="s">
        <v>139</v>
      </c>
      <c r="GI72" s="2" t="s">
        <v>154</v>
      </c>
      <c r="GJ72" s="2" t="s">
        <v>214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139</v>
      </c>
      <c r="GV72" s="2" t="s">
        <v>128</v>
      </c>
      <c r="GW72" s="2" t="s">
        <v>131</v>
      </c>
      <c r="GX72" s="2" t="s">
        <v>385</v>
      </c>
      <c r="GY72" s="2" t="s">
        <v>142</v>
      </c>
      <c r="GZ72" s="2" t="s">
        <v>142</v>
      </c>
      <c r="HA72" s="2" t="s">
        <v>131</v>
      </c>
      <c r="HB72" s="4"/>
      <c r="HC72" s="8"/>
      <c r="HD72" s="4"/>
      <c r="HE72" s="8"/>
      <c r="HF72" s="7"/>
      <c r="HG72" s="7"/>
      <c r="HH72" s="2" t="s">
        <v>152</v>
      </c>
      <c r="HI72" s="2" t="s">
        <v>128</v>
      </c>
      <c r="HJ72" s="2" t="s">
        <v>131</v>
      </c>
      <c r="HK72" s="2" t="s">
        <v>131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159</v>
      </c>
      <c r="HV72" s="2" t="s">
        <v>128</v>
      </c>
      <c r="HW72" s="2" t="s">
        <v>131</v>
      </c>
      <c r="HX72" s="2" t="s">
        <v>131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152</v>
      </c>
      <c r="II72" s="2" t="s">
        <v>128</v>
      </c>
      <c r="IJ72" s="2" t="s">
        <v>131</v>
      </c>
      <c r="IK72" s="2" t="s">
        <v>131</v>
      </c>
      <c r="IL72" s="2" t="s">
        <v>142</v>
      </c>
      <c r="IM72" s="2" t="s">
        <v>142</v>
      </c>
      <c r="IN72" s="2" t="s">
        <v>131</v>
      </c>
      <c r="IO72" s="4"/>
      <c r="IP72" s="8"/>
      <c r="IQ72" s="4"/>
      <c r="IR72" s="8"/>
      <c r="IS72" s="7"/>
      <c r="IT72" s="7"/>
      <c r="IU72" s="2" t="s">
        <v>159</v>
      </c>
      <c r="IV72" s="2" t="s">
        <v>128</v>
      </c>
      <c r="IW72" s="2" t="s">
        <v>131</v>
      </c>
      <c r="IX72" s="2" t="s">
        <v>131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159</v>
      </c>
      <c r="JI72" s="2" t="s">
        <v>128</v>
      </c>
      <c r="JJ72" s="2" t="s">
        <v>131</v>
      </c>
      <c r="JK72" s="2" t="s">
        <v>131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152</v>
      </c>
      <c r="JV72" s="2" t="s">
        <v>128</v>
      </c>
      <c r="JW72" s="2" t="s">
        <v>131</v>
      </c>
      <c r="JX72" s="2" t="s">
        <v>131</v>
      </c>
      <c r="JY72" s="2" t="s">
        <v>142</v>
      </c>
      <c r="JZ72" s="2" t="s">
        <v>142</v>
      </c>
      <c r="KA72" s="2" t="s">
        <v>131</v>
      </c>
      <c r="KB72" s="4"/>
      <c r="KC72" s="8"/>
      <c r="KD72" s="4"/>
      <c r="KE72" s="8"/>
      <c r="KF72" s="7"/>
      <c r="KG72" s="7"/>
      <c r="KH72" s="2" t="s">
        <v>152</v>
      </c>
      <c r="KI72" s="2" t="s">
        <v>154</v>
      </c>
      <c r="KJ72" s="2" t="s">
        <v>131</v>
      </c>
      <c r="KK72" s="2" t="s">
        <v>131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159</v>
      </c>
      <c r="KV72" s="2" t="s">
        <v>128</v>
      </c>
      <c r="KW72" s="2" t="s">
        <v>131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139</v>
      </c>
      <c r="LV72" s="2" t="s">
        <v>128</v>
      </c>
      <c r="LW72" s="2" t="s">
        <v>212</v>
      </c>
      <c r="LX72" s="2" t="s">
        <v>131</v>
      </c>
      <c r="LY72" s="2" t="s">
        <v>142</v>
      </c>
      <c r="LZ72" s="2" t="s">
        <v>142</v>
      </c>
      <c r="MA72" s="2" t="s">
        <v>131</v>
      </c>
      <c r="MB72" s="4"/>
      <c r="MC72" s="8"/>
      <c r="MD72" s="4"/>
      <c r="ME72" s="8"/>
      <c r="MF72" s="7"/>
      <c r="MG72" s="7"/>
      <c r="MH72" s="2" t="s">
        <v>131</v>
      </c>
      <c r="MI72" s="2" t="s">
        <v>131</v>
      </c>
      <c r="MJ72" s="2" t="s">
        <v>131</v>
      </c>
      <c r="MK72" s="2" t="s">
        <v>131</v>
      </c>
      <c r="ML72" s="2" t="s">
        <v>131</v>
      </c>
      <c r="MM72" s="2" t="s">
        <v>131</v>
      </c>
      <c r="MN72" s="2" t="s">
        <v>131</v>
      </c>
      <c r="MO72" s="4"/>
      <c r="MP72" s="8"/>
      <c r="MQ72" s="4"/>
      <c r="MR72" s="8"/>
      <c r="MS72" s="7"/>
      <c r="MT72" s="7"/>
      <c r="MU72" s="2" t="s">
        <v>139</v>
      </c>
      <c r="MV72" s="2" t="s">
        <v>154</v>
      </c>
      <c r="MW72" s="2" t="s">
        <v>131</v>
      </c>
      <c r="MX72" s="2" t="s">
        <v>131</v>
      </c>
      <c r="MY72" s="2" t="s">
        <v>142</v>
      </c>
      <c r="MZ72" s="2" t="s">
        <v>142</v>
      </c>
      <c r="NA72" s="2" t="s">
        <v>131</v>
      </c>
      <c r="NB72" s="4"/>
      <c r="NC72" s="8"/>
      <c r="ND72" s="4"/>
      <c r="NE72" s="8"/>
      <c r="NF72" s="7"/>
      <c r="NG72" s="7"/>
      <c r="NH72" s="2" t="s">
        <v>152</v>
      </c>
      <c r="NI72" s="2" t="s">
        <v>128</v>
      </c>
      <c r="NJ72" s="2" t="s">
        <v>131</v>
      </c>
      <c r="NK72" s="2" t="s">
        <v>131</v>
      </c>
      <c r="NL72" s="2" t="s">
        <v>142</v>
      </c>
      <c r="NM72" s="2" t="s">
        <v>142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2" t="s">
        <v>131</v>
      </c>
      <c r="OB72" s="4"/>
      <c r="OC72" s="8"/>
      <c r="OD72" s="4"/>
      <c r="OE72" s="8"/>
      <c r="OF72" s="7"/>
      <c r="OG72" s="7"/>
      <c r="OH72" s="2" t="s">
        <v>216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152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159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152</v>
      </c>
      <c r="PV72" s="2" t="s">
        <v>128</v>
      </c>
      <c r="PW72" s="2" t="s">
        <v>131</v>
      </c>
      <c r="PX72" s="2" t="s">
        <v>131</v>
      </c>
      <c r="PY72" s="2" t="s">
        <v>142</v>
      </c>
      <c r="PZ72" s="2" t="s">
        <v>142</v>
      </c>
      <c r="QA72" s="2" t="s">
        <v>131</v>
      </c>
      <c r="QB72" s="4"/>
      <c r="QC72" s="8"/>
      <c r="QD72" s="4"/>
      <c r="QE72" s="8"/>
      <c r="QF72" s="7"/>
      <c r="QG72" s="7"/>
      <c r="QH72" s="2" t="s">
        <v>152</v>
      </c>
      <c r="QI72" s="2" t="s">
        <v>128</v>
      </c>
      <c r="QJ72" s="2" t="s">
        <v>131</v>
      </c>
      <c r="QK72" s="2" t="s">
        <v>131</v>
      </c>
      <c r="QL72" s="2" t="s">
        <v>142</v>
      </c>
      <c r="QM72" s="2" t="s">
        <v>142</v>
      </c>
      <c r="QN72" s="2" t="s">
        <v>131</v>
      </c>
      <c r="QO72" s="4"/>
      <c r="QP72" s="8"/>
      <c r="QQ72" s="4"/>
      <c r="QR72" s="8"/>
      <c r="QS72" s="7"/>
      <c r="QT72" s="7"/>
      <c r="QU72" s="2" t="s">
        <v>160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162</v>
      </c>
      <c r="RB72" s="4"/>
      <c r="RC72" s="8"/>
      <c r="RD72" s="4"/>
      <c r="RE72" s="8"/>
      <c r="RF72" s="7"/>
      <c r="RG72" s="7"/>
      <c r="RH72" s="2" t="s">
        <v>152</v>
      </c>
      <c r="RI72" s="2" t="s">
        <v>154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159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998</v>
      </c>
      <c r="B73" s="2" t="s">
        <v>120</v>
      </c>
      <c r="C73" s="2" t="s">
        <v>121</v>
      </c>
      <c r="D73" s="2" t="s">
        <v>867</v>
      </c>
      <c r="E73" s="2" t="s">
        <v>868</v>
      </c>
      <c r="F73" s="2" t="s">
        <v>124</v>
      </c>
      <c r="G73" s="2" t="s">
        <v>124</v>
      </c>
      <c r="H73" s="2" t="s">
        <v>124</v>
      </c>
      <c r="I73" s="2" t="s">
        <v>989</v>
      </c>
      <c r="J73" s="2" t="s">
        <v>245</v>
      </c>
      <c r="K73" s="2" t="s">
        <v>127</v>
      </c>
      <c r="L73" s="3">
        <v>80</v>
      </c>
      <c r="M73" s="3">
        <v>84</v>
      </c>
      <c r="N73" s="3">
        <v>159.99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132</v>
      </c>
      <c r="T73" s="2" t="s">
        <v>133</v>
      </c>
      <c r="U73" s="2" t="s">
        <v>783</v>
      </c>
      <c r="V73" s="2" t="s">
        <v>135</v>
      </c>
      <c r="W73" s="2" t="s">
        <v>136</v>
      </c>
      <c r="X73" s="2" t="s">
        <v>137</v>
      </c>
      <c r="Y73" s="2" t="s">
        <v>138</v>
      </c>
      <c r="Z73" s="4">
        <v>102</v>
      </c>
      <c r="AA73" s="4">
        <f>=ROUNDDOWN(1020,0)</f>
      </c>
      <c r="AB73" s="5">
        <v>0.1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/>
      <c r="AQ73" s="8"/>
      <c r="AR73" s="4"/>
      <c r="AS73" s="8"/>
      <c r="AT73" s="7"/>
      <c r="AU73" s="7"/>
      <c r="AV73" s="4">
        <v>2</v>
      </c>
      <c r="AW73" s="8">
        <v>208.24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/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0.4718</v>
      </c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128</v>
      </c>
      <c r="BW73" s="2" t="s">
        <v>140</v>
      </c>
      <c r="BX73" s="2" t="s">
        <v>999</v>
      </c>
      <c r="BY73" s="2" t="s">
        <v>142</v>
      </c>
      <c r="BZ73" s="2" t="s">
        <v>142</v>
      </c>
      <c r="CA73" s="2" t="s">
        <v>131</v>
      </c>
      <c r="CB73" s="4"/>
      <c r="CC73" s="8"/>
      <c r="CD73" s="4"/>
      <c r="CE73" s="8"/>
      <c r="CF73" s="7"/>
      <c r="CG73" s="7"/>
      <c r="CH73" s="2" t="s">
        <v>139</v>
      </c>
      <c r="CI73" s="2" t="s">
        <v>128</v>
      </c>
      <c r="CJ73" s="2" t="s">
        <v>138</v>
      </c>
      <c r="CK73" s="2" t="s">
        <v>168</v>
      </c>
      <c r="CL73" s="2" t="s">
        <v>142</v>
      </c>
      <c r="CM73" s="2" t="s">
        <v>142</v>
      </c>
      <c r="CN73" s="2" t="s">
        <v>131</v>
      </c>
      <c r="CO73" s="4"/>
      <c r="CP73" s="8"/>
      <c r="CQ73" s="4"/>
      <c r="CR73" s="8"/>
      <c r="CS73" s="7"/>
      <c r="CT73" s="7"/>
      <c r="CU73" s="2" t="s">
        <v>139</v>
      </c>
      <c r="CV73" s="2" t="s">
        <v>128</v>
      </c>
      <c r="CW73" s="2" t="s">
        <v>143</v>
      </c>
      <c r="CX73" s="2" t="s">
        <v>1000</v>
      </c>
      <c r="CY73" s="2" t="s">
        <v>142</v>
      </c>
      <c r="CZ73" s="2" t="s">
        <v>142</v>
      </c>
      <c r="DA73" s="2" t="s">
        <v>131</v>
      </c>
      <c r="DB73" s="4"/>
      <c r="DC73" s="8"/>
      <c r="DD73" s="4"/>
      <c r="DE73" s="8"/>
      <c r="DF73" s="7"/>
      <c r="DG73" s="7"/>
      <c r="DH73" s="2" t="s">
        <v>139</v>
      </c>
      <c r="DI73" s="2" t="s">
        <v>128</v>
      </c>
      <c r="DJ73" s="2" t="s">
        <v>131</v>
      </c>
      <c r="DK73" s="2" t="s">
        <v>414</v>
      </c>
      <c r="DL73" s="2" t="s">
        <v>142</v>
      </c>
      <c r="DM73" s="2" t="s">
        <v>142</v>
      </c>
      <c r="DN73" s="2" t="s">
        <v>131</v>
      </c>
      <c r="DO73" s="4"/>
      <c r="DP73" s="8"/>
      <c r="DQ73" s="4"/>
      <c r="DR73" s="8"/>
      <c r="DS73" s="7"/>
      <c r="DT73" s="7"/>
      <c r="DU73" s="2" t="s">
        <v>139</v>
      </c>
      <c r="DV73" s="2" t="s">
        <v>128</v>
      </c>
      <c r="DW73" s="2" t="s">
        <v>138</v>
      </c>
      <c r="DX73" s="2" t="s">
        <v>1001</v>
      </c>
      <c r="DY73" s="2" t="s">
        <v>142</v>
      </c>
      <c r="DZ73" s="2" t="s">
        <v>142</v>
      </c>
      <c r="EA73" s="2" t="s">
        <v>131</v>
      </c>
      <c r="EB73" s="4"/>
      <c r="EC73" s="8"/>
      <c r="ED73" s="4"/>
      <c r="EE73" s="8"/>
      <c r="EF73" s="7"/>
      <c r="EG73" s="7"/>
      <c r="EH73" s="2" t="s">
        <v>139</v>
      </c>
      <c r="EI73" s="2" t="s">
        <v>128</v>
      </c>
      <c r="EJ73" s="2" t="s">
        <v>138</v>
      </c>
      <c r="EK73" s="2" t="s">
        <v>519</v>
      </c>
      <c r="EL73" s="2" t="s">
        <v>142</v>
      </c>
      <c r="EM73" s="2" t="s">
        <v>142</v>
      </c>
      <c r="EN73" s="2" t="s">
        <v>131</v>
      </c>
      <c r="EO73" s="4"/>
      <c r="EP73" s="8"/>
      <c r="EQ73" s="4"/>
      <c r="ER73" s="8"/>
      <c r="ES73" s="7"/>
      <c r="ET73" s="7"/>
      <c r="EU73" s="2" t="s">
        <v>139</v>
      </c>
      <c r="EV73" s="2" t="s">
        <v>128</v>
      </c>
      <c r="EW73" s="2" t="s">
        <v>148</v>
      </c>
      <c r="EX73" s="2" t="s">
        <v>131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139</v>
      </c>
      <c r="FI73" s="2" t="s">
        <v>128</v>
      </c>
      <c r="FJ73" s="2" t="s">
        <v>138</v>
      </c>
      <c r="FK73" s="2" t="s">
        <v>174</v>
      </c>
      <c r="FL73" s="2" t="s">
        <v>142</v>
      </c>
      <c r="FM73" s="2" t="s">
        <v>142</v>
      </c>
      <c r="FN73" s="2" t="s">
        <v>131</v>
      </c>
      <c r="FO73" s="4"/>
      <c r="FP73" s="8"/>
      <c r="FQ73" s="4"/>
      <c r="FR73" s="8"/>
      <c r="FS73" s="7"/>
      <c r="FT73" s="7"/>
      <c r="FU73" s="2" t="s">
        <v>131</v>
      </c>
      <c r="FV73" s="2" t="s">
        <v>131</v>
      </c>
      <c r="FW73" s="2" t="s">
        <v>131</v>
      </c>
      <c r="FX73" s="2" t="s">
        <v>131</v>
      </c>
      <c r="FY73" s="2" t="s">
        <v>131</v>
      </c>
      <c r="FZ73" s="2" t="s">
        <v>131</v>
      </c>
      <c r="GA73" s="2" t="s">
        <v>131</v>
      </c>
      <c r="GB73" s="4"/>
      <c r="GC73" s="8"/>
      <c r="GD73" s="4"/>
      <c r="GE73" s="8"/>
      <c r="GF73" s="7"/>
      <c r="GG73" s="7"/>
      <c r="GH73" s="2" t="s">
        <v>139</v>
      </c>
      <c r="GI73" s="2" t="s">
        <v>154</v>
      </c>
      <c r="GJ73" s="2" t="s">
        <v>214</v>
      </c>
      <c r="GK73" s="2" t="s">
        <v>131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139</v>
      </c>
      <c r="GV73" s="2" t="s">
        <v>128</v>
      </c>
      <c r="GW73" s="2" t="s">
        <v>131</v>
      </c>
      <c r="GX73" s="2" t="s">
        <v>131</v>
      </c>
      <c r="GY73" s="2" t="s">
        <v>142</v>
      </c>
      <c r="GZ73" s="2" t="s">
        <v>142</v>
      </c>
      <c r="HA73" s="2" t="s">
        <v>131</v>
      </c>
      <c r="HB73" s="4"/>
      <c r="HC73" s="8"/>
      <c r="HD73" s="4"/>
      <c r="HE73" s="8"/>
      <c r="HF73" s="7"/>
      <c r="HG73" s="7"/>
      <c r="HH73" s="2" t="s">
        <v>152</v>
      </c>
      <c r="HI73" s="2" t="s">
        <v>128</v>
      </c>
      <c r="HJ73" s="2" t="s">
        <v>131</v>
      </c>
      <c r="HK73" s="2" t="s">
        <v>131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159</v>
      </c>
      <c r="HV73" s="2" t="s">
        <v>128</v>
      </c>
      <c r="HW73" s="2" t="s">
        <v>131</v>
      </c>
      <c r="HX73" s="2" t="s">
        <v>131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139</v>
      </c>
      <c r="IV73" s="2" t="s">
        <v>156</v>
      </c>
      <c r="IW73" s="2" t="s">
        <v>157</v>
      </c>
      <c r="IX73" s="2" t="s">
        <v>131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159</v>
      </c>
      <c r="JI73" s="2" t="s">
        <v>128</v>
      </c>
      <c r="JJ73" s="2" t="s">
        <v>131</v>
      </c>
      <c r="JK73" s="2" t="s">
        <v>131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152</v>
      </c>
      <c r="JV73" s="2" t="s">
        <v>128</v>
      </c>
      <c r="JW73" s="2" t="s">
        <v>131</v>
      </c>
      <c r="JX73" s="2" t="s">
        <v>131</v>
      </c>
      <c r="JY73" s="2" t="s">
        <v>142</v>
      </c>
      <c r="JZ73" s="2" t="s">
        <v>142</v>
      </c>
      <c r="KA73" s="2" t="s">
        <v>131</v>
      </c>
      <c r="KB73" s="4"/>
      <c r="KC73" s="8"/>
      <c r="KD73" s="4"/>
      <c r="KE73" s="8"/>
      <c r="KF73" s="7"/>
      <c r="KG73" s="7"/>
      <c r="KH73" s="2" t="s">
        <v>152</v>
      </c>
      <c r="KI73" s="2" t="s">
        <v>154</v>
      </c>
      <c r="KJ73" s="2" t="s">
        <v>131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159</v>
      </c>
      <c r="KV73" s="2" t="s">
        <v>128</v>
      </c>
      <c r="KW73" s="2" t="s">
        <v>131</v>
      </c>
      <c r="KX73" s="2" t="s">
        <v>131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160</v>
      </c>
      <c r="LI73" s="2" t="s">
        <v>128</v>
      </c>
      <c r="LJ73" s="2" t="s">
        <v>131</v>
      </c>
      <c r="LK73" s="2" t="s">
        <v>131</v>
      </c>
      <c r="LL73" s="2" t="s">
        <v>142</v>
      </c>
      <c r="LM73" s="2" t="s">
        <v>142</v>
      </c>
      <c r="LN73" s="2" t="s">
        <v>131</v>
      </c>
      <c r="LO73" s="4"/>
      <c r="LP73" s="8"/>
      <c r="LQ73" s="4"/>
      <c r="LR73" s="8"/>
      <c r="LS73" s="7"/>
      <c r="LT73" s="7"/>
      <c r="LU73" s="2" t="s">
        <v>139</v>
      </c>
      <c r="LV73" s="2" t="s">
        <v>128</v>
      </c>
      <c r="LW73" s="2" t="s">
        <v>138</v>
      </c>
      <c r="LX73" s="2" t="s">
        <v>131</v>
      </c>
      <c r="LY73" s="2" t="s">
        <v>142</v>
      </c>
      <c r="LZ73" s="2" t="s">
        <v>142</v>
      </c>
      <c r="MA73" s="2" t="s">
        <v>131</v>
      </c>
      <c r="MB73" s="4"/>
      <c r="MC73" s="8"/>
      <c r="MD73" s="4"/>
      <c r="ME73" s="8"/>
      <c r="MF73" s="7"/>
      <c r="MG73" s="7"/>
      <c r="MH73" s="2" t="s">
        <v>131</v>
      </c>
      <c r="MI73" s="2" t="s">
        <v>131</v>
      </c>
      <c r="MJ73" s="2" t="s">
        <v>131</v>
      </c>
      <c r="MK73" s="2" t="s">
        <v>131</v>
      </c>
      <c r="ML73" s="2" t="s">
        <v>131</v>
      </c>
      <c r="MM73" s="2" t="s">
        <v>131</v>
      </c>
      <c r="MN73" s="2" t="s">
        <v>131</v>
      </c>
      <c r="MO73" s="4"/>
      <c r="MP73" s="8"/>
      <c r="MQ73" s="4"/>
      <c r="MR73" s="8"/>
      <c r="MS73" s="7"/>
      <c r="MT73" s="7"/>
      <c r="MU73" s="2" t="s">
        <v>139</v>
      </c>
      <c r="MV73" s="2" t="s">
        <v>154</v>
      </c>
      <c r="MW73" s="2" t="s">
        <v>131</v>
      </c>
      <c r="MX73" s="2" t="s">
        <v>131</v>
      </c>
      <c r="MY73" s="2" t="s">
        <v>142</v>
      </c>
      <c r="MZ73" s="2" t="s">
        <v>142</v>
      </c>
      <c r="NA73" s="2" t="s">
        <v>131</v>
      </c>
      <c r="NB73" s="4"/>
      <c r="NC73" s="8"/>
      <c r="ND73" s="4"/>
      <c r="NE73" s="8"/>
      <c r="NF73" s="7"/>
      <c r="NG73" s="7"/>
      <c r="NH73" s="2" t="s">
        <v>152</v>
      </c>
      <c r="NI73" s="2" t="s">
        <v>128</v>
      </c>
      <c r="NJ73" s="2" t="s">
        <v>131</v>
      </c>
      <c r="NK73" s="2" t="s">
        <v>131</v>
      </c>
      <c r="NL73" s="2" t="s">
        <v>142</v>
      </c>
      <c r="NM73" s="2" t="s">
        <v>142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2" t="s">
        <v>131</v>
      </c>
      <c r="OB73" s="4"/>
      <c r="OC73" s="8"/>
      <c r="OD73" s="4"/>
      <c r="OE73" s="8"/>
      <c r="OF73" s="7"/>
      <c r="OG73" s="7"/>
      <c r="OH73" s="2" t="s">
        <v>139</v>
      </c>
      <c r="OI73" s="2" t="s">
        <v>128</v>
      </c>
      <c r="OJ73" s="2" t="s">
        <v>138</v>
      </c>
      <c r="OK73" s="2" t="s">
        <v>1002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152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159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152</v>
      </c>
      <c r="QI73" s="2" t="s">
        <v>128</v>
      </c>
      <c r="QJ73" s="2" t="s">
        <v>131</v>
      </c>
      <c r="QK73" s="2" t="s">
        <v>131</v>
      </c>
      <c r="QL73" s="2" t="s">
        <v>142</v>
      </c>
      <c r="QM73" s="2" t="s">
        <v>142</v>
      </c>
      <c r="QN73" s="2" t="s">
        <v>131</v>
      </c>
      <c r="QO73" s="4"/>
      <c r="QP73" s="8"/>
      <c r="QQ73" s="4"/>
      <c r="QR73" s="8"/>
      <c r="QS73" s="7"/>
      <c r="QT73" s="7"/>
      <c r="QU73" s="2" t="s">
        <v>160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162</v>
      </c>
      <c r="RB73" s="4"/>
      <c r="RC73" s="8"/>
      <c r="RD73" s="4"/>
      <c r="RE73" s="8"/>
      <c r="RF73" s="7"/>
      <c r="RG73" s="7"/>
      <c r="RH73" s="2" t="s">
        <v>152</v>
      </c>
      <c r="RI73" s="2" t="s">
        <v>154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153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1003</v>
      </c>
      <c r="B74" s="2" t="s">
        <v>120</v>
      </c>
      <c r="C74" s="2" t="s">
        <v>121</v>
      </c>
      <c r="D74" s="2" t="s">
        <v>867</v>
      </c>
      <c r="E74" s="2" t="s">
        <v>868</v>
      </c>
      <c r="F74" s="2" t="s">
        <v>124</v>
      </c>
      <c r="G74" s="2" t="s">
        <v>124</v>
      </c>
      <c r="H74" s="2" t="s">
        <v>124</v>
      </c>
      <c r="I74" s="2" t="s">
        <v>989</v>
      </c>
      <c r="J74" s="2" t="s">
        <v>804</v>
      </c>
      <c r="K74" s="2" t="s">
        <v>127</v>
      </c>
      <c r="L74" s="3">
        <v>99.25</v>
      </c>
      <c r="M74" s="3">
        <v>104.21</v>
      </c>
      <c r="N74" s="3">
        <v>194.99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132</v>
      </c>
      <c r="T74" s="2" t="s">
        <v>133</v>
      </c>
      <c r="U74" s="2" t="s">
        <v>783</v>
      </c>
      <c r="V74" s="2" t="s">
        <v>135</v>
      </c>
      <c r="W74" s="2" t="s">
        <v>136</v>
      </c>
      <c r="X74" s="2" t="s">
        <v>137</v>
      </c>
      <c r="Y74" s="2" t="s">
        <v>138</v>
      </c>
      <c r="Z74" s="4">
        <v>84</v>
      </c>
      <c r="AA74" s="4">
        <f>=ROUNDDOWN(105,0)</f>
      </c>
      <c r="AB74" s="5">
        <v>0.8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</v>
      </c>
      <c r="AQ74" s="8">
        <v>208.24</v>
      </c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2</v>
      </c>
      <c r="BK74" s="8">
        <v>208.24</v>
      </c>
      <c r="BL74" s="2" t="s">
        <v>410</v>
      </c>
      <c r="BM74" s="7">
        <v>1</v>
      </c>
      <c r="BN74" s="7">
        <v>1</v>
      </c>
      <c r="BO74" s="4">
        <v>1</v>
      </c>
      <c r="BP74" s="8">
        <v>102.06</v>
      </c>
      <c r="BQ74" s="4"/>
      <c r="BR74" s="8"/>
      <c r="BS74" s="7"/>
      <c r="BT74" s="7"/>
      <c r="BU74" s="2" t="s">
        <v>139</v>
      </c>
      <c r="BV74" s="2" t="s">
        <v>128</v>
      </c>
      <c r="BW74" s="2" t="s">
        <v>140</v>
      </c>
      <c r="BX74" s="2" t="s">
        <v>1004</v>
      </c>
      <c r="BY74" s="2" t="s">
        <v>142</v>
      </c>
      <c r="BZ74" s="2" t="s">
        <v>142</v>
      </c>
      <c r="CA74" s="2" t="s">
        <v>131</v>
      </c>
      <c r="CB74" s="4"/>
      <c r="CC74" s="8"/>
      <c r="CD74" s="4"/>
      <c r="CE74" s="8"/>
      <c r="CF74" s="7"/>
      <c r="CG74" s="7"/>
      <c r="CH74" s="2" t="s">
        <v>139</v>
      </c>
      <c r="CI74" s="2" t="s">
        <v>128</v>
      </c>
      <c r="CJ74" s="2" t="s">
        <v>138</v>
      </c>
      <c r="CK74" s="2" t="s">
        <v>168</v>
      </c>
      <c r="CL74" s="2" t="s">
        <v>142</v>
      </c>
      <c r="CM74" s="2" t="s">
        <v>142</v>
      </c>
      <c r="CN74" s="2" t="s">
        <v>131</v>
      </c>
      <c r="CO74" s="4">
        <v>1</v>
      </c>
      <c r="CP74" s="8">
        <v>106.18</v>
      </c>
      <c r="CQ74" s="4"/>
      <c r="CR74" s="8"/>
      <c r="CS74" s="7"/>
      <c r="CT74" s="7"/>
      <c r="CU74" s="2" t="s">
        <v>139</v>
      </c>
      <c r="CV74" s="2" t="s">
        <v>128</v>
      </c>
      <c r="CW74" s="2" t="s">
        <v>143</v>
      </c>
      <c r="CX74" s="2" t="s">
        <v>1005</v>
      </c>
      <c r="CY74" s="2" t="s">
        <v>142</v>
      </c>
      <c r="CZ74" s="2" t="s">
        <v>142</v>
      </c>
      <c r="DA74" s="2" t="s">
        <v>131</v>
      </c>
      <c r="DB74" s="4"/>
      <c r="DC74" s="8"/>
      <c r="DD74" s="4"/>
      <c r="DE74" s="8"/>
      <c r="DF74" s="7"/>
      <c r="DG74" s="7"/>
      <c r="DH74" s="2" t="s">
        <v>139</v>
      </c>
      <c r="DI74" s="2" t="s">
        <v>128</v>
      </c>
      <c r="DJ74" s="2" t="s">
        <v>131</v>
      </c>
      <c r="DK74" s="2" t="s">
        <v>183</v>
      </c>
      <c r="DL74" s="2" t="s">
        <v>142</v>
      </c>
      <c r="DM74" s="2" t="s">
        <v>142</v>
      </c>
      <c r="DN74" s="2" t="s">
        <v>131</v>
      </c>
      <c r="DO74" s="4"/>
      <c r="DP74" s="8"/>
      <c r="DQ74" s="4"/>
      <c r="DR74" s="8"/>
      <c r="DS74" s="7"/>
      <c r="DT74" s="7"/>
      <c r="DU74" s="2" t="s">
        <v>139</v>
      </c>
      <c r="DV74" s="2" t="s">
        <v>128</v>
      </c>
      <c r="DW74" s="2" t="s">
        <v>138</v>
      </c>
      <c r="DX74" s="2" t="s">
        <v>167</v>
      </c>
      <c r="DY74" s="2" t="s">
        <v>142</v>
      </c>
      <c r="DZ74" s="2" t="s">
        <v>142</v>
      </c>
      <c r="EA74" s="2" t="s">
        <v>131</v>
      </c>
      <c r="EB74" s="4"/>
      <c r="EC74" s="8"/>
      <c r="ED74" s="4"/>
      <c r="EE74" s="8"/>
      <c r="EF74" s="7"/>
      <c r="EG74" s="7"/>
      <c r="EH74" s="2" t="s">
        <v>139</v>
      </c>
      <c r="EI74" s="2" t="s">
        <v>128</v>
      </c>
      <c r="EJ74" s="2" t="s">
        <v>138</v>
      </c>
      <c r="EK74" s="2" t="s">
        <v>1006</v>
      </c>
      <c r="EL74" s="2" t="s">
        <v>142</v>
      </c>
      <c r="EM74" s="2" t="s">
        <v>142</v>
      </c>
      <c r="EN74" s="2" t="s">
        <v>131</v>
      </c>
      <c r="EO74" s="4"/>
      <c r="EP74" s="8"/>
      <c r="EQ74" s="4"/>
      <c r="ER74" s="8"/>
      <c r="ES74" s="7"/>
      <c r="ET74" s="7"/>
      <c r="EU74" s="2" t="s">
        <v>139</v>
      </c>
      <c r="EV74" s="2" t="s">
        <v>128</v>
      </c>
      <c r="EW74" s="2" t="s">
        <v>148</v>
      </c>
      <c r="EX74" s="2" t="s">
        <v>1007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139</v>
      </c>
      <c r="FI74" s="2" t="s">
        <v>128</v>
      </c>
      <c r="FJ74" s="2" t="s">
        <v>138</v>
      </c>
      <c r="FK74" s="2" t="s">
        <v>1008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131</v>
      </c>
      <c r="FV74" s="2" t="s">
        <v>131</v>
      </c>
      <c r="FW74" s="2" t="s">
        <v>131</v>
      </c>
      <c r="FX74" s="2" t="s">
        <v>131</v>
      </c>
      <c r="FY74" s="2" t="s">
        <v>131</v>
      </c>
      <c r="FZ74" s="2" t="s">
        <v>131</v>
      </c>
      <c r="GA74" s="2" t="s">
        <v>131</v>
      </c>
      <c r="GB74" s="4"/>
      <c r="GC74" s="8"/>
      <c r="GD74" s="4"/>
      <c r="GE74" s="8"/>
      <c r="GF74" s="7"/>
      <c r="GG74" s="7"/>
      <c r="GH74" s="2" t="s">
        <v>139</v>
      </c>
      <c r="GI74" s="2" t="s">
        <v>154</v>
      </c>
      <c r="GJ74" s="2" t="s">
        <v>214</v>
      </c>
      <c r="GK74" s="2" t="s">
        <v>1009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139</v>
      </c>
      <c r="GV74" s="2" t="s">
        <v>128</v>
      </c>
      <c r="GW74" s="2" t="s">
        <v>131</v>
      </c>
      <c r="GX74" s="2" t="s">
        <v>383</v>
      </c>
      <c r="GY74" s="2" t="s">
        <v>142</v>
      </c>
      <c r="GZ74" s="2" t="s">
        <v>142</v>
      </c>
      <c r="HA74" s="2" t="s">
        <v>131</v>
      </c>
      <c r="HB74" s="4"/>
      <c r="HC74" s="8"/>
      <c r="HD74" s="4"/>
      <c r="HE74" s="8"/>
      <c r="HF74" s="7"/>
      <c r="HG74" s="7"/>
      <c r="HH74" s="2" t="s">
        <v>152</v>
      </c>
      <c r="HI74" s="2" t="s">
        <v>128</v>
      </c>
      <c r="HJ74" s="2" t="s">
        <v>131</v>
      </c>
      <c r="HK74" s="2" t="s">
        <v>131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159</v>
      </c>
      <c r="HV74" s="2" t="s">
        <v>128</v>
      </c>
      <c r="HW74" s="2" t="s">
        <v>131</v>
      </c>
      <c r="HX74" s="2" t="s">
        <v>131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139</v>
      </c>
      <c r="IV74" s="2" t="s">
        <v>156</v>
      </c>
      <c r="IW74" s="2" t="s">
        <v>157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159</v>
      </c>
      <c r="JI74" s="2" t="s">
        <v>128</v>
      </c>
      <c r="JJ74" s="2" t="s">
        <v>131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152</v>
      </c>
      <c r="JV74" s="2" t="s">
        <v>128</v>
      </c>
      <c r="JW74" s="2" t="s">
        <v>131</v>
      </c>
      <c r="JX74" s="2" t="s">
        <v>131</v>
      </c>
      <c r="JY74" s="2" t="s">
        <v>142</v>
      </c>
      <c r="JZ74" s="2" t="s">
        <v>142</v>
      </c>
      <c r="KA74" s="2" t="s">
        <v>131</v>
      </c>
      <c r="KB74" s="4"/>
      <c r="KC74" s="8"/>
      <c r="KD74" s="4"/>
      <c r="KE74" s="8"/>
      <c r="KF74" s="7"/>
      <c r="KG74" s="7"/>
      <c r="KH74" s="2" t="s">
        <v>152</v>
      </c>
      <c r="KI74" s="2" t="s">
        <v>154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159</v>
      </c>
      <c r="KV74" s="2" t="s">
        <v>128</v>
      </c>
      <c r="KW74" s="2" t="s">
        <v>131</v>
      </c>
      <c r="KX74" s="2" t="s">
        <v>131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160</v>
      </c>
      <c r="LI74" s="2" t="s">
        <v>128</v>
      </c>
      <c r="LJ74" s="2" t="s">
        <v>131</v>
      </c>
      <c r="LK74" s="2" t="s">
        <v>131</v>
      </c>
      <c r="LL74" s="2" t="s">
        <v>142</v>
      </c>
      <c r="LM74" s="2" t="s">
        <v>142</v>
      </c>
      <c r="LN74" s="2" t="s">
        <v>131</v>
      </c>
      <c r="LO74" s="4"/>
      <c r="LP74" s="8"/>
      <c r="LQ74" s="4"/>
      <c r="LR74" s="8"/>
      <c r="LS74" s="7"/>
      <c r="LT74" s="7"/>
      <c r="LU74" s="2" t="s">
        <v>139</v>
      </c>
      <c r="LV74" s="2" t="s">
        <v>128</v>
      </c>
      <c r="LW74" s="2" t="s">
        <v>138</v>
      </c>
      <c r="LX74" s="2" t="s">
        <v>1010</v>
      </c>
      <c r="LY74" s="2" t="s">
        <v>142</v>
      </c>
      <c r="LZ74" s="2" t="s">
        <v>142</v>
      </c>
      <c r="MA74" s="2" t="s">
        <v>131</v>
      </c>
      <c r="MB74" s="4"/>
      <c r="MC74" s="8"/>
      <c r="MD74" s="4"/>
      <c r="ME74" s="8"/>
      <c r="MF74" s="7"/>
      <c r="MG74" s="7"/>
      <c r="MH74" s="2" t="s">
        <v>131</v>
      </c>
      <c r="MI74" s="2" t="s">
        <v>131</v>
      </c>
      <c r="MJ74" s="2" t="s">
        <v>131</v>
      </c>
      <c r="MK74" s="2" t="s">
        <v>131</v>
      </c>
      <c r="ML74" s="2" t="s">
        <v>131</v>
      </c>
      <c r="MM74" s="2" t="s">
        <v>131</v>
      </c>
      <c r="MN74" s="2" t="s">
        <v>131</v>
      </c>
      <c r="MO74" s="4"/>
      <c r="MP74" s="8"/>
      <c r="MQ74" s="4"/>
      <c r="MR74" s="8"/>
      <c r="MS74" s="7"/>
      <c r="MT74" s="7"/>
      <c r="MU74" s="2" t="s">
        <v>139</v>
      </c>
      <c r="MV74" s="2" t="s">
        <v>154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152</v>
      </c>
      <c r="NI74" s="2" t="s">
        <v>128</v>
      </c>
      <c r="NJ74" s="2" t="s">
        <v>131</v>
      </c>
      <c r="NK74" s="2" t="s">
        <v>131</v>
      </c>
      <c r="NL74" s="2" t="s">
        <v>142</v>
      </c>
      <c r="NM74" s="2" t="s">
        <v>142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2" t="s">
        <v>131</v>
      </c>
      <c r="OB74" s="4"/>
      <c r="OC74" s="8"/>
      <c r="OD74" s="4"/>
      <c r="OE74" s="8"/>
      <c r="OF74" s="7"/>
      <c r="OG74" s="7"/>
      <c r="OH74" s="2" t="s">
        <v>161</v>
      </c>
      <c r="OI74" s="2" t="s">
        <v>128</v>
      </c>
      <c r="OJ74" s="2" t="s">
        <v>138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152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159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152</v>
      </c>
      <c r="QI74" s="2" t="s">
        <v>128</v>
      </c>
      <c r="QJ74" s="2" t="s">
        <v>131</v>
      </c>
      <c r="QK74" s="2" t="s">
        <v>131</v>
      </c>
      <c r="QL74" s="2" t="s">
        <v>142</v>
      </c>
      <c r="QM74" s="2" t="s">
        <v>142</v>
      </c>
      <c r="QN74" s="2" t="s">
        <v>131</v>
      </c>
      <c r="QO74" s="4"/>
      <c r="QP74" s="8"/>
      <c r="QQ74" s="4"/>
      <c r="QR74" s="8"/>
      <c r="QS74" s="7"/>
      <c r="QT74" s="7"/>
      <c r="QU74" s="2" t="s">
        <v>160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162</v>
      </c>
      <c r="RB74" s="4"/>
      <c r="RC74" s="8"/>
      <c r="RD74" s="4"/>
      <c r="RE74" s="8"/>
      <c r="RF74" s="7"/>
      <c r="RG74" s="7"/>
      <c r="RH74" s="2" t="s">
        <v>152</v>
      </c>
      <c r="RI74" s="2" t="s">
        <v>154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153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1011</v>
      </c>
      <c r="B75" s="2" t="s">
        <v>120</v>
      </c>
      <c r="C75" s="2" t="s">
        <v>121</v>
      </c>
      <c r="D75" s="2" t="s">
        <v>867</v>
      </c>
      <c r="E75" s="2" t="s">
        <v>868</v>
      </c>
      <c r="F75" s="2" t="s">
        <v>567</v>
      </c>
      <c r="G75" s="2" t="s">
        <v>567</v>
      </c>
      <c r="H75" s="2" t="s">
        <v>567</v>
      </c>
      <c r="I75" s="2" t="s">
        <v>1012</v>
      </c>
      <c r="J75" s="2" t="s">
        <v>245</v>
      </c>
      <c r="K75" s="2" t="s">
        <v>377</v>
      </c>
      <c r="L75" s="3">
        <v>75</v>
      </c>
      <c r="M75" s="3">
        <v>78.74</v>
      </c>
      <c r="N75" s="3">
        <v>159.99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569</v>
      </c>
      <c r="T75" s="2" t="s">
        <v>570</v>
      </c>
      <c r="U75" s="2" t="s">
        <v>131</v>
      </c>
      <c r="V75" s="2" t="s">
        <v>406</v>
      </c>
      <c r="W75" s="2" t="s">
        <v>473</v>
      </c>
      <c r="X75" s="2" t="s">
        <v>474</v>
      </c>
      <c r="Y75" s="2" t="s">
        <v>300</v>
      </c>
      <c r="Z75" s="4">
        <v>54</v>
      </c>
      <c r="AA75" s="4">
        <f>=ROUNDDOWN(180,0)</f>
      </c>
      <c r="AB75" s="5">
        <v>0.3</v>
      </c>
      <c r="AC75" s="2" t="s">
        <v>588</v>
      </c>
      <c r="AD75" s="4">
        <v>100</v>
      </c>
      <c r="AE75" s="4">
        <v>100</v>
      </c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</v>
      </c>
      <c r="AQ75" s="8">
        <v>153.89</v>
      </c>
      <c r="AR75" s="4"/>
      <c r="AS75" s="8"/>
      <c r="AT75" s="7"/>
      <c r="AU75" s="7"/>
      <c r="AV75" s="4">
        <v>5</v>
      </c>
      <c r="AW75" s="8">
        <v>428.17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0.3594</v>
      </c>
      <c r="BC75" s="4">
        <v>5</v>
      </c>
      <c r="BD75" s="8">
        <v>428.17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1</v>
      </c>
      <c r="BJ75" s="4">
        <v>2</v>
      </c>
      <c r="BK75" s="8">
        <v>153.89</v>
      </c>
      <c r="BL75" s="2" t="s">
        <v>1013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128</v>
      </c>
      <c r="BW75" s="2" t="s">
        <v>338</v>
      </c>
      <c r="BX75" s="2" t="s">
        <v>1014</v>
      </c>
      <c r="BY75" s="2" t="s">
        <v>142</v>
      </c>
      <c r="BZ75" s="2" t="s">
        <v>142</v>
      </c>
      <c r="CA75" s="2" t="s">
        <v>131</v>
      </c>
      <c r="CB75" s="4">
        <v>1</v>
      </c>
      <c r="CC75" s="8">
        <v>78.74</v>
      </c>
      <c r="CD75" s="4"/>
      <c r="CE75" s="8"/>
      <c r="CF75" s="7"/>
      <c r="CG75" s="7"/>
      <c r="CH75" s="2" t="s">
        <v>139</v>
      </c>
      <c r="CI75" s="2" t="s">
        <v>128</v>
      </c>
      <c r="CJ75" s="2" t="s">
        <v>571</v>
      </c>
      <c r="CK75" s="2" t="s">
        <v>576</v>
      </c>
      <c r="CL75" s="2" t="s">
        <v>142</v>
      </c>
      <c r="CM75" s="2" t="s">
        <v>142</v>
      </c>
      <c r="CN75" s="2" t="s">
        <v>131</v>
      </c>
      <c r="CO75" s="4"/>
      <c r="CP75" s="8"/>
      <c r="CQ75" s="4"/>
      <c r="CR75" s="8"/>
      <c r="CS75" s="7"/>
      <c r="CT75" s="7"/>
      <c r="CU75" s="2" t="s">
        <v>139</v>
      </c>
      <c r="CV75" s="2" t="s">
        <v>128</v>
      </c>
      <c r="CW75" s="2" t="s">
        <v>573</v>
      </c>
      <c r="CX75" s="2" t="s">
        <v>1015</v>
      </c>
      <c r="CY75" s="2" t="s">
        <v>142</v>
      </c>
      <c r="CZ75" s="2" t="s">
        <v>142</v>
      </c>
      <c r="DA75" s="2" t="s">
        <v>131</v>
      </c>
      <c r="DB75" s="4"/>
      <c r="DC75" s="8"/>
      <c r="DD75" s="4"/>
      <c r="DE75" s="8"/>
      <c r="DF75" s="7"/>
      <c r="DG75" s="7"/>
      <c r="DH75" s="2" t="s">
        <v>139</v>
      </c>
      <c r="DI75" s="2" t="s">
        <v>128</v>
      </c>
      <c r="DJ75" s="2" t="s">
        <v>131</v>
      </c>
      <c r="DK75" s="2" t="s">
        <v>1016</v>
      </c>
      <c r="DL75" s="2" t="s">
        <v>142</v>
      </c>
      <c r="DM75" s="2" t="s">
        <v>142</v>
      </c>
      <c r="DN75" s="2" t="s">
        <v>131</v>
      </c>
      <c r="DO75" s="4"/>
      <c r="DP75" s="8"/>
      <c r="DQ75" s="4"/>
      <c r="DR75" s="8"/>
      <c r="DS75" s="7"/>
      <c r="DT75" s="7"/>
      <c r="DU75" s="2" t="s">
        <v>161</v>
      </c>
      <c r="DV75" s="2" t="s">
        <v>154</v>
      </c>
      <c r="DW75" s="2" t="s">
        <v>576</v>
      </c>
      <c r="DX75" s="2" t="s">
        <v>1017</v>
      </c>
      <c r="DY75" s="2" t="s">
        <v>142</v>
      </c>
      <c r="DZ75" s="2" t="s">
        <v>142</v>
      </c>
      <c r="EA75" s="2" t="s">
        <v>131</v>
      </c>
      <c r="EB75" s="4"/>
      <c r="EC75" s="8"/>
      <c r="ED75" s="4"/>
      <c r="EE75" s="8"/>
      <c r="EF75" s="7"/>
      <c r="EG75" s="7"/>
      <c r="EH75" s="2" t="s">
        <v>139</v>
      </c>
      <c r="EI75" s="2" t="s">
        <v>128</v>
      </c>
      <c r="EJ75" s="2" t="s">
        <v>1018</v>
      </c>
      <c r="EK75" s="2" t="s">
        <v>1019</v>
      </c>
      <c r="EL75" s="2" t="s">
        <v>142</v>
      </c>
      <c r="EM75" s="2" t="s">
        <v>142</v>
      </c>
      <c r="EN75" s="2" t="s">
        <v>131</v>
      </c>
      <c r="EO75" s="4"/>
      <c r="EP75" s="8"/>
      <c r="EQ75" s="4"/>
      <c r="ER75" s="8"/>
      <c r="ES75" s="7"/>
      <c r="ET75" s="7"/>
      <c r="EU75" s="2" t="s">
        <v>139</v>
      </c>
      <c r="EV75" s="2" t="s">
        <v>128</v>
      </c>
      <c r="EW75" s="2" t="s">
        <v>148</v>
      </c>
      <c r="EX75" s="2" t="s">
        <v>1020</v>
      </c>
      <c r="EY75" s="2" t="s">
        <v>142</v>
      </c>
      <c r="EZ75" s="2" t="s">
        <v>142</v>
      </c>
      <c r="FA75" s="2" t="s">
        <v>131</v>
      </c>
      <c r="FB75" s="4">
        <v>1</v>
      </c>
      <c r="FC75" s="8">
        <v>75.15</v>
      </c>
      <c r="FD75" s="4"/>
      <c r="FE75" s="8"/>
      <c r="FF75" s="7"/>
      <c r="FG75" s="7"/>
      <c r="FH75" s="2" t="s">
        <v>139</v>
      </c>
      <c r="FI75" s="2" t="s">
        <v>128</v>
      </c>
      <c r="FJ75" s="2" t="s">
        <v>579</v>
      </c>
      <c r="FK75" s="2" t="s">
        <v>372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131</v>
      </c>
      <c r="FV75" s="2" t="s">
        <v>131</v>
      </c>
      <c r="FW75" s="2" t="s">
        <v>131</v>
      </c>
      <c r="FX75" s="2" t="s">
        <v>131</v>
      </c>
      <c r="FY75" s="2" t="s">
        <v>131</v>
      </c>
      <c r="FZ75" s="2" t="s">
        <v>131</v>
      </c>
      <c r="GA75" s="2" t="s">
        <v>131</v>
      </c>
      <c r="GB75" s="4"/>
      <c r="GC75" s="8"/>
      <c r="GD75" s="4"/>
      <c r="GE75" s="8"/>
      <c r="GF75" s="7"/>
      <c r="GG75" s="7"/>
      <c r="GH75" s="2" t="s">
        <v>139</v>
      </c>
      <c r="GI75" s="2" t="s">
        <v>154</v>
      </c>
      <c r="GJ75" s="2" t="s">
        <v>350</v>
      </c>
      <c r="GK75" s="2" t="s">
        <v>932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139</v>
      </c>
      <c r="GV75" s="2" t="s">
        <v>128</v>
      </c>
      <c r="GW75" s="2" t="s">
        <v>423</v>
      </c>
      <c r="GX75" s="2" t="s">
        <v>1021</v>
      </c>
      <c r="GY75" s="2" t="s">
        <v>142</v>
      </c>
      <c r="GZ75" s="2" t="s">
        <v>142</v>
      </c>
      <c r="HA75" s="2" t="s">
        <v>131</v>
      </c>
      <c r="HB75" s="4"/>
      <c r="HC75" s="8"/>
      <c r="HD75" s="4"/>
      <c r="HE75" s="8"/>
      <c r="HF75" s="7"/>
      <c r="HG75" s="7"/>
      <c r="HH75" s="2" t="s">
        <v>152</v>
      </c>
      <c r="HI75" s="2" t="s">
        <v>128</v>
      </c>
      <c r="HJ75" s="2" t="s">
        <v>131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139</v>
      </c>
      <c r="HV75" s="2" t="s">
        <v>128</v>
      </c>
      <c r="HW75" s="2" t="s">
        <v>353</v>
      </c>
      <c r="HX75" s="2" t="s">
        <v>1022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159</v>
      </c>
      <c r="IV75" s="2" t="s">
        <v>128</v>
      </c>
      <c r="IW75" s="2" t="s">
        <v>131</v>
      </c>
      <c r="IX75" s="2" t="s">
        <v>131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159</v>
      </c>
      <c r="JI75" s="2" t="s">
        <v>128</v>
      </c>
      <c r="JJ75" s="2" t="s">
        <v>131</v>
      </c>
      <c r="JK75" s="2" t="s">
        <v>131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139</v>
      </c>
      <c r="JV75" s="2" t="s">
        <v>128</v>
      </c>
      <c r="JW75" s="2" t="s">
        <v>584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131</v>
      </c>
      <c r="KI75" s="2" t="s">
        <v>131</v>
      </c>
      <c r="KJ75" s="2" t="s">
        <v>131</v>
      </c>
      <c r="KK75" s="2" t="s">
        <v>131</v>
      </c>
      <c r="KL75" s="2" t="s">
        <v>131</v>
      </c>
      <c r="KM75" s="2" t="s">
        <v>131</v>
      </c>
      <c r="KN75" s="2" t="s">
        <v>131</v>
      </c>
      <c r="KO75" s="4"/>
      <c r="KP75" s="8"/>
      <c r="KQ75" s="4"/>
      <c r="KR75" s="8"/>
      <c r="KS75" s="7"/>
      <c r="KT75" s="7"/>
      <c r="KU75" s="2" t="s">
        <v>159</v>
      </c>
      <c r="KV75" s="2" t="s">
        <v>128</v>
      </c>
      <c r="KW75" s="2" t="s">
        <v>131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139</v>
      </c>
      <c r="LV75" s="2" t="s">
        <v>128</v>
      </c>
      <c r="LW75" s="2" t="s">
        <v>571</v>
      </c>
      <c r="LX75" s="2" t="s">
        <v>1023</v>
      </c>
      <c r="LY75" s="2" t="s">
        <v>142</v>
      </c>
      <c r="LZ75" s="2" t="s">
        <v>142</v>
      </c>
      <c r="MA75" s="2" t="s">
        <v>131</v>
      </c>
      <c r="MB75" s="4"/>
      <c r="MC75" s="8"/>
      <c r="MD75" s="4"/>
      <c r="ME75" s="8"/>
      <c r="MF75" s="7"/>
      <c r="MG75" s="7"/>
      <c r="MH75" s="2" t="s">
        <v>131</v>
      </c>
      <c r="MI75" s="2" t="s">
        <v>131</v>
      </c>
      <c r="MJ75" s="2" t="s">
        <v>131</v>
      </c>
      <c r="MK75" s="2" t="s">
        <v>131</v>
      </c>
      <c r="ML75" s="2" t="s">
        <v>131</v>
      </c>
      <c r="MM75" s="2" t="s">
        <v>131</v>
      </c>
      <c r="MN75" s="2" t="s">
        <v>131</v>
      </c>
      <c r="MO75" s="4"/>
      <c r="MP75" s="8"/>
      <c r="MQ75" s="4"/>
      <c r="MR75" s="8"/>
      <c r="MS75" s="7"/>
      <c r="MT75" s="7"/>
      <c r="MU75" s="2" t="s">
        <v>139</v>
      </c>
      <c r="MV75" s="2" t="s">
        <v>154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152</v>
      </c>
      <c r="NI75" s="2" t="s">
        <v>128</v>
      </c>
      <c r="NJ75" s="2" t="s">
        <v>131</v>
      </c>
      <c r="NK75" s="2" t="s">
        <v>131</v>
      </c>
      <c r="NL75" s="2" t="s">
        <v>142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2" t="s">
        <v>131</v>
      </c>
      <c r="OB75" s="4"/>
      <c r="OC75" s="8"/>
      <c r="OD75" s="4"/>
      <c r="OE75" s="8"/>
      <c r="OF75" s="7"/>
      <c r="OG75" s="7"/>
      <c r="OH75" s="2" t="s">
        <v>139</v>
      </c>
      <c r="OI75" s="2" t="s">
        <v>128</v>
      </c>
      <c r="OJ75" s="2" t="s">
        <v>586</v>
      </c>
      <c r="OK75" s="2" t="s">
        <v>1024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152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159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131</v>
      </c>
      <c r="QI75" s="2" t="s">
        <v>131</v>
      </c>
      <c r="QJ75" s="2" t="s">
        <v>131</v>
      </c>
      <c r="QK75" s="2" t="s">
        <v>131</v>
      </c>
      <c r="QL75" s="2" t="s">
        <v>131</v>
      </c>
      <c r="QM75" s="2" t="s">
        <v>131</v>
      </c>
      <c r="QN75" s="2" t="s">
        <v>131</v>
      </c>
      <c r="QO75" s="4"/>
      <c r="QP75" s="8"/>
      <c r="QQ75" s="4"/>
      <c r="QR75" s="8"/>
      <c r="QS75" s="7"/>
      <c r="QT75" s="7"/>
      <c r="QU75" s="2" t="s">
        <v>160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131</v>
      </c>
      <c r="RB75" s="4"/>
      <c r="RC75" s="8"/>
      <c r="RD75" s="4"/>
      <c r="RE75" s="8"/>
      <c r="RF75" s="7"/>
      <c r="RG75" s="7"/>
      <c r="RH75" s="2" t="s">
        <v>152</v>
      </c>
      <c r="RI75" s="2" t="s">
        <v>154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153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1025</v>
      </c>
      <c r="B76" s="2" t="s">
        <v>120</v>
      </c>
      <c r="C76" s="2" t="s">
        <v>121</v>
      </c>
      <c r="D76" s="2" t="s">
        <v>867</v>
      </c>
      <c r="E76" s="2" t="s">
        <v>868</v>
      </c>
      <c r="F76" s="2" t="s">
        <v>567</v>
      </c>
      <c r="G76" s="2" t="s">
        <v>567</v>
      </c>
      <c r="H76" s="2" t="s">
        <v>567</v>
      </c>
      <c r="I76" s="2" t="s">
        <v>1012</v>
      </c>
      <c r="J76" s="2" t="s">
        <v>804</v>
      </c>
      <c r="K76" s="2" t="s">
        <v>377</v>
      </c>
      <c r="L76" s="3">
        <v>85</v>
      </c>
      <c r="M76" s="3">
        <v>89.24</v>
      </c>
      <c r="N76" s="3">
        <v>179.99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569</v>
      </c>
      <c r="T76" s="2" t="s">
        <v>570</v>
      </c>
      <c r="U76" s="2" t="s">
        <v>131</v>
      </c>
      <c r="V76" s="2" t="s">
        <v>406</v>
      </c>
      <c r="W76" s="2" t="s">
        <v>473</v>
      </c>
      <c r="X76" s="2" t="s">
        <v>474</v>
      </c>
      <c r="Y76" s="2" t="s">
        <v>300</v>
      </c>
      <c r="Z76" s="4">
        <v>115</v>
      </c>
      <c r="AA76" s="4">
        <f>=ROUNDDOWN(54.7619047619048,0)</f>
      </c>
      <c r="AB76" s="5">
        <v>2.1</v>
      </c>
      <c r="AC76" s="2" t="s">
        <v>588</v>
      </c>
      <c r="AD76" s="4">
        <v>80</v>
      </c>
      <c r="AE76" s="4">
        <v>80</v>
      </c>
      <c r="AF76" s="6">
        <v>79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3</v>
      </c>
      <c r="AQ76" s="8">
        <v>274.28</v>
      </c>
      <c r="AR76" s="4"/>
      <c r="AS76" s="8"/>
      <c r="AT76" s="7"/>
      <c r="AU76" s="7"/>
      <c r="AV76" s="4" t="s">
        <v>131</v>
      </c>
      <c r="AW76" s="8" t="s">
        <v>131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0.6406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 t="s">
        <v>131</v>
      </c>
      <c r="BJ76" s="4">
        <v>3</v>
      </c>
      <c r="BK76" s="8">
        <v>274.28</v>
      </c>
      <c r="BL76" s="2" t="s">
        <v>1026</v>
      </c>
      <c r="BM76" s="7">
        <v>1</v>
      </c>
      <c r="BN76" s="7">
        <v>1</v>
      </c>
      <c r="BO76" s="4">
        <v>1</v>
      </c>
      <c r="BP76" s="8">
        <v>91.02</v>
      </c>
      <c r="BQ76" s="4"/>
      <c r="BR76" s="8"/>
      <c r="BS76" s="7"/>
      <c r="BT76" s="7"/>
      <c r="BU76" s="2" t="s">
        <v>139</v>
      </c>
      <c r="BV76" s="2" t="s">
        <v>128</v>
      </c>
      <c r="BW76" s="2" t="s">
        <v>338</v>
      </c>
      <c r="BX76" s="2" t="s">
        <v>660</v>
      </c>
      <c r="BY76" s="2" t="s">
        <v>142</v>
      </c>
      <c r="BZ76" s="2" t="s">
        <v>142</v>
      </c>
      <c r="CA76" s="2" t="s">
        <v>131</v>
      </c>
      <c r="CB76" s="4"/>
      <c r="CC76" s="8"/>
      <c r="CD76" s="4"/>
      <c r="CE76" s="8"/>
      <c r="CF76" s="7"/>
      <c r="CG76" s="7"/>
      <c r="CH76" s="2" t="s">
        <v>139</v>
      </c>
      <c r="CI76" s="2" t="s">
        <v>128</v>
      </c>
      <c r="CJ76" s="2" t="s">
        <v>571</v>
      </c>
      <c r="CK76" s="2" t="s">
        <v>1027</v>
      </c>
      <c r="CL76" s="2" t="s">
        <v>142</v>
      </c>
      <c r="CM76" s="2" t="s">
        <v>142</v>
      </c>
      <c r="CN76" s="2" t="s">
        <v>131</v>
      </c>
      <c r="CO76" s="4"/>
      <c r="CP76" s="8"/>
      <c r="CQ76" s="4"/>
      <c r="CR76" s="8"/>
      <c r="CS76" s="7"/>
      <c r="CT76" s="7"/>
      <c r="CU76" s="2" t="s">
        <v>139</v>
      </c>
      <c r="CV76" s="2" t="s">
        <v>128</v>
      </c>
      <c r="CW76" s="2" t="s">
        <v>573</v>
      </c>
      <c r="CX76" s="2" t="s">
        <v>592</v>
      </c>
      <c r="CY76" s="2" t="s">
        <v>142</v>
      </c>
      <c r="CZ76" s="2" t="s">
        <v>142</v>
      </c>
      <c r="DA76" s="2" t="s">
        <v>131</v>
      </c>
      <c r="DB76" s="4">
        <v>1</v>
      </c>
      <c r="DC76" s="8">
        <v>94.01</v>
      </c>
      <c r="DD76" s="4"/>
      <c r="DE76" s="8"/>
      <c r="DF76" s="7"/>
      <c r="DG76" s="7"/>
      <c r="DH76" s="2" t="s">
        <v>139</v>
      </c>
      <c r="DI76" s="2" t="s">
        <v>128</v>
      </c>
      <c r="DJ76" s="2" t="s">
        <v>131</v>
      </c>
      <c r="DK76" s="2" t="s">
        <v>593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161</v>
      </c>
      <c r="DV76" s="2" t="s">
        <v>154</v>
      </c>
      <c r="DW76" s="2" t="s">
        <v>576</v>
      </c>
      <c r="DX76" s="2" t="s">
        <v>608</v>
      </c>
      <c r="DY76" s="2" t="s">
        <v>142</v>
      </c>
      <c r="DZ76" s="2" t="s">
        <v>142</v>
      </c>
      <c r="EA76" s="2" t="s">
        <v>131</v>
      </c>
      <c r="EB76" s="4"/>
      <c r="EC76" s="8"/>
      <c r="ED76" s="4"/>
      <c r="EE76" s="8"/>
      <c r="EF76" s="7"/>
      <c r="EG76" s="7"/>
      <c r="EH76" s="2" t="s">
        <v>139</v>
      </c>
      <c r="EI76" s="2" t="s">
        <v>128</v>
      </c>
      <c r="EJ76" s="2" t="s">
        <v>1018</v>
      </c>
      <c r="EK76" s="2" t="s">
        <v>1028</v>
      </c>
      <c r="EL76" s="2" t="s">
        <v>142</v>
      </c>
      <c r="EM76" s="2" t="s">
        <v>142</v>
      </c>
      <c r="EN76" s="2" t="s">
        <v>131</v>
      </c>
      <c r="EO76" s="4"/>
      <c r="EP76" s="8"/>
      <c r="EQ76" s="4"/>
      <c r="ER76" s="8"/>
      <c r="ES76" s="7"/>
      <c r="ET76" s="7"/>
      <c r="EU76" s="2" t="s">
        <v>139</v>
      </c>
      <c r="EV76" s="2" t="s">
        <v>128</v>
      </c>
      <c r="EW76" s="2" t="s">
        <v>148</v>
      </c>
      <c r="EX76" s="2" t="s">
        <v>151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139</v>
      </c>
      <c r="FI76" s="2" t="s">
        <v>128</v>
      </c>
      <c r="FJ76" s="2" t="s">
        <v>579</v>
      </c>
      <c r="FK76" s="2" t="s">
        <v>1029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131</v>
      </c>
      <c r="FV76" s="2" t="s">
        <v>131</v>
      </c>
      <c r="FW76" s="2" t="s">
        <v>131</v>
      </c>
      <c r="FX76" s="2" t="s">
        <v>131</v>
      </c>
      <c r="FY76" s="2" t="s">
        <v>131</v>
      </c>
      <c r="FZ76" s="2" t="s">
        <v>131</v>
      </c>
      <c r="GA76" s="2" t="s">
        <v>131</v>
      </c>
      <c r="GB76" s="4"/>
      <c r="GC76" s="8"/>
      <c r="GD76" s="4"/>
      <c r="GE76" s="8"/>
      <c r="GF76" s="7"/>
      <c r="GG76" s="7"/>
      <c r="GH76" s="2" t="s">
        <v>139</v>
      </c>
      <c r="GI76" s="2" t="s">
        <v>154</v>
      </c>
      <c r="GJ76" s="2" t="s">
        <v>350</v>
      </c>
      <c r="GK76" s="2" t="s">
        <v>1030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139</v>
      </c>
      <c r="GV76" s="2" t="s">
        <v>156</v>
      </c>
      <c r="GW76" s="2" t="s">
        <v>423</v>
      </c>
      <c r="GX76" s="2" t="s">
        <v>312</v>
      </c>
      <c r="GY76" s="2" t="s">
        <v>142</v>
      </c>
      <c r="GZ76" s="2" t="s">
        <v>142</v>
      </c>
      <c r="HA76" s="2" t="s">
        <v>131</v>
      </c>
      <c r="HB76" s="4"/>
      <c r="HC76" s="8"/>
      <c r="HD76" s="4"/>
      <c r="HE76" s="8"/>
      <c r="HF76" s="7"/>
      <c r="HG76" s="7"/>
      <c r="HH76" s="2" t="s">
        <v>152</v>
      </c>
      <c r="HI76" s="2" t="s">
        <v>128</v>
      </c>
      <c r="HJ76" s="2" t="s">
        <v>131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>
        <v>1</v>
      </c>
      <c r="HP76" s="8">
        <v>89.25</v>
      </c>
      <c r="HQ76" s="4"/>
      <c r="HR76" s="8"/>
      <c r="HS76" s="7"/>
      <c r="HT76" s="7"/>
      <c r="HU76" s="2" t="s">
        <v>139</v>
      </c>
      <c r="HV76" s="2" t="s">
        <v>128</v>
      </c>
      <c r="HW76" s="2" t="s">
        <v>353</v>
      </c>
      <c r="HX76" s="2" t="s">
        <v>1031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159</v>
      </c>
      <c r="IV76" s="2" t="s">
        <v>128</v>
      </c>
      <c r="IW76" s="2" t="s">
        <v>131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159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139</v>
      </c>
      <c r="JV76" s="2" t="s">
        <v>128</v>
      </c>
      <c r="JW76" s="2" t="s">
        <v>584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131</v>
      </c>
      <c r="KI76" s="2" t="s">
        <v>131</v>
      </c>
      <c r="KJ76" s="2" t="s">
        <v>131</v>
      </c>
      <c r="KK76" s="2" t="s">
        <v>131</v>
      </c>
      <c r="KL76" s="2" t="s">
        <v>131</v>
      </c>
      <c r="KM76" s="2" t="s">
        <v>131</v>
      </c>
      <c r="KN76" s="2" t="s">
        <v>131</v>
      </c>
      <c r="KO76" s="4"/>
      <c r="KP76" s="8"/>
      <c r="KQ76" s="4"/>
      <c r="KR76" s="8"/>
      <c r="KS76" s="7"/>
      <c r="KT76" s="7"/>
      <c r="KU76" s="2" t="s">
        <v>159</v>
      </c>
      <c r="KV76" s="2" t="s">
        <v>128</v>
      </c>
      <c r="KW76" s="2" t="s">
        <v>131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139</v>
      </c>
      <c r="LV76" s="2" t="s">
        <v>128</v>
      </c>
      <c r="LW76" s="2" t="s">
        <v>571</v>
      </c>
      <c r="LX76" s="2" t="s">
        <v>1032</v>
      </c>
      <c r="LY76" s="2" t="s">
        <v>142</v>
      </c>
      <c r="LZ76" s="2" t="s">
        <v>142</v>
      </c>
      <c r="MA76" s="2" t="s">
        <v>131</v>
      </c>
      <c r="MB76" s="4"/>
      <c r="MC76" s="8"/>
      <c r="MD76" s="4"/>
      <c r="ME76" s="8"/>
      <c r="MF76" s="7"/>
      <c r="MG76" s="7"/>
      <c r="MH76" s="2" t="s">
        <v>131</v>
      </c>
      <c r="MI76" s="2" t="s">
        <v>131</v>
      </c>
      <c r="MJ76" s="2" t="s">
        <v>131</v>
      </c>
      <c r="MK76" s="2" t="s">
        <v>131</v>
      </c>
      <c r="ML76" s="2" t="s">
        <v>131</v>
      </c>
      <c r="MM76" s="2" t="s">
        <v>131</v>
      </c>
      <c r="MN76" s="2" t="s">
        <v>131</v>
      </c>
      <c r="MO76" s="4"/>
      <c r="MP76" s="8"/>
      <c r="MQ76" s="4"/>
      <c r="MR76" s="8"/>
      <c r="MS76" s="7"/>
      <c r="MT76" s="7"/>
      <c r="MU76" s="2" t="s">
        <v>139</v>
      </c>
      <c r="MV76" s="2" t="s">
        <v>154</v>
      </c>
      <c r="MW76" s="2" t="s">
        <v>131</v>
      </c>
      <c r="MX76" s="2" t="s">
        <v>131</v>
      </c>
      <c r="MY76" s="2" t="s">
        <v>142</v>
      </c>
      <c r="MZ76" s="2" t="s">
        <v>142</v>
      </c>
      <c r="NA76" s="2" t="s">
        <v>131</v>
      </c>
      <c r="NB76" s="4"/>
      <c r="NC76" s="8"/>
      <c r="ND76" s="4"/>
      <c r="NE76" s="8"/>
      <c r="NF76" s="7"/>
      <c r="NG76" s="7"/>
      <c r="NH76" s="2" t="s">
        <v>152</v>
      </c>
      <c r="NI76" s="2" t="s">
        <v>128</v>
      </c>
      <c r="NJ76" s="2" t="s">
        <v>131</v>
      </c>
      <c r="NK76" s="2" t="s">
        <v>131</v>
      </c>
      <c r="NL76" s="2" t="s">
        <v>142</v>
      </c>
      <c r="NM76" s="2" t="s">
        <v>142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2" t="s">
        <v>131</v>
      </c>
      <c r="OB76" s="4"/>
      <c r="OC76" s="8"/>
      <c r="OD76" s="4"/>
      <c r="OE76" s="8"/>
      <c r="OF76" s="7"/>
      <c r="OG76" s="7"/>
      <c r="OH76" s="2" t="s">
        <v>139</v>
      </c>
      <c r="OI76" s="2" t="s">
        <v>128</v>
      </c>
      <c r="OJ76" s="2" t="s">
        <v>586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152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159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131</v>
      </c>
      <c r="PV76" s="2" t="s">
        <v>131</v>
      </c>
      <c r="PW76" s="2" t="s">
        <v>131</v>
      </c>
      <c r="PX76" s="2" t="s">
        <v>131</v>
      </c>
      <c r="PY76" s="2" t="s">
        <v>131</v>
      </c>
      <c r="PZ76" s="2" t="s">
        <v>131</v>
      </c>
      <c r="QA76" s="2" t="s">
        <v>131</v>
      </c>
      <c r="QB76" s="4"/>
      <c r="QC76" s="8"/>
      <c r="QD76" s="4"/>
      <c r="QE76" s="8"/>
      <c r="QF76" s="7"/>
      <c r="QG76" s="7"/>
      <c r="QH76" s="2" t="s">
        <v>131</v>
      </c>
      <c r="QI76" s="2" t="s">
        <v>131</v>
      </c>
      <c r="QJ76" s="2" t="s">
        <v>131</v>
      </c>
      <c r="QK76" s="2" t="s">
        <v>131</v>
      </c>
      <c r="QL76" s="2" t="s">
        <v>131</v>
      </c>
      <c r="QM76" s="2" t="s">
        <v>131</v>
      </c>
      <c r="QN76" s="2" t="s">
        <v>131</v>
      </c>
      <c r="QO76" s="4"/>
      <c r="QP76" s="8"/>
      <c r="QQ76" s="4"/>
      <c r="QR76" s="8"/>
      <c r="QS76" s="7"/>
      <c r="QT76" s="7"/>
      <c r="QU76" s="2" t="s">
        <v>160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162</v>
      </c>
      <c r="RB76" s="4"/>
      <c r="RC76" s="8"/>
      <c r="RD76" s="4"/>
      <c r="RE76" s="8"/>
      <c r="RF76" s="7"/>
      <c r="RG76" s="7"/>
      <c r="RH76" s="2" t="s">
        <v>152</v>
      </c>
      <c r="RI76" s="2" t="s">
        <v>154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153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1033</v>
      </c>
      <c r="B77" s="2" t="s">
        <v>120</v>
      </c>
      <c r="C77" s="2" t="s">
        <v>121</v>
      </c>
      <c r="D77" s="2" t="s">
        <v>867</v>
      </c>
      <c r="E77" s="2" t="s">
        <v>868</v>
      </c>
      <c r="F77" s="2" t="s">
        <v>626</v>
      </c>
      <c r="G77" s="2" t="s">
        <v>626</v>
      </c>
      <c r="H77" s="2" t="s">
        <v>626</v>
      </c>
      <c r="I77" s="2" t="s">
        <v>1034</v>
      </c>
      <c r="J77" s="2" t="s">
        <v>245</v>
      </c>
      <c r="K77" s="2" t="s">
        <v>627</v>
      </c>
      <c r="L77" s="3">
        <v>75</v>
      </c>
      <c r="M77" s="3">
        <v>78.74</v>
      </c>
      <c r="N77" s="3">
        <v>159.99</v>
      </c>
      <c r="O77" s="2" t="s">
        <v>128</v>
      </c>
      <c r="P77" s="2" t="s">
        <v>129</v>
      </c>
      <c r="Q77" s="2" t="s">
        <v>130</v>
      </c>
      <c r="R77" s="2" t="s">
        <v>131</v>
      </c>
      <c r="S77" s="2" t="s">
        <v>628</v>
      </c>
      <c r="T77" s="2" t="s">
        <v>570</v>
      </c>
      <c r="U77" s="2" t="s">
        <v>131</v>
      </c>
      <c r="V77" s="2" t="s">
        <v>629</v>
      </c>
      <c r="W77" s="2" t="s">
        <v>299</v>
      </c>
      <c r="X77" s="2" t="s">
        <v>474</v>
      </c>
      <c r="Y77" s="2" t="s">
        <v>335</v>
      </c>
      <c r="Z77" s="4">
        <v>146</v>
      </c>
      <c r="AA77" s="4">
        <f>=ROUNDDOWN(27.037037037037,0)</f>
      </c>
      <c r="AB77" s="5">
        <v>5.4</v>
      </c>
      <c r="AC77" s="2" t="s">
        <v>409</v>
      </c>
      <c r="AD77" s="4">
        <v>50</v>
      </c>
      <c r="AE77" s="4">
        <v>50</v>
      </c>
      <c r="AF77" s="6">
        <v>79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3</v>
      </c>
      <c r="AQ77" s="8">
        <v>241.08</v>
      </c>
      <c r="AR77" s="4"/>
      <c r="AS77" s="8"/>
      <c r="AT77" s="7"/>
      <c r="AU77" s="7"/>
      <c r="AV77" s="4">
        <v>5</v>
      </c>
      <c r="AW77" s="8">
        <v>352.46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0.684</v>
      </c>
      <c r="BC77" s="4">
        <v>5</v>
      </c>
      <c r="BD77" s="8">
        <v>352.46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1</v>
      </c>
      <c r="BJ77" s="4">
        <v>3</v>
      </c>
      <c r="BK77" s="8">
        <v>241.08</v>
      </c>
      <c r="BL77" s="2" t="s">
        <v>870</v>
      </c>
      <c r="BM77" s="7">
        <v>1</v>
      </c>
      <c r="BN77" s="7">
        <v>1</v>
      </c>
      <c r="BO77" s="4">
        <v>1</v>
      </c>
      <c r="BP77" s="8">
        <v>79.65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522</v>
      </c>
      <c r="BX77" s="2" t="s">
        <v>1035</v>
      </c>
      <c r="BY77" s="2" t="s">
        <v>142</v>
      </c>
      <c r="BZ77" s="2" t="s">
        <v>142</v>
      </c>
      <c r="CA77" s="2" t="s">
        <v>131</v>
      </c>
      <c r="CB77" s="4">
        <v>1</v>
      </c>
      <c r="CC77" s="8">
        <v>78.74</v>
      </c>
      <c r="CD77" s="4"/>
      <c r="CE77" s="8"/>
      <c r="CF77" s="7"/>
      <c r="CG77" s="7"/>
      <c r="CH77" s="2" t="s">
        <v>139</v>
      </c>
      <c r="CI77" s="2" t="s">
        <v>128</v>
      </c>
      <c r="CJ77" s="2" t="s">
        <v>340</v>
      </c>
      <c r="CK77" s="2" t="s">
        <v>1036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139</v>
      </c>
      <c r="CV77" s="2" t="s">
        <v>128</v>
      </c>
      <c r="CW77" s="2" t="s">
        <v>632</v>
      </c>
      <c r="CX77" s="2" t="s">
        <v>1037</v>
      </c>
      <c r="CY77" s="2" t="s">
        <v>142</v>
      </c>
      <c r="CZ77" s="2" t="s">
        <v>142</v>
      </c>
      <c r="DA77" s="2" t="s">
        <v>131</v>
      </c>
      <c r="DB77" s="4"/>
      <c r="DC77" s="8"/>
      <c r="DD77" s="4"/>
      <c r="DE77" s="8"/>
      <c r="DF77" s="7"/>
      <c r="DG77" s="7"/>
      <c r="DH77" s="2" t="s">
        <v>947</v>
      </c>
      <c r="DI77" s="2" t="s">
        <v>154</v>
      </c>
      <c r="DJ77" s="2" t="s">
        <v>131</v>
      </c>
      <c r="DK77" s="2" t="s">
        <v>673</v>
      </c>
      <c r="DL77" s="2" t="s">
        <v>142</v>
      </c>
      <c r="DM77" s="2" t="s">
        <v>142</v>
      </c>
      <c r="DN77" s="2" t="s">
        <v>131</v>
      </c>
      <c r="DO77" s="4"/>
      <c r="DP77" s="8"/>
      <c r="DQ77" s="4"/>
      <c r="DR77" s="8"/>
      <c r="DS77" s="7"/>
      <c r="DT77" s="7"/>
      <c r="DU77" s="2" t="s">
        <v>139</v>
      </c>
      <c r="DV77" s="2" t="s">
        <v>128</v>
      </c>
      <c r="DW77" s="2" t="s">
        <v>345</v>
      </c>
      <c r="DX77" s="2" t="s">
        <v>634</v>
      </c>
      <c r="DY77" s="2" t="s">
        <v>142</v>
      </c>
      <c r="DZ77" s="2" t="s">
        <v>142</v>
      </c>
      <c r="EA77" s="2" t="s">
        <v>131</v>
      </c>
      <c r="EB77" s="4">
        <v>1</v>
      </c>
      <c r="EC77" s="8">
        <v>82.69</v>
      </c>
      <c r="ED77" s="4"/>
      <c r="EE77" s="8"/>
      <c r="EF77" s="7"/>
      <c r="EG77" s="7"/>
      <c r="EH77" s="2" t="s">
        <v>139</v>
      </c>
      <c r="EI77" s="2" t="s">
        <v>128</v>
      </c>
      <c r="EJ77" s="2" t="s">
        <v>635</v>
      </c>
      <c r="EK77" s="2" t="s">
        <v>1038</v>
      </c>
      <c r="EL77" s="2" t="s">
        <v>142</v>
      </c>
      <c r="EM77" s="2" t="s">
        <v>142</v>
      </c>
      <c r="EN77" s="2" t="s">
        <v>131</v>
      </c>
      <c r="EO77" s="4"/>
      <c r="EP77" s="8"/>
      <c r="EQ77" s="4"/>
      <c r="ER77" s="8"/>
      <c r="ES77" s="7"/>
      <c r="ET77" s="7"/>
      <c r="EU77" s="2" t="s">
        <v>139</v>
      </c>
      <c r="EV77" s="2" t="s">
        <v>128</v>
      </c>
      <c r="EW77" s="2" t="s">
        <v>148</v>
      </c>
      <c r="EX77" s="2" t="s">
        <v>1039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139</v>
      </c>
      <c r="FI77" s="2" t="s">
        <v>128</v>
      </c>
      <c r="FJ77" s="2" t="s">
        <v>266</v>
      </c>
      <c r="FK77" s="2" t="s">
        <v>1040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131</v>
      </c>
      <c r="FV77" s="2" t="s">
        <v>131</v>
      </c>
      <c r="FW77" s="2" t="s">
        <v>131</v>
      </c>
      <c r="FX77" s="2" t="s">
        <v>131</v>
      </c>
      <c r="FY77" s="2" t="s">
        <v>131</v>
      </c>
      <c r="FZ77" s="2" t="s">
        <v>131</v>
      </c>
      <c r="GA77" s="2" t="s">
        <v>131</v>
      </c>
      <c r="GB77" s="4"/>
      <c r="GC77" s="8"/>
      <c r="GD77" s="4"/>
      <c r="GE77" s="8"/>
      <c r="GF77" s="7"/>
      <c r="GG77" s="7"/>
      <c r="GH77" s="2" t="s">
        <v>139</v>
      </c>
      <c r="GI77" s="2" t="s">
        <v>128</v>
      </c>
      <c r="GJ77" s="2" t="s">
        <v>350</v>
      </c>
      <c r="GK77" s="2" t="s">
        <v>1041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139</v>
      </c>
      <c r="GV77" s="2" t="s">
        <v>128</v>
      </c>
      <c r="GW77" s="2" t="s">
        <v>423</v>
      </c>
      <c r="GX77" s="2" t="s">
        <v>131</v>
      </c>
      <c r="GY77" s="2" t="s">
        <v>142</v>
      </c>
      <c r="GZ77" s="2" t="s">
        <v>142</v>
      </c>
      <c r="HA77" s="2" t="s">
        <v>131</v>
      </c>
      <c r="HB77" s="4"/>
      <c r="HC77" s="8"/>
      <c r="HD77" s="4"/>
      <c r="HE77" s="8"/>
      <c r="HF77" s="7"/>
      <c r="HG77" s="7"/>
      <c r="HH77" s="2" t="s">
        <v>152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139</v>
      </c>
      <c r="HV77" s="2" t="s">
        <v>128</v>
      </c>
      <c r="HW77" s="2" t="s">
        <v>353</v>
      </c>
      <c r="HX77" s="2" t="s">
        <v>151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2" t="s">
        <v>131</v>
      </c>
      <c r="IN77" s="2" t="s">
        <v>131</v>
      </c>
      <c r="IO77" s="4"/>
      <c r="IP77" s="8"/>
      <c r="IQ77" s="4"/>
      <c r="IR77" s="8"/>
      <c r="IS77" s="7"/>
      <c r="IT77" s="7"/>
      <c r="IU77" s="2" t="s">
        <v>139</v>
      </c>
      <c r="IV77" s="2" t="s">
        <v>156</v>
      </c>
      <c r="IW77" s="2" t="s">
        <v>694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159</v>
      </c>
      <c r="JI77" s="2" t="s">
        <v>128</v>
      </c>
      <c r="JJ77" s="2" t="s">
        <v>421</v>
      </c>
      <c r="JK77" s="2" t="s">
        <v>640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139</v>
      </c>
      <c r="JV77" s="2" t="s">
        <v>128</v>
      </c>
      <c r="JW77" s="2" t="s">
        <v>274</v>
      </c>
      <c r="JX77" s="2" t="s">
        <v>1042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131</v>
      </c>
      <c r="KI77" s="2" t="s">
        <v>131</v>
      </c>
      <c r="KJ77" s="2" t="s">
        <v>131</v>
      </c>
      <c r="KK77" s="2" t="s">
        <v>131</v>
      </c>
      <c r="KL77" s="2" t="s">
        <v>131</v>
      </c>
      <c r="KM77" s="2" t="s">
        <v>131</v>
      </c>
      <c r="KN77" s="2" t="s">
        <v>131</v>
      </c>
      <c r="KO77" s="4"/>
      <c r="KP77" s="8"/>
      <c r="KQ77" s="4"/>
      <c r="KR77" s="8"/>
      <c r="KS77" s="7"/>
      <c r="KT77" s="7"/>
      <c r="KU77" s="2" t="s">
        <v>159</v>
      </c>
      <c r="KV77" s="2" t="s">
        <v>128</v>
      </c>
      <c r="KW77" s="2" t="s">
        <v>131</v>
      </c>
      <c r="KX77" s="2" t="s">
        <v>131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139</v>
      </c>
      <c r="LV77" s="2" t="s">
        <v>128</v>
      </c>
      <c r="LW77" s="2" t="s">
        <v>356</v>
      </c>
      <c r="LX77" s="2" t="s">
        <v>1043</v>
      </c>
      <c r="LY77" s="2" t="s">
        <v>142</v>
      </c>
      <c r="LZ77" s="2" t="s">
        <v>142</v>
      </c>
      <c r="MA77" s="2" t="s">
        <v>131</v>
      </c>
      <c r="MB77" s="4"/>
      <c r="MC77" s="8"/>
      <c r="MD77" s="4"/>
      <c r="ME77" s="8"/>
      <c r="MF77" s="7"/>
      <c r="MG77" s="7"/>
      <c r="MH77" s="2" t="s">
        <v>131</v>
      </c>
      <c r="MI77" s="2" t="s">
        <v>131</v>
      </c>
      <c r="MJ77" s="2" t="s">
        <v>131</v>
      </c>
      <c r="MK77" s="2" t="s">
        <v>131</v>
      </c>
      <c r="ML77" s="2" t="s">
        <v>131</v>
      </c>
      <c r="MM77" s="2" t="s">
        <v>131</v>
      </c>
      <c r="MN77" s="2" t="s">
        <v>131</v>
      </c>
      <c r="MO77" s="4"/>
      <c r="MP77" s="8"/>
      <c r="MQ77" s="4"/>
      <c r="MR77" s="8"/>
      <c r="MS77" s="7"/>
      <c r="MT77" s="7"/>
      <c r="MU77" s="2" t="s">
        <v>139</v>
      </c>
      <c r="MV77" s="2" t="s">
        <v>154</v>
      </c>
      <c r="MW77" s="2" t="s">
        <v>131</v>
      </c>
      <c r="MX77" s="2" t="s">
        <v>131</v>
      </c>
      <c r="MY77" s="2" t="s">
        <v>142</v>
      </c>
      <c r="MZ77" s="2" t="s">
        <v>142</v>
      </c>
      <c r="NA77" s="2" t="s">
        <v>131</v>
      </c>
      <c r="NB77" s="4"/>
      <c r="NC77" s="8"/>
      <c r="ND77" s="4"/>
      <c r="NE77" s="8"/>
      <c r="NF77" s="7"/>
      <c r="NG77" s="7"/>
      <c r="NH77" s="2" t="s">
        <v>152</v>
      </c>
      <c r="NI77" s="2" t="s">
        <v>128</v>
      </c>
      <c r="NJ77" s="2" t="s">
        <v>131</v>
      </c>
      <c r="NK77" s="2" t="s">
        <v>131</v>
      </c>
      <c r="NL77" s="2" t="s">
        <v>142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2" t="s">
        <v>131</v>
      </c>
      <c r="OB77" s="4"/>
      <c r="OC77" s="8"/>
      <c r="OD77" s="4"/>
      <c r="OE77" s="8"/>
      <c r="OF77" s="7"/>
      <c r="OG77" s="7"/>
      <c r="OH77" s="2" t="s">
        <v>139</v>
      </c>
      <c r="OI77" s="2" t="s">
        <v>128</v>
      </c>
      <c r="OJ77" s="2" t="s">
        <v>428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152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159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131</v>
      </c>
      <c r="PV77" s="2" t="s">
        <v>131</v>
      </c>
      <c r="PW77" s="2" t="s">
        <v>131</v>
      </c>
      <c r="PX77" s="2" t="s">
        <v>131</v>
      </c>
      <c r="PY77" s="2" t="s">
        <v>131</v>
      </c>
      <c r="PZ77" s="2" t="s">
        <v>131</v>
      </c>
      <c r="QA77" s="2" t="s">
        <v>131</v>
      </c>
      <c r="QB77" s="4"/>
      <c r="QC77" s="8"/>
      <c r="QD77" s="4"/>
      <c r="QE77" s="8"/>
      <c r="QF77" s="7"/>
      <c r="QG77" s="7"/>
      <c r="QH77" s="2" t="s">
        <v>131</v>
      </c>
      <c r="QI77" s="2" t="s">
        <v>131</v>
      </c>
      <c r="QJ77" s="2" t="s">
        <v>131</v>
      </c>
      <c r="QK77" s="2" t="s">
        <v>131</v>
      </c>
      <c r="QL77" s="2" t="s">
        <v>131</v>
      </c>
      <c r="QM77" s="2" t="s">
        <v>131</v>
      </c>
      <c r="QN77" s="2" t="s">
        <v>131</v>
      </c>
      <c r="QO77" s="4"/>
      <c r="QP77" s="8"/>
      <c r="QQ77" s="4"/>
      <c r="QR77" s="8"/>
      <c r="QS77" s="7"/>
      <c r="QT77" s="7"/>
      <c r="QU77" s="2" t="s">
        <v>160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131</v>
      </c>
      <c r="RB77" s="4"/>
      <c r="RC77" s="8"/>
      <c r="RD77" s="4"/>
      <c r="RE77" s="8"/>
      <c r="RF77" s="7"/>
      <c r="RG77" s="7"/>
      <c r="RH77" s="2" t="s">
        <v>152</v>
      </c>
      <c r="RI77" s="2" t="s">
        <v>154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153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1044</v>
      </c>
      <c r="B78" s="2" t="s">
        <v>120</v>
      </c>
      <c r="C78" s="2" t="s">
        <v>121</v>
      </c>
      <c r="D78" s="2" t="s">
        <v>867</v>
      </c>
      <c r="E78" s="2" t="s">
        <v>868</v>
      </c>
      <c r="F78" s="2" t="s">
        <v>626</v>
      </c>
      <c r="G78" s="2" t="s">
        <v>626</v>
      </c>
      <c r="H78" s="2" t="s">
        <v>626</v>
      </c>
      <c r="I78" s="2" t="s">
        <v>1034</v>
      </c>
      <c r="J78" s="2" t="s">
        <v>180</v>
      </c>
      <c r="K78" s="2" t="s">
        <v>627</v>
      </c>
      <c r="L78" s="3">
        <v>85</v>
      </c>
      <c r="M78" s="3">
        <v>89.24</v>
      </c>
      <c r="N78" s="3">
        <v>179.99</v>
      </c>
      <c r="O78" s="2" t="s">
        <v>128</v>
      </c>
      <c r="P78" s="2" t="s">
        <v>129</v>
      </c>
      <c r="Q78" s="2" t="s">
        <v>130</v>
      </c>
      <c r="R78" s="2" t="s">
        <v>131</v>
      </c>
      <c r="S78" s="2" t="s">
        <v>628</v>
      </c>
      <c r="T78" s="2" t="s">
        <v>570</v>
      </c>
      <c r="U78" s="2" t="s">
        <v>131</v>
      </c>
      <c r="V78" s="2" t="s">
        <v>629</v>
      </c>
      <c r="W78" s="2" t="s">
        <v>299</v>
      </c>
      <c r="X78" s="2" t="s">
        <v>474</v>
      </c>
      <c r="Y78" s="2" t="s">
        <v>335</v>
      </c>
      <c r="Z78" s="4">
        <v>296</v>
      </c>
      <c r="AA78" s="4">
        <f>=ROUNDDOWN(134.545454545455,0)</f>
      </c>
      <c r="AB78" s="5">
        <v>2.2</v>
      </c>
      <c r="AC78" s="2" t="s">
        <v>409</v>
      </c>
      <c r="AD78" s="4">
        <v>40</v>
      </c>
      <c r="AE78" s="4">
        <v>40</v>
      </c>
      <c r="AF78" s="6">
        <v>79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</v>
      </c>
      <c r="AQ78" s="8">
        <v>111.38</v>
      </c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0.316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 t="s">
        <v>131</v>
      </c>
      <c r="BJ78" s="4">
        <v>2</v>
      </c>
      <c r="BK78" s="8">
        <v>111.38</v>
      </c>
      <c r="BL78" s="2" t="s">
        <v>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128</v>
      </c>
      <c r="BW78" s="2" t="s">
        <v>522</v>
      </c>
      <c r="BX78" s="2" t="s">
        <v>344</v>
      </c>
      <c r="BY78" s="2" t="s">
        <v>142</v>
      </c>
      <c r="BZ78" s="2" t="s">
        <v>142</v>
      </c>
      <c r="CA78" s="2" t="s">
        <v>131</v>
      </c>
      <c r="CB78" s="4"/>
      <c r="CC78" s="8"/>
      <c r="CD78" s="4"/>
      <c r="CE78" s="8"/>
      <c r="CF78" s="7"/>
      <c r="CG78" s="7"/>
      <c r="CH78" s="2" t="s">
        <v>139</v>
      </c>
      <c r="CI78" s="2" t="s">
        <v>128</v>
      </c>
      <c r="CJ78" s="2" t="s">
        <v>340</v>
      </c>
      <c r="CK78" s="2" t="s">
        <v>287</v>
      </c>
      <c r="CL78" s="2" t="s">
        <v>142</v>
      </c>
      <c r="CM78" s="2" t="s">
        <v>142</v>
      </c>
      <c r="CN78" s="2" t="s">
        <v>131</v>
      </c>
      <c r="CO78" s="4">
        <v>2</v>
      </c>
      <c r="CP78" s="8">
        <v>111.38</v>
      </c>
      <c r="CQ78" s="4"/>
      <c r="CR78" s="8"/>
      <c r="CS78" s="7"/>
      <c r="CT78" s="7"/>
      <c r="CU78" s="2" t="s">
        <v>139</v>
      </c>
      <c r="CV78" s="2" t="s">
        <v>128</v>
      </c>
      <c r="CW78" s="2" t="s">
        <v>632</v>
      </c>
      <c r="CX78" s="2" t="s">
        <v>1045</v>
      </c>
      <c r="CY78" s="2" t="s">
        <v>142</v>
      </c>
      <c r="CZ78" s="2" t="s">
        <v>142</v>
      </c>
      <c r="DA78" s="2" t="s">
        <v>131</v>
      </c>
      <c r="DB78" s="4"/>
      <c r="DC78" s="8"/>
      <c r="DD78" s="4"/>
      <c r="DE78" s="8"/>
      <c r="DF78" s="7"/>
      <c r="DG78" s="7"/>
      <c r="DH78" s="2" t="s">
        <v>947</v>
      </c>
      <c r="DI78" s="2" t="s">
        <v>154</v>
      </c>
      <c r="DJ78" s="2" t="s">
        <v>131</v>
      </c>
      <c r="DK78" s="2" t="s">
        <v>673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139</v>
      </c>
      <c r="DV78" s="2" t="s">
        <v>128</v>
      </c>
      <c r="DW78" s="2" t="s">
        <v>345</v>
      </c>
      <c r="DX78" s="2" t="s">
        <v>648</v>
      </c>
      <c r="DY78" s="2" t="s">
        <v>142</v>
      </c>
      <c r="DZ78" s="2" t="s">
        <v>142</v>
      </c>
      <c r="EA78" s="2" t="s">
        <v>131</v>
      </c>
      <c r="EB78" s="4"/>
      <c r="EC78" s="8"/>
      <c r="ED78" s="4"/>
      <c r="EE78" s="8"/>
      <c r="EF78" s="7"/>
      <c r="EG78" s="7"/>
      <c r="EH78" s="2" t="s">
        <v>139</v>
      </c>
      <c r="EI78" s="2" t="s">
        <v>128</v>
      </c>
      <c r="EJ78" s="2" t="s">
        <v>635</v>
      </c>
      <c r="EK78" s="2" t="s">
        <v>309</v>
      </c>
      <c r="EL78" s="2" t="s">
        <v>142</v>
      </c>
      <c r="EM78" s="2" t="s">
        <v>142</v>
      </c>
      <c r="EN78" s="2" t="s">
        <v>131</v>
      </c>
      <c r="EO78" s="4"/>
      <c r="EP78" s="8"/>
      <c r="EQ78" s="4"/>
      <c r="ER78" s="8"/>
      <c r="ES78" s="7"/>
      <c r="ET78" s="7"/>
      <c r="EU78" s="2" t="s">
        <v>139</v>
      </c>
      <c r="EV78" s="2" t="s">
        <v>128</v>
      </c>
      <c r="EW78" s="2" t="s">
        <v>148</v>
      </c>
      <c r="EX78" s="2" t="s">
        <v>131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139</v>
      </c>
      <c r="FI78" s="2" t="s">
        <v>128</v>
      </c>
      <c r="FJ78" s="2" t="s">
        <v>266</v>
      </c>
      <c r="FK78" s="2" t="s">
        <v>649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131</v>
      </c>
      <c r="FV78" s="2" t="s">
        <v>131</v>
      </c>
      <c r="FW78" s="2" t="s">
        <v>131</v>
      </c>
      <c r="FX78" s="2" t="s">
        <v>131</v>
      </c>
      <c r="FY78" s="2" t="s">
        <v>131</v>
      </c>
      <c r="FZ78" s="2" t="s">
        <v>131</v>
      </c>
      <c r="GA78" s="2" t="s">
        <v>131</v>
      </c>
      <c r="GB78" s="4"/>
      <c r="GC78" s="8"/>
      <c r="GD78" s="4"/>
      <c r="GE78" s="8"/>
      <c r="GF78" s="7"/>
      <c r="GG78" s="7"/>
      <c r="GH78" s="2" t="s">
        <v>139</v>
      </c>
      <c r="GI78" s="2" t="s">
        <v>128</v>
      </c>
      <c r="GJ78" s="2" t="s">
        <v>350</v>
      </c>
      <c r="GK78" s="2" t="s">
        <v>1046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139</v>
      </c>
      <c r="GV78" s="2" t="s">
        <v>156</v>
      </c>
      <c r="GW78" s="2" t="s">
        <v>423</v>
      </c>
      <c r="GX78" s="2" t="s">
        <v>1047</v>
      </c>
      <c r="GY78" s="2" t="s">
        <v>142</v>
      </c>
      <c r="GZ78" s="2" t="s">
        <v>142</v>
      </c>
      <c r="HA78" s="2" t="s">
        <v>131</v>
      </c>
      <c r="HB78" s="4"/>
      <c r="HC78" s="8"/>
      <c r="HD78" s="4"/>
      <c r="HE78" s="8"/>
      <c r="HF78" s="7"/>
      <c r="HG78" s="7"/>
      <c r="HH78" s="2" t="s">
        <v>152</v>
      </c>
      <c r="HI78" s="2" t="s">
        <v>128</v>
      </c>
      <c r="HJ78" s="2" t="s">
        <v>131</v>
      </c>
      <c r="HK78" s="2" t="s">
        <v>131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139</v>
      </c>
      <c r="HV78" s="2" t="s">
        <v>128</v>
      </c>
      <c r="HW78" s="2" t="s">
        <v>353</v>
      </c>
      <c r="HX78" s="2" t="s">
        <v>1048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2" t="s">
        <v>131</v>
      </c>
      <c r="IN78" s="2" t="s">
        <v>131</v>
      </c>
      <c r="IO78" s="4"/>
      <c r="IP78" s="8"/>
      <c r="IQ78" s="4"/>
      <c r="IR78" s="8"/>
      <c r="IS78" s="7"/>
      <c r="IT78" s="7"/>
      <c r="IU78" s="2" t="s">
        <v>139</v>
      </c>
      <c r="IV78" s="2" t="s">
        <v>156</v>
      </c>
      <c r="IW78" s="2" t="s">
        <v>694</v>
      </c>
      <c r="IX78" s="2" t="s">
        <v>441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159</v>
      </c>
      <c r="JI78" s="2" t="s">
        <v>128</v>
      </c>
      <c r="JJ78" s="2" t="s">
        <v>421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139</v>
      </c>
      <c r="JV78" s="2" t="s">
        <v>128</v>
      </c>
      <c r="JW78" s="2" t="s">
        <v>274</v>
      </c>
      <c r="JX78" s="2" t="s">
        <v>1049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131</v>
      </c>
      <c r="KI78" s="2" t="s">
        <v>131</v>
      </c>
      <c r="KJ78" s="2" t="s">
        <v>131</v>
      </c>
      <c r="KK78" s="2" t="s">
        <v>131</v>
      </c>
      <c r="KL78" s="2" t="s">
        <v>131</v>
      </c>
      <c r="KM78" s="2" t="s">
        <v>131</v>
      </c>
      <c r="KN78" s="2" t="s">
        <v>131</v>
      </c>
      <c r="KO78" s="4"/>
      <c r="KP78" s="8"/>
      <c r="KQ78" s="4"/>
      <c r="KR78" s="8"/>
      <c r="KS78" s="7"/>
      <c r="KT78" s="7"/>
      <c r="KU78" s="2" t="s">
        <v>159</v>
      </c>
      <c r="KV78" s="2" t="s">
        <v>128</v>
      </c>
      <c r="KW78" s="2" t="s">
        <v>131</v>
      </c>
      <c r="KX78" s="2" t="s">
        <v>131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139</v>
      </c>
      <c r="LV78" s="2" t="s">
        <v>128</v>
      </c>
      <c r="LW78" s="2" t="s">
        <v>356</v>
      </c>
      <c r="LX78" s="2" t="s">
        <v>634</v>
      </c>
      <c r="LY78" s="2" t="s">
        <v>142</v>
      </c>
      <c r="LZ78" s="2" t="s">
        <v>142</v>
      </c>
      <c r="MA78" s="2" t="s">
        <v>131</v>
      </c>
      <c r="MB78" s="4"/>
      <c r="MC78" s="8"/>
      <c r="MD78" s="4"/>
      <c r="ME78" s="8"/>
      <c r="MF78" s="7"/>
      <c r="MG78" s="7"/>
      <c r="MH78" s="2" t="s">
        <v>131</v>
      </c>
      <c r="MI78" s="2" t="s">
        <v>131</v>
      </c>
      <c r="MJ78" s="2" t="s">
        <v>131</v>
      </c>
      <c r="MK78" s="2" t="s">
        <v>131</v>
      </c>
      <c r="ML78" s="2" t="s">
        <v>131</v>
      </c>
      <c r="MM78" s="2" t="s">
        <v>131</v>
      </c>
      <c r="MN78" s="2" t="s">
        <v>131</v>
      </c>
      <c r="MO78" s="4"/>
      <c r="MP78" s="8"/>
      <c r="MQ78" s="4"/>
      <c r="MR78" s="8"/>
      <c r="MS78" s="7"/>
      <c r="MT78" s="7"/>
      <c r="MU78" s="2" t="s">
        <v>139</v>
      </c>
      <c r="MV78" s="2" t="s">
        <v>154</v>
      </c>
      <c r="MW78" s="2" t="s">
        <v>131</v>
      </c>
      <c r="MX78" s="2" t="s">
        <v>131</v>
      </c>
      <c r="MY78" s="2" t="s">
        <v>142</v>
      </c>
      <c r="MZ78" s="2" t="s">
        <v>142</v>
      </c>
      <c r="NA78" s="2" t="s">
        <v>131</v>
      </c>
      <c r="NB78" s="4"/>
      <c r="NC78" s="8"/>
      <c r="ND78" s="4"/>
      <c r="NE78" s="8"/>
      <c r="NF78" s="7"/>
      <c r="NG78" s="7"/>
      <c r="NH78" s="2" t="s">
        <v>152</v>
      </c>
      <c r="NI78" s="2" t="s">
        <v>128</v>
      </c>
      <c r="NJ78" s="2" t="s">
        <v>131</v>
      </c>
      <c r="NK78" s="2" t="s">
        <v>131</v>
      </c>
      <c r="NL78" s="2" t="s">
        <v>142</v>
      </c>
      <c r="NM78" s="2" t="s">
        <v>142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2" t="s">
        <v>131</v>
      </c>
      <c r="OB78" s="4"/>
      <c r="OC78" s="8"/>
      <c r="OD78" s="4"/>
      <c r="OE78" s="8"/>
      <c r="OF78" s="7"/>
      <c r="OG78" s="7"/>
      <c r="OH78" s="2" t="s">
        <v>139</v>
      </c>
      <c r="OI78" s="2" t="s">
        <v>128</v>
      </c>
      <c r="OJ78" s="2" t="s">
        <v>428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152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159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131</v>
      </c>
      <c r="QI78" s="2" t="s">
        <v>131</v>
      </c>
      <c r="QJ78" s="2" t="s">
        <v>131</v>
      </c>
      <c r="QK78" s="2" t="s">
        <v>131</v>
      </c>
      <c r="QL78" s="2" t="s">
        <v>131</v>
      </c>
      <c r="QM78" s="2" t="s">
        <v>131</v>
      </c>
      <c r="QN78" s="2" t="s">
        <v>131</v>
      </c>
      <c r="QO78" s="4"/>
      <c r="QP78" s="8"/>
      <c r="QQ78" s="4"/>
      <c r="QR78" s="8"/>
      <c r="QS78" s="7"/>
      <c r="QT78" s="7"/>
      <c r="QU78" s="2" t="s">
        <v>160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131</v>
      </c>
      <c r="RB78" s="4"/>
      <c r="RC78" s="8"/>
      <c r="RD78" s="4"/>
      <c r="RE78" s="8"/>
      <c r="RF78" s="7"/>
      <c r="RG78" s="7"/>
      <c r="RH78" s="2" t="s">
        <v>152</v>
      </c>
      <c r="RI78" s="2" t="s">
        <v>154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153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1050</v>
      </c>
      <c r="B79" s="2" t="s">
        <v>120</v>
      </c>
      <c r="C79" s="2" t="s">
        <v>121</v>
      </c>
      <c r="D79" s="2" t="s">
        <v>867</v>
      </c>
      <c r="E79" s="2" t="s">
        <v>868</v>
      </c>
      <c r="F79" s="2" t="s">
        <v>402</v>
      </c>
      <c r="G79" s="2" t="s">
        <v>402</v>
      </c>
      <c r="H79" s="2" t="s">
        <v>402</v>
      </c>
      <c r="I79" s="2" t="s">
        <v>1034</v>
      </c>
      <c r="J79" s="2" t="s">
        <v>245</v>
      </c>
      <c r="K79" s="2" t="s">
        <v>377</v>
      </c>
      <c r="L79" s="3">
        <v>75</v>
      </c>
      <c r="M79" s="3">
        <v>78.74</v>
      </c>
      <c r="N79" s="3">
        <v>149.99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404</v>
      </c>
      <c r="T79" s="2" t="s">
        <v>405</v>
      </c>
      <c r="U79" s="2" t="s">
        <v>783</v>
      </c>
      <c r="V79" s="2" t="s">
        <v>406</v>
      </c>
      <c r="W79" s="2" t="s">
        <v>136</v>
      </c>
      <c r="X79" s="2" t="s">
        <v>407</v>
      </c>
      <c r="Y79" s="2" t="s">
        <v>431</v>
      </c>
      <c r="Z79" s="4">
        <v>53</v>
      </c>
      <c r="AA79" s="4">
        <f>=ROUNDDOWN(106,0)</f>
      </c>
      <c r="AB79" s="5">
        <v>0.5</v>
      </c>
      <c r="AC79" s="2" t="s">
        <v>409</v>
      </c>
      <c r="AD79" s="4">
        <v>70</v>
      </c>
      <c r="AE79" s="4">
        <v>70</v>
      </c>
      <c r="AF79" s="6">
        <v>79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</v>
      </c>
      <c r="AQ79" s="8">
        <v>78.91</v>
      </c>
      <c r="AR79" s="4"/>
      <c r="AS79" s="8"/>
      <c r="AT79" s="7"/>
      <c r="AU79" s="7"/>
      <c r="AV79" s="4">
        <v>3</v>
      </c>
      <c r="AW79" s="8">
        <v>259.25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0.3044</v>
      </c>
      <c r="BC79" s="4">
        <v>3</v>
      </c>
      <c r="BD79" s="8">
        <v>259.25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1</v>
      </c>
      <c r="BJ79" s="4">
        <v>1</v>
      </c>
      <c r="BK79" s="8">
        <v>78.91</v>
      </c>
      <c r="BL79" s="2" t="s">
        <v>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128</v>
      </c>
      <c r="BW79" s="2" t="s">
        <v>1051</v>
      </c>
      <c r="BX79" s="2" t="s">
        <v>445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139</v>
      </c>
      <c r="CI79" s="2" t="s">
        <v>128</v>
      </c>
      <c r="CJ79" s="2" t="s">
        <v>431</v>
      </c>
      <c r="CK79" s="2" t="s">
        <v>1052</v>
      </c>
      <c r="CL79" s="2" t="s">
        <v>142</v>
      </c>
      <c r="CM79" s="2" t="s">
        <v>142</v>
      </c>
      <c r="CN79" s="2" t="s">
        <v>131</v>
      </c>
      <c r="CO79" s="4">
        <v>1</v>
      </c>
      <c r="CP79" s="8">
        <v>78.91</v>
      </c>
      <c r="CQ79" s="4"/>
      <c r="CR79" s="8"/>
      <c r="CS79" s="7"/>
      <c r="CT79" s="7"/>
      <c r="CU79" s="2" t="s">
        <v>139</v>
      </c>
      <c r="CV79" s="2" t="s">
        <v>128</v>
      </c>
      <c r="CW79" s="2" t="s">
        <v>1053</v>
      </c>
      <c r="CX79" s="2" t="s">
        <v>413</v>
      </c>
      <c r="CY79" s="2" t="s">
        <v>142</v>
      </c>
      <c r="CZ79" s="2" t="s">
        <v>142</v>
      </c>
      <c r="DA79" s="2" t="s">
        <v>131</v>
      </c>
      <c r="DB79" s="4"/>
      <c r="DC79" s="8"/>
      <c r="DD79" s="4"/>
      <c r="DE79" s="8"/>
      <c r="DF79" s="7"/>
      <c r="DG79" s="7"/>
      <c r="DH79" s="2" t="s">
        <v>139</v>
      </c>
      <c r="DI79" s="2" t="s">
        <v>128</v>
      </c>
      <c r="DJ79" s="2" t="s">
        <v>131</v>
      </c>
      <c r="DK79" s="2" t="s">
        <v>799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139</v>
      </c>
      <c r="DV79" s="2" t="s">
        <v>128</v>
      </c>
      <c r="DW79" s="2" t="s">
        <v>415</v>
      </c>
      <c r="DX79" s="2" t="s">
        <v>416</v>
      </c>
      <c r="DY79" s="2" t="s">
        <v>142</v>
      </c>
      <c r="DZ79" s="2" t="s">
        <v>142</v>
      </c>
      <c r="EA79" s="2" t="s">
        <v>131</v>
      </c>
      <c r="EB79" s="4"/>
      <c r="EC79" s="8"/>
      <c r="ED79" s="4"/>
      <c r="EE79" s="8"/>
      <c r="EF79" s="7"/>
      <c r="EG79" s="7"/>
      <c r="EH79" s="2" t="s">
        <v>139</v>
      </c>
      <c r="EI79" s="2" t="s">
        <v>156</v>
      </c>
      <c r="EJ79" s="2" t="s">
        <v>1018</v>
      </c>
      <c r="EK79" s="2" t="s">
        <v>1054</v>
      </c>
      <c r="EL79" s="2" t="s">
        <v>142</v>
      </c>
      <c r="EM79" s="2" t="s">
        <v>142</v>
      </c>
      <c r="EN79" s="2" t="s">
        <v>131</v>
      </c>
      <c r="EO79" s="4"/>
      <c r="EP79" s="8"/>
      <c r="EQ79" s="4"/>
      <c r="ER79" s="8"/>
      <c r="ES79" s="7"/>
      <c r="ET79" s="7"/>
      <c r="EU79" s="2" t="s">
        <v>139</v>
      </c>
      <c r="EV79" s="2" t="s">
        <v>128</v>
      </c>
      <c r="EW79" s="2" t="s">
        <v>148</v>
      </c>
      <c r="EX79" s="2" t="s">
        <v>186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139</v>
      </c>
      <c r="FI79" s="2" t="s">
        <v>128</v>
      </c>
      <c r="FJ79" s="2" t="s">
        <v>1051</v>
      </c>
      <c r="FK79" s="2" t="s">
        <v>1055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131</v>
      </c>
      <c r="FV79" s="2" t="s">
        <v>131</v>
      </c>
      <c r="FW79" s="2" t="s">
        <v>131</v>
      </c>
      <c r="FX79" s="2" t="s">
        <v>131</v>
      </c>
      <c r="FY79" s="2" t="s">
        <v>131</v>
      </c>
      <c r="FZ79" s="2" t="s">
        <v>131</v>
      </c>
      <c r="GA79" s="2" t="s">
        <v>131</v>
      </c>
      <c r="GB79" s="4"/>
      <c r="GC79" s="8"/>
      <c r="GD79" s="4"/>
      <c r="GE79" s="8"/>
      <c r="GF79" s="7"/>
      <c r="GG79" s="7"/>
      <c r="GH79" s="2" t="s">
        <v>139</v>
      </c>
      <c r="GI79" s="2" t="s">
        <v>154</v>
      </c>
      <c r="GJ79" s="2" t="s">
        <v>459</v>
      </c>
      <c r="GK79" s="2" t="s">
        <v>174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139</v>
      </c>
      <c r="GV79" s="2" t="s">
        <v>128</v>
      </c>
      <c r="GW79" s="2" t="s">
        <v>423</v>
      </c>
      <c r="GX79" s="2" t="s">
        <v>863</v>
      </c>
      <c r="GY79" s="2" t="s">
        <v>142</v>
      </c>
      <c r="GZ79" s="2" t="s">
        <v>142</v>
      </c>
      <c r="HA79" s="2" t="s">
        <v>131</v>
      </c>
      <c r="HB79" s="4"/>
      <c r="HC79" s="8"/>
      <c r="HD79" s="4"/>
      <c r="HE79" s="8"/>
      <c r="HF79" s="7"/>
      <c r="HG79" s="7"/>
      <c r="HH79" s="2" t="s">
        <v>152</v>
      </c>
      <c r="HI79" s="2" t="s">
        <v>128</v>
      </c>
      <c r="HJ79" s="2" t="s">
        <v>131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159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159</v>
      </c>
      <c r="IV79" s="2" t="s">
        <v>128</v>
      </c>
      <c r="IW79" s="2" t="s">
        <v>131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159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139</v>
      </c>
      <c r="JV79" s="2" t="s">
        <v>128</v>
      </c>
      <c r="JW79" s="2" t="s">
        <v>425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152</v>
      </c>
      <c r="KI79" s="2" t="s">
        <v>154</v>
      </c>
      <c r="KJ79" s="2" t="s">
        <v>131</v>
      </c>
      <c r="KK79" s="2" t="s">
        <v>131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159</v>
      </c>
      <c r="KV79" s="2" t="s">
        <v>128</v>
      </c>
      <c r="KW79" s="2" t="s">
        <v>131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160</v>
      </c>
      <c r="LI79" s="2" t="s">
        <v>128</v>
      </c>
      <c r="LJ79" s="2" t="s">
        <v>131</v>
      </c>
      <c r="LK79" s="2" t="s">
        <v>131</v>
      </c>
      <c r="LL79" s="2" t="s">
        <v>142</v>
      </c>
      <c r="LM79" s="2" t="s">
        <v>142</v>
      </c>
      <c r="LN79" s="2" t="s">
        <v>131</v>
      </c>
      <c r="LO79" s="4"/>
      <c r="LP79" s="8"/>
      <c r="LQ79" s="4"/>
      <c r="LR79" s="8"/>
      <c r="LS79" s="7"/>
      <c r="LT79" s="7"/>
      <c r="LU79" s="2" t="s">
        <v>139</v>
      </c>
      <c r="LV79" s="2" t="s">
        <v>128</v>
      </c>
      <c r="LW79" s="2" t="s">
        <v>1051</v>
      </c>
      <c r="LX79" s="2" t="s">
        <v>426</v>
      </c>
      <c r="LY79" s="2" t="s">
        <v>142</v>
      </c>
      <c r="LZ79" s="2" t="s">
        <v>142</v>
      </c>
      <c r="MA79" s="2" t="s">
        <v>131</v>
      </c>
      <c r="MB79" s="4"/>
      <c r="MC79" s="8"/>
      <c r="MD79" s="4"/>
      <c r="ME79" s="8"/>
      <c r="MF79" s="7"/>
      <c r="MG79" s="7"/>
      <c r="MH79" s="2" t="s">
        <v>131</v>
      </c>
      <c r="MI79" s="2" t="s">
        <v>131</v>
      </c>
      <c r="MJ79" s="2" t="s">
        <v>131</v>
      </c>
      <c r="MK79" s="2" t="s">
        <v>131</v>
      </c>
      <c r="ML79" s="2" t="s">
        <v>131</v>
      </c>
      <c r="MM79" s="2" t="s">
        <v>131</v>
      </c>
      <c r="MN79" s="2" t="s">
        <v>131</v>
      </c>
      <c r="MO79" s="4"/>
      <c r="MP79" s="8"/>
      <c r="MQ79" s="4"/>
      <c r="MR79" s="8"/>
      <c r="MS79" s="7"/>
      <c r="MT79" s="7"/>
      <c r="MU79" s="2" t="s">
        <v>139</v>
      </c>
      <c r="MV79" s="2" t="s">
        <v>154</v>
      </c>
      <c r="MW79" s="2" t="s">
        <v>131</v>
      </c>
      <c r="MX79" s="2" t="s">
        <v>131</v>
      </c>
      <c r="MY79" s="2" t="s">
        <v>142</v>
      </c>
      <c r="MZ79" s="2" t="s">
        <v>142</v>
      </c>
      <c r="NA79" s="2" t="s">
        <v>131</v>
      </c>
      <c r="NB79" s="4"/>
      <c r="NC79" s="8"/>
      <c r="ND79" s="4"/>
      <c r="NE79" s="8"/>
      <c r="NF79" s="7"/>
      <c r="NG79" s="7"/>
      <c r="NH79" s="2" t="s">
        <v>152</v>
      </c>
      <c r="NI79" s="2" t="s">
        <v>128</v>
      </c>
      <c r="NJ79" s="2" t="s">
        <v>131</v>
      </c>
      <c r="NK79" s="2" t="s">
        <v>131</v>
      </c>
      <c r="NL79" s="2" t="s">
        <v>142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2" t="s">
        <v>131</v>
      </c>
      <c r="OB79" s="4"/>
      <c r="OC79" s="8"/>
      <c r="OD79" s="4"/>
      <c r="OE79" s="8"/>
      <c r="OF79" s="7"/>
      <c r="OG79" s="7"/>
      <c r="OH79" s="2" t="s">
        <v>216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152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159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152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160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162</v>
      </c>
      <c r="RB79" s="4"/>
      <c r="RC79" s="8"/>
      <c r="RD79" s="4"/>
      <c r="RE79" s="8"/>
      <c r="RF79" s="7"/>
      <c r="RG79" s="7"/>
      <c r="RH79" s="2" t="s">
        <v>152</v>
      </c>
      <c r="RI79" s="2" t="s">
        <v>154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159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1056</v>
      </c>
      <c r="B80" s="2" t="s">
        <v>120</v>
      </c>
      <c r="C80" s="2" t="s">
        <v>121</v>
      </c>
      <c r="D80" s="2" t="s">
        <v>867</v>
      </c>
      <c r="E80" s="2" t="s">
        <v>868</v>
      </c>
      <c r="F80" s="2" t="s">
        <v>402</v>
      </c>
      <c r="G80" s="2" t="s">
        <v>402</v>
      </c>
      <c r="H80" s="2" t="s">
        <v>402</v>
      </c>
      <c r="I80" s="2" t="s">
        <v>1034</v>
      </c>
      <c r="J80" s="2" t="s">
        <v>180</v>
      </c>
      <c r="K80" s="2" t="s">
        <v>377</v>
      </c>
      <c r="L80" s="3">
        <v>85</v>
      </c>
      <c r="M80" s="3">
        <v>89.24</v>
      </c>
      <c r="N80" s="3">
        <v>169.99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404</v>
      </c>
      <c r="T80" s="2" t="s">
        <v>405</v>
      </c>
      <c r="U80" s="2" t="s">
        <v>783</v>
      </c>
      <c r="V80" s="2" t="s">
        <v>406</v>
      </c>
      <c r="W80" s="2" t="s">
        <v>136</v>
      </c>
      <c r="X80" s="2" t="s">
        <v>407</v>
      </c>
      <c r="Y80" s="2" t="s">
        <v>431</v>
      </c>
      <c r="Z80" s="4">
        <v>106</v>
      </c>
      <c r="AA80" s="4">
        <f>=ROUNDDOWN(53,0)</f>
      </c>
      <c r="AB80" s="5">
        <v>2</v>
      </c>
      <c r="AC80" s="2" t="s">
        <v>409</v>
      </c>
      <c r="AD80" s="4">
        <v>20</v>
      </c>
      <c r="AE80" s="4">
        <v>20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2</v>
      </c>
      <c r="AQ80" s="8">
        <v>180.34</v>
      </c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0.6956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 t="s">
        <v>131</v>
      </c>
      <c r="BJ80" s="4">
        <v>2</v>
      </c>
      <c r="BK80" s="8">
        <v>180.34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128</v>
      </c>
      <c r="BW80" s="2" t="s">
        <v>1051</v>
      </c>
      <c r="BX80" s="2" t="s">
        <v>1057</v>
      </c>
      <c r="BY80" s="2" t="s">
        <v>142</v>
      </c>
      <c r="BZ80" s="2" t="s">
        <v>142</v>
      </c>
      <c r="CA80" s="2" t="s">
        <v>131</v>
      </c>
      <c r="CB80" s="4"/>
      <c r="CC80" s="8"/>
      <c r="CD80" s="4"/>
      <c r="CE80" s="8"/>
      <c r="CF80" s="7"/>
      <c r="CG80" s="7"/>
      <c r="CH80" s="2" t="s">
        <v>139</v>
      </c>
      <c r="CI80" s="2" t="s">
        <v>128</v>
      </c>
      <c r="CJ80" s="2" t="s">
        <v>431</v>
      </c>
      <c r="CK80" s="2" t="s">
        <v>1058</v>
      </c>
      <c r="CL80" s="2" t="s">
        <v>142</v>
      </c>
      <c r="CM80" s="2" t="s">
        <v>142</v>
      </c>
      <c r="CN80" s="2" t="s">
        <v>131</v>
      </c>
      <c r="CO80" s="4">
        <v>2</v>
      </c>
      <c r="CP80" s="8">
        <v>180.34</v>
      </c>
      <c r="CQ80" s="4"/>
      <c r="CR80" s="8"/>
      <c r="CS80" s="7"/>
      <c r="CT80" s="7"/>
      <c r="CU80" s="2" t="s">
        <v>139</v>
      </c>
      <c r="CV80" s="2" t="s">
        <v>128</v>
      </c>
      <c r="CW80" s="2" t="s">
        <v>1053</v>
      </c>
      <c r="CX80" s="2" t="s">
        <v>413</v>
      </c>
      <c r="CY80" s="2" t="s">
        <v>142</v>
      </c>
      <c r="CZ80" s="2" t="s">
        <v>142</v>
      </c>
      <c r="DA80" s="2" t="s">
        <v>131</v>
      </c>
      <c r="DB80" s="4"/>
      <c r="DC80" s="8"/>
      <c r="DD80" s="4"/>
      <c r="DE80" s="8"/>
      <c r="DF80" s="7"/>
      <c r="DG80" s="7"/>
      <c r="DH80" s="2" t="s">
        <v>139</v>
      </c>
      <c r="DI80" s="2" t="s">
        <v>128</v>
      </c>
      <c r="DJ80" s="2" t="s">
        <v>131</v>
      </c>
      <c r="DK80" s="2" t="s">
        <v>1059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139</v>
      </c>
      <c r="DV80" s="2" t="s">
        <v>128</v>
      </c>
      <c r="DW80" s="2" t="s">
        <v>415</v>
      </c>
      <c r="DX80" s="2" t="s">
        <v>1060</v>
      </c>
      <c r="DY80" s="2" t="s">
        <v>142</v>
      </c>
      <c r="DZ80" s="2" t="s">
        <v>142</v>
      </c>
      <c r="EA80" s="2" t="s">
        <v>131</v>
      </c>
      <c r="EB80" s="4"/>
      <c r="EC80" s="8"/>
      <c r="ED80" s="4"/>
      <c r="EE80" s="8"/>
      <c r="EF80" s="7"/>
      <c r="EG80" s="7"/>
      <c r="EH80" s="2" t="s">
        <v>139</v>
      </c>
      <c r="EI80" s="2" t="s">
        <v>156</v>
      </c>
      <c r="EJ80" s="2" t="s">
        <v>1018</v>
      </c>
      <c r="EK80" s="2" t="s">
        <v>665</v>
      </c>
      <c r="EL80" s="2" t="s">
        <v>142</v>
      </c>
      <c r="EM80" s="2" t="s">
        <v>142</v>
      </c>
      <c r="EN80" s="2" t="s">
        <v>131</v>
      </c>
      <c r="EO80" s="4"/>
      <c r="EP80" s="8"/>
      <c r="EQ80" s="4"/>
      <c r="ER80" s="8"/>
      <c r="ES80" s="7"/>
      <c r="ET80" s="7"/>
      <c r="EU80" s="2" t="s">
        <v>139</v>
      </c>
      <c r="EV80" s="2" t="s">
        <v>128</v>
      </c>
      <c r="EW80" s="2" t="s">
        <v>148</v>
      </c>
      <c r="EX80" s="2" t="s">
        <v>1061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139</v>
      </c>
      <c r="FI80" s="2" t="s">
        <v>128</v>
      </c>
      <c r="FJ80" s="2" t="s">
        <v>1051</v>
      </c>
      <c r="FK80" s="2" t="s">
        <v>1062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131</v>
      </c>
      <c r="FV80" s="2" t="s">
        <v>131</v>
      </c>
      <c r="FW80" s="2" t="s">
        <v>131</v>
      </c>
      <c r="FX80" s="2" t="s">
        <v>131</v>
      </c>
      <c r="FY80" s="2" t="s">
        <v>131</v>
      </c>
      <c r="FZ80" s="2" t="s">
        <v>131</v>
      </c>
      <c r="GA80" s="2" t="s">
        <v>131</v>
      </c>
      <c r="GB80" s="4"/>
      <c r="GC80" s="8"/>
      <c r="GD80" s="4"/>
      <c r="GE80" s="8"/>
      <c r="GF80" s="7"/>
      <c r="GG80" s="7"/>
      <c r="GH80" s="2" t="s">
        <v>139</v>
      </c>
      <c r="GI80" s="2" t="s">
        <v>154</v>
      </c>
      <c r="GJ80" s="2" t="s">
        <v>459</v>
      </c>
      <c r="GK80" s="2" t="s">
        <v>1063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139</v>
      </c>
      <c r="GV80" s="2" t="s">
        <v>156</v>
      </c>
      <c r="GW80" s="2" t="s">
        <v>423</v>
      </c>
      <c r="GX80" s="2" t="s">
        <v>1064</v>
      </c>
      <c r="GY80" s="2" t="s">
        <v>142</v>
      </c>
      <c r="GZ80" s="2" t="s">
        <v>142</v>
      </c>
      <c r="HA80" s="2" t="s">
        <v>131</v>
      </c>
      <c r="HB80" s="4"/>
      <c r="HC80" s="8"/>
      <c r="HD80" s="4"/>
      <c r="HE80" s="8"/>
      <c r="HF80" s="7"/>
      <c r="HG80" s="7"/>
      <c r="HH80" s="2" t="s">
        <v>152</v>
      </c>
      <c r="HI80" s="2" t="s">
        <v>128</v>
      </c>
      <c r="HJ80" s="2" t="s">
        <v>131</v>
      </c>
      <c r="HK80" s="2" t="s">
        <v>131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159</v>
      </c>
      <c r="HV80" s="2" t="s">
        <v>128</v>
      </c>
      <c r="HW80" s="2" t="s">
        <v>131</v>
      </c>
      <c r="HX80" s="2" t="s">
        <v>131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159</v>
      </c>
      <c r="IV80" s="2" t="s">
        <v>128</v>
      </c>
      <c r="IW80" s="2" t="s">
        <v>131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159</v>
      </c>
      <c r="JI80" s="2" t="s">
        <v>128</v>
      </c>
      <c r="JJ80" s="2" t="s">
        <v>131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139</v>
      </c>
      <c r="JV80" s="2" t="s">
        <v>128</v>
      </c>
      <c r="JW80" s="2" t="s">
        <v>425</v>
      </c>
      <c r="JX80" s="2" t="s">
        <v>352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152</v>
      </c>
      <c r="KI80" s="2" t="s">
        <v>154</v>
      </c>
      <c r="KJ80" s="2" t="s">
        <v>131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159</v>
      </c>
      <c r="KV80" s="2" t="s">
        <v>128</v>
      </c>
      <c r="KW80" s="2" t="s">
        <v>131</v>
      </c>
      <c r="KX80" s="2" t="s">
        <v>131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160</v>
      </c>
      <c r="LI80" s="2" t="s">
        <v>128</v>
      </c>
      <c r="LJ80" s="2" t="s">
        <v>131</v>
      </c>
      <c r="LK80" s="2" t="s">
        <v>131</v>
      </c>
      <c r="LL80" s="2" t="s">
        <v>142</v>
      </c>
      <c r="LM80" s="2" t="s">
        <v>142</v>
      </c>
      <c r="LN80" s="2" t="s">
        <v>131</v>
      </c>
      <c r="LO80" s="4"/>
      <c r="LP80" s="8"/>
      <c r="LQ80" s="4"/>
      <c r="LR80" s="8"/>
      <c r="LS80" s="7"/>
      <c r="LT80" s="7"/>
      <c r="LU80" s="2" t="s">
        <v>139</v>
      </c>
      <c r="LV80" s="2" t="s">
        <v>128</v>
      </c>
      <c r="LW80" s="2" t="s">
        <v>1051</v>
      </c>
      <c r="LX80" s="2" t="s">
        <v>131</v>
      </c>
      <c r="LY80" s="2" t="s">
        <v>142</v>
      </c>
      <c r="LZ80" s="2" t="s">
        <v>142</v>
      </c>
      <c r="MA80" s="2" t="s">
        <v>131</v>
      </c>
      <c r="MB80" s="4"/>
      <c r="MC80" s="8"/>
      <c r="MD80" s="4"/>
      <c r="ME80" s="8"/>
      <c r="MF80" s="7"/>
      <c r="MG80" s="7"/>
      <c r="MH80" s="2" t="s">
        <v>131</v>
      </c>
      <c r="MI80" s="2" t="s">
        <v>131</v>
      </c>
      <c r="MJ80" s="2" t="s">
        <v>131</v>
      </c>
      <c r="MK80" s="2" t="s">
        <v>131</v>
      </c>
      <c r="ML80" s="2" t="s">
        <v>131</v>
      </c>
      <c r="MM80" s="2" t="s">
        <v>131</v>
      </c>
      <c r="MN80" s="2" t="s">
        <v>131</v>
      </c>
      <c r="MO80" s="4"/>
      <c r="MP80" s="8"/>
      <c r="MQ80" s="4"/>
      <c r="MR80" s="8"/>
      <c r="MS80" s="7"/>
      <c r="MT80" s="7"/>
      <c r="MU80" s="2" t="s">
        <v>139</v>
      </c>
      <c r="MV80" s="2" t="s">
        <v>154</v>
      </c>
      <c r="MW80" s="2" t="s">
        <v>131</v>
      </c>
      <c r="MX80" s="2" t="s">
        <v>131</v>
      </c>
      <c r="MY80" s="2" t="s">
        <v>142</v>
      </c>
      <c r="MZ80" s="2" t="s">
        <v>142</v>
      </c>
      <c r="NA80" s="2" t="s">
        <v>131</v>
      </c>
      <c r="NB80" s="4"/>
      <c r="NC80" s="8"/>
      <c r="ND80" s="4"/>
      <c r="NE80" s="8"/>
      <c r="NF80" s="7"/>
      <c r="NG80" s="7"/>
      <c r="NH80" s="2" t="s">
        <v>152</v>
      </c>
      <c r="NI80" s="2" t="s">
        <v>128</v>
      </c>
      <c r="NJ80" s="2" t="s">
        <v>131</v>
      </c>
      <c r="NK80" s="2" t="s">
        <v>131</v>
      </c>
      <c r="NL80" s="2" t="s">
        <v>142</v>
      </c>
      <c r="NM80" s="2" t="s">
        <v>142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2" t="s">
        <v>131</v>
      </c>
      <c r="OB80" s="4"/>
      <c r="OC80" s="8"/>
      <c r="OD80" s="4"/>
      <c r="OE80" s="8"/>
      <c r="OF80" s="7"/>
      <c r="OG80" s="7"/>
      <c r="OH80" s="2" t="s">
        <v>139</v>
      </c>
      <c r="OI80" s="2" t="s">
        <v>128</v>
      </c>
      <c r="OJ80" s="2" t="s">
        <v>428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152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159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152</v>
      </c>
      <c r="QI80" s="2" t="s">
        <v>128</v>
      </c>
      <c r="QJ80" s="2" t="s">
        <v>131</v>
      </c>
      <c r="QK80" s="2" t="s">
        <v>131</v>
      </c>
      <c r="QL80" s="2" t="s">
        <v>142</v>
      </c>
      <c r="QM80" s="2" t="s">
        <v>142</v>
      </c>
      <c r="QN80" s="2" t="s">
        <v>131</v>
      </c>
      <c r="QO80" s="4"/>
      <c r="QP80" s="8"/>
      <c r="QQ80" s="4"/>
      <c r="QR80" s="8"/>
      <c r="QS80" s="7"/>
      <c r="QT80" s="7"/>
      <c r="QU80" s="2" t="s">
        <v>160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162</v>
      </c>
      <c r="RB80" s="4"/>
      <c r="RC80" s="8"/>
      <c r="RD80" s="4"/>
      <c r="RE80" s="8"/>
      <c r="RF80" s="7"/>
      <c r="RG80" s="7"/>
      <c r="RH80" s="2" t="s">
        <v>152</v>
      </c>
      <c r="RI80" s="2" t="s">
        <v>154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159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1065</v>
      </c>
      <c r="B81" s="2" t="s">
        <v>120</v>
      </c>
      <c r="C81" s="2" t="s">
        <v>121</v>
      </c>
      <c r="D81" s="2" t="s">
        <v>867</v>
      </c>
      <c r="E81" s="2" t="s">
        <v>868</v>
      </c>
      <c r="F81" s="2" t="s">
        <v>679</v>
      </c>
      <c r="G81" s="2" t="s">
        <v>679</v>
      </c>
      <c r="H81" s="2" t="s">
        <v>679</v>
      </c>
      <c r="I81" s="2" t="s">
        <v>925</v>
      </c>
      <c r="J81" s="2" t="s">
        <v>245</v>
      </c>
      <c r="K81" s="2" t="s">
        <v>681</v>
      </c>
      <c r="L81" s="3">
        <v>96.89</v>
      </c>
      <c r="M81" s="3">
        <v>101.74</v>
      </c>
      <c r="N81" s="3">
        <v>199.99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682</v>
      </c>
      <c r="T81" s="2" t="s">
        <v>683</v>
      </c>
      <c r="U81" s="2" t="s">
        <v>131</v>
      </c>
      <c r="V81" s="2" t="s">
        <v>334</v>
      </c>
      <c r="W81" s="2" t="s">
        <v>473</v>
      </c>
      <c r="X81" s="2" t="s">
        <v>474</v>
      </c>
      <c r="Y81" s="2" t="s">
        <v>300</v>
      </c>
      <c r="Z81" s="4">
        <v>150</v>
      </c>
      <c r="AA81" s="4">
        <f>=ROUNDDOWN(75,0)</f>
      </c>
      <c r="AB81" s="5">
        <v>2</v>
      </c>
      <c r="AC81" s="2" t="s">
        <v>409</v>
      </c>
      <c r="AD81" s="4">
        <v>63</v>
      </c>
      <c r="AE81" s="4">
        <v>63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</v>
      </c>
      <c r="AQ81" s="8">
        <v>110.17</v>
      </c>
      <c r="AR81" s="4"/>
      <c r="AS81" s="8"/>
      <c r="AT81" s="7"/>
      <c r="AU81" s="7"/>
      <c r="AV81" s="4">
        <v>1</v>
      </c>
      <c r="AW81" s="8">
        <v>110.17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1</v>
      </c>
      <c r="BC81" s="4">
        <v>1</v>
      </c>
      <c r="BD81" s="8">
        <v>110.17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1</v>
      </c>
      <c r="BJ81" s="4">
        <v>1</v>
      </c>
      <c r="BK81" s="8">
        <v>110.17</v>
      </c>
      <c r="BL81" s="2" t="s">
        <v>19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128</v>
      </c>
      <c r="BW81" s="2" t="s">
        <v>301</v>
      </c>
      <c r="BX81" s="2" t="s">
        <v>476</v>
      </c>
      <c r="BY81" s="2" t="s">
        <v>142</v>
      </c>
      <c r="BZ81" s="2" t="s">
        <v>142</v>
      </c>
      <c r="CA81" s="2" t="s">
        <v>131</v>
      </c>
      <c r="CB81" s="4"/>
      <c r="CC81" s="8"/>
      <c r="CD81" s="4"/>
      <c r="CE81" s="8"/>
      <c r="CF81" s="7"/>
      <c r="CG81" s="7"/>
      <c r="CH81" s="2" t="s">
        <v>139</v>
      </c>
      <c r="CI81" s="2" t="s">
        <v>128</v>
      </c>
      <c r="CJ81" s="2" t="s">
        <v>1066</v>
      </c>
      <c r="CK81" s="2" t="s">
        <v>1067</v>
      </c>
      <c r="CL81" s="2" t="s">
        <v>142</v>
      </c>
      <c r="CM81" s="2" t="s">
        <v>142</v>
      </c>
      <c r="CN81" s="2" t="s">
        <v>131</v>
      </c>
      <c r="CO81" s="4"/>
      <c r="CP81" s="8"/>
      <c r="CQ81" s="4"/>
      <c r="CR81" s="8"/>
      <c r="CS81" s="7"/>
      <c r="CT81" s="7"/>
      <c r="CU81" s="2" t="s">
        <v>139</v>
      </c>
      <c r="CV81" s="2" t="s">
        <v>128</v>
      </c>
      <c r="CW81" s="2" t="s">
        <v>301</v>
      </c>
      <c r="CX81" s="2" t="s">
        <v>523</v>
      </c>
      <c r="CY81" s="2" t="s">
        <v>142</v>
      </c>
      <c r="CZ81" s="2" t="s">
        <v>142</v>
      </c>
      <c r="DA81" s="2" t="s">
        <v>131</v>
      </c>
      <c r="DB81" s="4">
        <v>1</v>
      </c>
      <c r="DC81" s="8">
        <v>110.17</v>
      </c>
      <c r="DD81" s="4"/>
      <c r="DE81" s="8"/>
      <c r="DF81" s="7"/>
      <c r="DG81" s="7"/>
      <c r="DH81" s="2" t="s">
        <v>139</v>
      </c>
      <c r="DI81" s="2" t="s">
        <v>128</v>
      </c>
      <c r="DJ81" s="2" t="s">
        <v>131</v>
      </c>
      <c r="DK81" s="2" t="s">
        <v>1068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139</v>
      </c>
      <c r="DV81" s="2" t="s">
        <v>128</v>
      </c>
      <c r="DW81" s="2" t="s">
        <v>916</v>
      </c>
      <c r="DX81" s="2" t="s">
        <v>1069</v>
      </c>
      <c r="DY81" s="2" t="s">
        <v>142</v>
      </c>
      <c r="DZ81" s="2" t="s">
        <v>142</v>
      </c>
      <c r="EA81" s="2" t="s">
        <v>131</v>
      </c>
      <c r="EB81" s="4"/>
      <c r="EC81" s="8"/>
      <c r="ED81" s="4"/>
      <c r="EE81" s="8"/>
      <c r="EF81" s="7"/>
      <c r="EG81" s="7"/>
      <c r="EH81" s="2" t="s">
        <v>139</v>
      </c>
      <c r="EI81" s="2" t="s">
        <v>128</v>
      </c>
      <c r="EJ81" s="2" t="s">
        <v>301</v>
      </c>
      <c r="EK81" s="2" t="s">
        <v>1070</v>
      </c>
      <c r="EL81" s="2" t="s">
        <v>142</v>
      </c>
      <c r="EM81" s="2" t="s">
        <v>142</v>
      </c>
      <c r="EN81" s="2" t="s">
        <v>131</v>
      </c>
      <c r="EO81" s="4"/>
      <c r="EP81" s="8"/>
      <c r="EQ81" s="4"/>
      <c r="ER81" s="8"/>
      <c r="ES81" s="7"/>
      <c r="ET81" s="7"/>
      <c r="EU81" s="2" t="s">
        <v>139</v>
      </c>
      <c r="EV81" s="2" t="s">
        <v>128</v>
      </c>
      <c r="EW81" s="2" t="s">
        <v>148</v>
      </c>
      <c r="EX81" s="2" t="s">
        <v>1071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139</v>
      </c>
      <c r="FI81" s="2" t="s">
        <v>128</v>
      </c>
      <c r="FJ81" s="2" t="s">
        <v>301</v>
      </c>
      <c r="FK81" s="2" t="s">
        <v>714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131</v>
      </c>
      <c r="FV81" s="2" t="s">
        <v>131</v>
      </c>
      <c r="FW81" s="2" t="s">
        <v>131</v>
      </c>
      <c r="FX81" s="2" t="s">
        <v>131</v>
      </c>
      <c r="FY81" s="2" t="s">
        <v>131</v>
      </c>
      <c r="FZ81" s="2" t="s">
        <v>131</v>
      </c>
      <c r="GA81" s="2" t="s">
        <v>131</v>
      </c>
      <c r="GB81" s="4"/>
      <c r="GC81" s="8"/>
      <c r="GD81" s="4"/>
      <c r="GE81" s="8"/>
      <c r="GF81" s="7"/>
      <c r="GG81" s="7"/>
      <c r="GH81" s="2" t="s">
        <v>139</v>
      </c>
      <c r="GI81" s="2" t="s">
        <v>154</v>
      </c>
      <c r="GJ81" s="2" t="s">
        <v>350</v>
      </c>
      <c r="GK81" s="2" t="s">
        <v>1072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139</v>
      </c>
      <c r="GV81" s="2" t="s">
        <v>156</v>
      </c>
      <c r="GW81" s="2" t="s">
        <v>423</v>
      </c>
      <c r="GX81" s="2" t="s">
        <v>184</v>
      </c>
      <c r="GY81" s="2" t="s">
        <v>142</v>
      </c>
      <c r="GZ81" s="2" t="s">
        <v>142</v>
      </c>
      <c r="HA81" s="2" t="s">
        <v>131</v>
      </c>
      <c r="HB81" s="4"/>
      <c r="HC81" s="8"/>
      <c r="HD81" s="4"/>
      <c r="HE81" s="8"/>
      <c r="HF81" s="7"/>
      <c r="HG81" s="7"/>
      <c r="HH81" s="2" t="s">
        <v>139</v>
      </c>
      <c r="HI81" s="2" t="s">
        <v>154</v>
      </c>
      <c r="HJ81" s="2" t="s">
        <v>310</v>
      </c>
      <c r="HK81" s="2" t="s">
        <v>1073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353</v>
      </c>
      <c r="HX81" s="2" t="s">
        <v>987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2" t="s">
        <v>131</v>
      </c>
      <c r="IN81" s="2" t="s">
        <v>131</v>
      </c>
      <c r="IO81" s="4"/>
      <c r="IP81" s="8"/>
      <c r="IQ81" s="4"/>
      <c r="IR81" s="8"/>
      <c r="IS81" s="7"/>
      <c r="IT81" s="7"/>
      <c r="IU81" s="2" t="s">
        <v>139</v>
      </c>
      <c r="IV81" s="2" t="s">
        <v>156</v>
      </c>
      <c r="IW81" s="2" t="s">
        <v>694</v>
      </c>
      <c r="IX81" s="2" t="s">
        <v>1074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159</v>
      </c>
      <c r="JI81" s="2" t="s">
        <v>128</v>
      </c>
      <c r="JJ81" s="2" t="s">
        <v>131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139</v>
      </c>
      <c r="JV81" s="2" t="s">
        <v>128</v>
      </c>
      <c r="JW81" s="2" t="s">
        <v>301</v>
      </c>
      <c r="JX81" s="2" t="s">
        <v>518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131</v>
      </c>
      <c r="KI81" s="2" t="s">
        <v>131</v>
      </c>
      <c r="KJ81" s="2" t="s">
        <v>131</v>
      </c>
      <c r="KK81" s="2" t="s">
        <v>131</v>
      </c>
      <c r="KL81" s="2" t="s">
        <v>131</v>
      </c>
      <c r="KM81" s="2" t="s">
        <v>131</v>
      </c>
      <c r="KN81" s="2" t="s">
        <v>131</v>
      </c>
      <c r="KO81" s="4"/>
      <c r="KP81" s="8"/>
      <c r="KQ81" s="4"/>
      <c r="KR81" s="8"/>
      <c r="KS81" s="7"/>
      <c r="KT81" s="7"/>
      <c r="KU81" s="2" t="s">
        <v>159</v>
      </c>
      <c r="KV81" s="2" t="s">
        <v>128</v>
      </c>
      <c r="KW81" s="2" t="s">
        <v>131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139</v>
      </c>
      <c r="LV81" s="2" t="s">
        <v>128</v>
      </c>
      <c r="LW81" s="2" t="s">
        <v>301</v>
      </c>
      <c r="LX81" s="2" t="s">
        <v>1075</v>
      </c>
      <c r="LY81" s="2" t="s">
        <v>142</v>
      </c>
      <c r="LZ81" s="2" t="s">
        <v>142</v>
      </c>
      <c r="MA81" s="2" t="s">
        <v>131</v>
      </c>
      <c r="MB81" s="4"/>
      <c r="MC81" s="8"/>
      <c r="MD81" s="4"/>
      <c r="ME81" s="8"/>
      <c r="MF81" s="7"/>
      <c r="MG81" s="7"/>
      <c r="MH81" s="2" t="s">
        <v>131</v>
      </c>
      <c r="MI81" s="2" t="s">
        <v>131</v>
      </c>
      <c r="MJ81" s="2" t="s">
        <v>131</v>
      </c>
      <c r="MK81" s="2" t="s">
        <v>131</v>
      </c>
      <c r="ML81" s="2" t="s">
        <v>131</v>
      </c>
      <c r="MM81" s="2" t="s">
        <v>131</v>
      </c>
      <c r="MN81" s="2" t="s">
        <v>131</v>
      </c>
      <c r="MO81" s="4"/>
      <c r="MP81" s="8"/>
      <c r="MQ81" s="4"/>
      <c r="MR81" s="8"/>
      <c r="MS81" s="7"/>
      <c r="MT81" s="7"/>
      <c r="MU81" s="2" t="s">
        <v>139</v>
      </c>
      <c r="MV81" s="2" t="s">
        <v>154</v>
      </c>
      <c r="MW81" s="2" t="s">
        <v>131</v>
      </c>
      <c r="MX81" s="2" t="s">
        <v>131</v>
      </c>
      <c r="MY81" s="2" t="s">
        <v>142</v>
      </c>
      <c r="MZ81" s="2" t="s">
        <v>142</v>
      </c>
      <c r="NA81" s="2" t="s">
        <v>131</v>
      </c>
      <c r="NB81" s="4"/>
      <c r="NC81" s="8"/>
      <c r="ND81" s="4"/>
      <c r="NE81" s="8"/>
      <c r="NF81" s="7"/>
      <c r="NG81" s="7"/>
      <c r="NH81" s="2" t="s">
        <v>152</v>
      </c>
      <c r="NI81" s="2" t="s">
        <v>128</v>
      </c>
      <c r="NJ81" s="2" t="s">
        <v>131</v>
      </c>
      <c r="NK81" s="2" t="s">
        <v>131</v>
      </c>
      <c r="NL81" s="2" t="s">
        <v>142</v>
      </c>
      <c r="NM81" s="2" t="s">
        <v>142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2" t="s">
        <v>131</v>
      </c>
      <c r="OB81" s="4"/>
      <c r="OC81" s="8"/>
      <c r="OD81" s="4"/>
      <c r="OE81" s="8"/>
      <c r="OF81" s="7"/>
      <c r="OG81" s="7"/>
      <c r="OH81" s="2" t="s">
        <v>139</v>
      </c>
      <c r="OI81" s="2" t="s">
        <v>128</v>
      </c>
      <c r="OJ81" s="2" t="s">
        <v>586</v>
      </c>
      <c r="OK81" s="2" t="s">
        <v>1076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152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159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160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162</v>
      </c>
      <c r="RB81" s="4"/>
      <c r="RC81" s="8"/>
      <c r="RD81" s="4"/>
      <c r="RE81" s="8"/>
      <c r="RF81" s="7"/>
      <c r="RG81" s="7"/>
      <c r="RH81" s="2" t="s">
        <v>152</v>
      </c>
      <c r="RI81" s="2" t="s">
        <v>154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153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1077</v>
      </c>
      <c r="B82" s="2" t="s">
        <v>120</v>
      </c>
      <c r="C82" s="2" t="s">
        <v>121</v>
      </c>
      <c r="D82" s="2" t="s">
        <v>867</v>
      </c>
      <c r="E82" s="2" t="s">
        <v>868</v>
      </c>
      <c r="F82" s="2" t="s">
        <v>679</v>
      </c>
      <c r="G82" s="2" t="s">
        <v>679</v>
      </c>
      <c r="H82" s="2" t="s">
        <v>679</v>
      </c>
      <c r="I82" s="2" t="s">
        <v>925</v>
      </c>
      <c r="J82" s="2" t="s">
        <v>180</v>
      </c>
      <c r="K82" s="2" t="s">
        <v>681</v>
      </c>
      <c r="L82" s="3">
        <v>109.19</v>
      </c>
      <c r="M82" s="3">
        <v>114.65</v>
      </c>
      <c r="N82" s="3">
        <v>224.99</v>
      </c>
      <c r="O82" s="2" t="s">
        <v>128</v>
      </c>
      <c r="P82" s="2" t="s">
        <v>129</v>
      </c>
      <c r="Q82" s="2" t="s">
        <v>130</v>
      </c>
      <c r="R82" s="2" t="s">
        <v>131</v>
      </c>
      <c r="S82" s="2" t="s">
        <v>682</v>
      </c>
      <c r="T82" s="2" t="s">
        <v>683</v>
      </c>
      <c r="U82" s="2" t="s">
        <v>131</v>
      </c>
      <c r="V82" s="2" t="s">
        <v>334</v>
      </c>
      <c r="W82" s="2" t="s">
        <v>473</v>
      </c>
      <c r="X82" s="2" t="s">
        <v>474</v>
      </c>
      <c r="Y82" s="2" t="s">
        <v>300</v>
      </c>
      <c r="Z82" s="4">
        <v>265</v>
      </c>
      <c r="AA82" s="4">
        <f>=ROUNDDOWN(106,0)</f>
      </c>
      <c r="AB82" s="5">
        <v>2.5</v>
      </c>
      <c r="AC82" s="2" t="s">
        <v>131</v>
      </c>
      <c r="AD82" s="4"/>
      <c r="AE82" s="4"/>
      <c r="AF82" s="6">
        <v>79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131</v>
      </c>
      <c r="AW82" s="8" t="s">
        <v>131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/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 t="s">
        <v>131</v>
      </c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139</v>
      </c>
      <c r="BV82" s="2" t="s">
        <v>128</v>
      </c>
      <c r="BW82" s="2" t="s">
        <v>301</v>
      </c>
      <c r="BX82" s="2" t="s">
        <v>476</v>
      </c>
      <c r="BY82" s="2" t="s">
        <v>142</v>
      </c>
      <c r="BZ82" s="2" t="s">
        <v>142</v>
      </c>
      <c r="CA82" s="2" t="s">
        <v>131</v>
      </c>
      <c r="CB82" s="4"/>
      <c r="CC82" s="8"/>
      <c r="CD82" s="4"/>
      <c r="CE82" s="8"/>
      <c r="CF82" s="7"/>
      <c r="CG82" s="7"/>
      <c r="CH82" s="2" t="s">
        <v>139</v>
      </c>
      <c r="CI82" s="2" t="s">
        <v>128</v>
      </c>
      <c r="CJ82" s="2" t="s">
        <v>1066</v>
      </c>
      <c r="CK82" s="2" t="s">
        <v>574</v>
      </c>
      <c r="CL82" s="2" t="s">
        <v>142</v>
      </c>
      <c r="CM82" s="2" t="s">
        <v>142</v>
      </c>
      <c r="CN82" s="2" t="s">
        <v>131</v>
      </c>
      <c r="CO82" s="4"/>
      <c r="CP82" s="8"/>
      <c r="CQ82" s="4"/>
      <c r="CR82" s="8"/>
      <c r="CS82" s="7"/>
      <c r="CT82" s="7"/>
      <c r="CU82" s="2" t="s">
        <v>139</v>
      </c>
      <c r="CV82" s="2" t="s">
        <v>128</v>
      </c>
      <c r="CW82" s="2" t="s">
        <v>301</v>
      </c>
      <c r="CX82" s="2" t="s">
        <v>697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139</v>
      </c>
      <c r="DI82" s="2" t="s">
        <v>128</v>
      </c>
      <c r="DJ82" s="2" t="s">
        <v>131</v>
      </c>
      <c r="DK82" s="2" t="s">
        <v>1078</v>
      </c>
      <c r="DL82" s="2" t="s">
        <v>142</v>
      </c>
      <c r="DM82" s="2" t="s">
        <v>142</v>
      </c>
      <c r="DN82" s="2" t="s">
        <v>131</v>
      </c>
      <c r="DO82" s="4"/>
      <c r="DP82" s="8"/>
      <c r="DQ82" s="4"/>
      <c r="DR82" s="8"/>
      <c r="DS82" s="7"/>
      <c r="DT82" s="7"/>
      <c r="DU82" s="2" t="s">
        <v>139</v>
      </c>
      <c r="DV82" s="2" t="s">
        <v>128</v>
      </c>
      <c r="DW82" s="2" t="s">
        <v>916</v>
      </c>
      <c r="DX82" s="2" t="s">
        <v>1079</v>
      </c>
      <c r="DY82" s="2" t="s">
        <v>142</v>
      </c>
      <c r="DZ82" s="2" t="s">
        <v>142</v>
      </c>
      <c r="EA82" s="2" t="s">
        <v>131</v>
      </c>
      <c r="EB82" s="4"/>
      <c r="EC82" s="8"/>
      <c r="ED82" s="4"/>
      <c r="EE82" s="8"/>
      <c r="EF82" s="7"/>
      <c r="EG82" s="7"/>
      <c r="EH82" s="2" t="s">
        <v>139</v>
      </c>
      <c r="EI82" s="2" t="s">
        <v>128</v>
      </c>
      <c r="EJ82" s="2" t="s">
        <v>301</v>
      </c>
      <c r="EK82" s="2" t="s">
        <v>1080</v>
      </c>
      <c r="EL82" s="2" t="s">
        <v>142</v>
      </c>
      <c r="EM82" s="2" t="s">
        <v>142</v>
      </c>
      <c r="EN82" s="2" t="s">
        <v>131</v>
      </c>
      <c r="EO82" s="4"/>
      <c r="EP82" s="8"/>
      <c r="EQ82" s="4"/>
      <c r="ER82" s="8"/>
      <c r="ES82" s="7"/>
      <c r="ET82" s="7"/>
      <c r="EU82" s="2" t="s">
        <v>139</v>
      </c>
      <c r="EV82" s="2" t="s">
        <v>128</v>
      </c>
      <c r="EW82" s="2" t="s">
        <v>148</v>
      </c>
      <c r="EX82" s="2" t="s">
        <v>1081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139</v>
      </c>
      <c r="FI82" s="2" t="s">
        <v>128</v>
      </c>
      <c r="FJ82" s="2" t="s">
        <v>301</v>
      </c>
      <c r="FK82" s="2" t="s">
        <v>1082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131</v>
      </c>
      <c r="FV82" s="2" t="s">
        <v>131</v>
      </c>
      <c r="FW82" s="2" t="s">
        <v>131</v>
      </c>
      <c r="FX82" s="2" t="s">
        <v>131</v>
      </c>
      <c r="FY82" s="2" t="s">
        <v>131</v>
      </c>
      <c r="FZ82" s="2" t="s">
        <v>131</v>
      </c>
      <c r="GA82" s="2" t="s">
        <v>131</v>
      </c>
      <c r="GB82" s="4"/>
      <c r="GC82" s="8"/>
      <c r="GD82" s="4"/>
      <c r="GE82" s="8"/>
      <c r="GF82" s="7"/>
      <c r="GG82" s="7"/>
      <c r="GH82" s="2" t="s">
        <v>139</v>
      </c>
      <c r="GI82" s="2" t="s">
        <v>154</v>
      </c>
      <c r="GJ82" s="2" t="s">
        <v>350</v>
      </c>
      <c r="GK82" s="2" t="s">
        <v>932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139</v>
      </c>
      <c r="GV82" s="2" t="s">
        <v>128</v>
      </c>
      <c r="GW82" s="2" t="s">
        <v>423</v>
      </c>
      <c r="GX82" s="2" t="s">
        <v>1083</v>
      </c>
      <c r="GY82" s="2" t="s">
        <v>142</v>
      </c>
      <c r="GZ82" s="2" t="s">
        <v>142</v>
      </c>
      <c r="HA82" s="2" t="s">
        <v>131</v>
      </c>
      <c r="HB82" s="4"/>
      <c r="HC82" s="8"/>
      <c r="HD82" s="4"/>
      <c r="HE82" s="8"/>
      <c r="HF82" s="7"/>
      <c r="HG82" s="7"/>
      <c r="HH82" s="2" t="s">
        <v>139</v>
      </c>
      <c r="HI82" s="2" t="s">
        <v>154</v>
      </c>
      <c r="HJ82" s="2" t="s">
        <v>310</v>
      </c>
      <c r="HK82" s="2" t="s">
        <v>545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139</v>
      </c>
      <c r="HV82" s="2" t="s">
        <v>128</v>
      </c>
      <c r="HW82" s="2" t="s">
        <v>353</v>
      </c>
      <c r="HX82" s="2" t="s">
        <v>1084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131</v>
      </c>
      <c r="II82" s="2" t="s">
        <v>131</v>
      </c>
      <c r="IJ82" s="2" t="s">
        <v>131</v>
      </c>
      <c r="IK82" s="2" t="s">
        <v>131</v>
      </c>
      <c r="IL82" s="2" t="s">
        <v>131</v>
      </c>
      <c r="IM82" s="2" t="s">
        <v>131</v>
      </c>
      <c r="IN82" s="2" t="s">
        <v>131</v>
      </c>
      <c r="IO82" s="4"/>
      <c r="IP82" s="8"/>
      <c r="IQ82" s="4"/>
      <c r="IR82" s="8"/>
      <c r="IS82" s="7"/>
      <c r="IT82" s="7"/>
      <c r="IU82" s="2" t="s">
        <v>139</v>
      </c>
      <c r="IV82" s="2" t="s">
        <v>156</v>
      </c>
      <c r="IW82" s="2" t="s">
        <v>694</v>
      </c>
      <c r="IX82" s="2" t="s">
        <v>494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159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139</v>
      </c>
      <c r="JV82" s="2" t="s">
        <v>128</v>
      </c>
      <c r="JW82" s="2" t="s">
        <v>301</v>
      </c>
      <c r="JX82" s="2" t="s">
        <v>1085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131</v>
      </c>
      <c r="KI82" s="2" t="s">
        <v>131</v>
      </c>
      <c r="KJ82" s="2" t="s">
        <v>131</v>
      </c>
      <c r="KK82" s="2" t="s">
        <v>131</v>
      </c>
      <c r="KL82" s="2" t="s">
        <v>131</v>
      </c>
      <c r="KM82" s="2" t="s">
        <v>131</v>
      </c>
      <c r="KN82" s="2" t="s">
        <v>131</v>
      </c>
      <c r="KO82" s="4"/>
      <c r="KP82" s="8"/>
      <c r="KQ82" s="4"/>
      <c r="KR82" s="8"/>
      <c r="KS82" s="7"/>
      <c r="KT82" s="7"/>
      <c r="KU82" s="2" t="s">
        <v>159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131</v>
      </c>
      <c r="LI82" s="2" t="s">
        <v>131</v>
      </c>
      <c r="LJ82" s="2" t="s">
        <v>131</v>
      </c>
      <c r="LK82" s="2" t="s">
        <v>131</v>
      </c>
      <c r="LL82" s="2" t="s">
        <v>131</v>
      </c>
      <c r="LM82" s="2" t="s">
        <v>131</v>
      </c>
      <c r="LN82" s="2" t="s">
        <v>131</v>
      </c>
      <c r="LO82" s="4"/>
      <c r="LP82" s="8"/>
      <c r="LQ82" s="4"/>
      <c r="LR82" s="8"/>
      <c r="LS82" s="7"/>
      <c r="LT82" s="7"/>
      <c r="LU82" s="2" t="s">
        <v>139</v>
      </c>
      <c r="LV82" s="2" t="s">
        <v>128</v>
      </c>
      <c r="LW82" s="2" t="s">
        <v>301</v>
      </c>
      <c r="LX82" s="2" t="s">
        <v>1086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131</v>
      </c>
      <c r="MI82" s="2" t="s">
        <v>131</v>
      </c>
      <c r="MJ82" s="2" t="s">
        <v>131</v>
      </c>
      <c r="MK82" s="2" t="s">
        <v>131</v>
      </c>
      <c r="ML82" s="2" t="s">
        <v>131</v>
      </c>
      <c r="MM82" s="2" t="s">
        <v>131</v>
      </c>
      <c r="MN82" s="2" t="s">
        <v>131</v>
      </c>
      <c r="MO82" s="4"/>
      <c r="MP82" s="8"/>
      <c r="MQ82" s="4"/>
      <c r="MR82" s="8"/>
      <c r="MS82" s="7"/>
      <c r="MT82" s="7"/>
      <c r="MU82" s="2" t="s">
        <v>139</v>
      </c>
      <c r="MV82" s="2" t="s">
        <v>128</v>
      </c>
      <c r="MW82" s="2" t="s">
        <v>131</v>
      </c>
      <c r="MX82" s="2" t="s">
        <v>131</v>
      </c>
      <c r="MY82" s="2" t="s">
        <v>142</v>
      </c>
      <c r="MZ82" s="2" t="s">
        <v>142</v>
      </c>
      <c r="NA82" s="2" t="s">
        <v>131</v>
      </c>
      <c r="NB82" s="4"/>
      <c r="NC82" s="8"/>
      <c r="ND82" s="4"/>
      <c r="NE82" s="8"/>
      <c r="NF82" s="7"/>
      <c r="NG82" s="7"/>
      <c r="NH82" s="2" t="s">
        <v>152</v>
      </c>
      <c r="NI82" s="2" t="s">
        <v>128</v>
      </c>
      <c r="NJ82" s="2" t="s">
        <v>131</v>
      </c>
      <c r="NK82" s="2" t="s">
        <v>131</v>
      </c>
      <c r="NL82" s="2" t="s">
        <v>142</v>
      </c>
      <c r="NM82" s="2" t="s">
        <v>142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139</v>
      </c>
      <c r="OI82" s="2" t="s">
        <v>128</v>
      </c>
      <c r="OJ82" s="2" t="s">
        <v>586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152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159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131</v>
      </c>
      <c r="PV82" s="2" t="s">
        <v>131</v>
      </c>
      <c r="PW82" s="2" t="s">
        <v>131</v>
      </c>
      <c r="PX82" s="2" t="s">
        <v>131</v>
      </c>
      <c r="PY82" s="2" t="s">
        <v>131</v>
      </c>
      <c r="PZ82" s="2" t="s">
        <v>131</v>
      </c>
      <c r="QA82" s="2" t="s">
        <v>131</v>
      </c>
      <c r="QB82" s="4"/>
      <c r="QC82" s="8"/>
      <c r="QD82" s="4"/>
      <c r="QE82" s="8"/>
      <c r="QF82" s="7"/>
      <c r="QG82" s="7"/>
      <c r="QH82" s="2" t="s">
        <v>131</v>
      </c>
      <c r="QI82" s="2" t="s">
        <v>131</v>
      </c>
      <c r="QJ82" s="2" t="s">
        <v>131</v>
      </c>
      <c r="QK82" s="2" t="s">
        <v>131</v>
      </c>
      <c r="QL82" s="2" t="s">
        <v>131</v>
      </c>
      <c r="QM82" s="2" t="s">
        <v>131</v>
      </c>
      <c r="QN82" s="2" t="s">
        <v>131</v>
      </c>
      <c r="QO82" s="4"/>
      <c r="QP82" s="8"/>
      <c r="QQ82" s="4"/>
      <c r="QR82" s="8"/>
      <c r="QS82" s="7"/>
      <c r="QT82" s="7"/>
      <c r="QU82" s="2" t="s">
        <v>160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162</v>
      </c>
      <c r="RB82" s="4"/>
      <c r="RC82" s="8"/>
      <c r="RD82" s="4"/>
      <c r="RE82" s="8"/>
      <c r="RF82" s="7"/>
      <c r="RG82" s="7"/>
      <c r="RH82" s="2" t="s">
        <v>152</v>
      </c>
      <c r="RI82" s="2" t="s">
        <v>154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153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1087</v>
      </c>
      <c r="B83" s="2" t="s">
        <v>120</v>
      </c>
      <c r="C83" s="2" t="s">
        <v>121</v>
      </c>
      <c r="D83" s="2" t="s">
        <v>867</v>
      </c>
      <c r="E83" s="2" t="s">
        <v>914</v>
      </c>
      <c r="F83" s="2" t="s">
        <v>852</v>
      </c>
      <c r="G83" s="2" t="s">
        <v>852</v>
      </c>
      <c r="H83" s="2" t="s">
        <v>852</v>
      </c>
      <c r="I83" s="2" t="s">
        <v>1088</v>
      </c>
      <c r="J83" s="2" t="s">
        <v>245</v>
      </c>
      <c r="K83" s="2" t="s">
        <v>377</v>
      </c>
      <c r="L83" s="3">
        <v>68</v>
      </c>
      <c r="M83" s="3">
        <v>71.4</v>
      </c>
      <c r="N83" s="3">
        <v>129.99</v>
      </c>
      <c r="O83" s="2" t="s">
        <v>128</v>
      </c>
      <c r="P83" s="2" t="s">
        <v>197</v>
      </c>
      <c r="Q83" s="2" t="s">
        <v>130</v>
      </c>
      <c r="R83" s="2" t="s">
        <v>131</v>
      </c>
      <c r="S83" s="2" t="s">
        <v>131</v>
      </c>
      <c r="T83" s="2" t="s">
        <v>378</v>
      </c>
      <c r="U83" s="2" t="s">
        <v>1089</v>
      </c>
      <c r="V83" s="2" t="s">
        <v>854</v>
      </c>
      <c r="W83" s="2" t="s">
        <v>131</v>
      </c>
      <c r="X83" s="2" t="s">
        <v>131</v>
      </c>
      <c r="Y83" s="2" t="s">
        <v>860</v>
      </c>
      <c r="Z83" s="4">
        <v>219</v>
      </c>
      <c r="AA83" s="4">
        <f>=ROUNDDOWN(1095,0)</f>
      </c>
      <c r="AB83" s="5">
        <v>0.2</v>
      </c>
      <c r="AC83" s="2" t="s">
        <v>131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/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139</v>
      </c>
      <c r="BV83" s="2" t="s">
        <v>128</v>
      </c>
      <c r="BW83" s="2" t="s">
        <v>131</v>
      </c>
      <c r="BX83" s="2" t="s">
        <v>131</v>
      </c>
      <c r="BY83" s="2" t="s">
        <v>142</v>
      </c>
      <c r="BZ83" s="2" t="s">
        <v>142</v>
      </c>
      <c r="CA83" s="2" t="s">
        <v>131</v>
      </c>
      <c r="CB83" s="4"/>
      <c r="CC83" s="8"/>
      <c r="CD83" s="4"/>
      <c r="CE83" s="8"/>
      <c r="CF83" s="7"/>
      <c r="CG83" s="7"/>
      <c r="CH83" s="2" t="s">
        <v>139</v>
      </c>
      <c r="CI83" s="2" t="s">
        <v>128</v>
      </c>
      <c r="CJ83" s="2" t="s">
        <v>131</v>
      </c>
      <c r="CK83" s="2" t="s">
        <v>272</v>
      </c>
      <c r="CL83" s="2" t="s">
        <v>142</v>
      </c>
      <c r="CM83" s="2" t="s">
        <v>142</v>
      </c>
      <c r="CN83" s="2" t="s">
        <v>131</v>
      </c>
      <c r="CO83" s="4"/>
      <c r="CP83" s="8"/>
      <c r="CQ83" s="4"/>
      <c r="CR83" s="8"/>
      <c r="CS83" s="7"/>
      <c r="CT83" s="7"/>
      <c r="CU83" s="2" t="s">
        <v>139</v>
      </c>
      <c r="CV83" s="2" t="s">
        <v>128</v>
      </c>
      <c r="CW83" s="2" t="s">
        <v>131</v>
      </c>
      <c r="CX83" s="2" t="s">
        <v>131</v>
      </c>
      <c r="CY83" s="2" t="s">
        <v>142</v>
      </c>
      <c r="CZ83" s="2" t="s">
        <v>142</v>
      </c>
      <c r="DA83" s="2" t="s">
        <v>131</v>
      </c>
      <c r="DB83" s="4"/>
      <c r="DC83" s="8"/>
      <c r="DD83" s="4"/>
      <c r="DE83" s="8"/>
      <c r="DF83" s="7"/>
      <c r="DG83" s="7"/>
      <c r="DH83" s="2" t="s">
        <v>139</v>
      </c>
      <c r="DI83" s="2" t="s">
        <v>128</v>
      </c>
      <c r="DJ83" s="2" t="s">
        <v>131</v>
      </c>
      <c r="DK83" s="2" t="s">
        <v>131</v>
      </c>
      <c r="DL83" s="2" t="s">
        <v>142</v>
      </c>
      <c r="DM83" s="2" t="s">
        <v>142</v>
      </c>
      <c r="DN83" s="2" t="s">
        <v>131</v>
      </c>
      <c r="DO83" s="4"/>
      <c r="DP83" s="8"/>
      <c r="DQ83" s="4"/>
      <c r="DR83" s="8"/>
      <c r="DS83" s="7"/>
      <c r="DT83" s="7"/>
      <c r="DU83" s="2" t="s">
        <v>139</v>
      </c>
      <c r="DV83" s="2" t="s">
        <v>128</v>
      </c>
      <c r="DW83" s="2" t="s">
        <v>131</v>
      </c>
      <c r="DX83" s="2" t="s">
        <v>131</v>
      </c>
      <c r="DY83" s="2" t="s">
        <v>142</v>
      </c>
      <c r="DZ83" s="2" t="s">
        <v>142</v>
      </c>
      <c r="EA83" s="2" t="s">
        <v>131</v>
      </c>
      <c r="EB83" s="4"/>
      <c r="EC83" s="8"/>
      <c r="ED83" s="4"/>
      <c r="EE83" s="8"/>
      <c r="EF83" s="7"/>
      <c r="EG83" s="7"/>
      <c r="EH83" s="2" t="s">
        <v>159</v>
      </c>
      <c r="EI83" s="2" t="s">
        <v>128</v>
      </c>
      <c r="EJ83" s="2" t="s">
        <v>131</v>
      </c>
      <c r="EK83" s="2" t="s">
        <v>131</v>
      </c>
      <c r="EL83" s="2" t="s">
        <v>142</v>
      </c>
      <c r="EM83" s="2" t="s">
        <v>142</v>
      </c>
      <c r="EN83" s="2" t="s">
        <v>131</v>
      </c>
      <c r="EO83" s="4"/>
      <c r="EP83" s="8"/>
      <c r="EQ83" s="4"/>
      <c r="ER83" s="8"/>
      <c r="ES83" s="7"/>
      <c r="ET83" s="7"/>
      <c r="EU83" s="2" t="s">
        <v>139</v>
      </c>
      <c r="EV83" s="2" t="s">
        <v>128</v>
      </c>
      <c r="EW83" s="2" t="s">
        <v>131</v>
      </c>
      <c r="EX83" s="2" t="s">
        <v>131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159</v>
      </c>
      <c r="FI83" s="2" t="s">
        <v>128</v>
      </c>
      <c r="FJ83" s="2" t="s">
        <v>131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131</v>
      </c>
      <c r="FV83" s="2" t="s">
        <v>131</v>
      </c>
      <c r="FW83" s="2" t="s">
        <v>131</v>
      </c>
      <c r="FX83" s="2" t="s">
        <v>131</v>
      </c>
      <c r="FY83" s="2" t="s">
        <v>131</v>
      </c>
      <c r="FZ83" s="2" t="s">
        <v>131</v>
      </c>
      <c r="GA83" s="2" t="s">
        <v>131</v>
      </c>
      <c r="GB83" s="4"/>
      <c r="GC83" s="8"/>
      <c r="GD83" s="4"/>
      <c r="GE83" s="8"/>
      <c r="GF83" s="7"/>
      <c r="GG83" s="7"/>
      <c r="GH83" s="2" t="s">
        <v>152</v>
      </c>
      <c r="GI83" s="2" t="s">
        <v>128</v>
      </c>
      <c r="GJ83" s="2" t="s">
        <v>131</v>
      </c>
      <c r="GK83" s="2" t="s">
        <v>131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139</v>
      </c>
      <c r="GV83" s="2" t="s">
        <v>128</v>
      </c>
      <c r="GW83" s="2" t="s">
        <v>131</v>
      </c>
      <c r="GX83" s="2" t="s">
        <v>131</v>
      </c>
      <c r="GY83" s="2" t="s">
        <v>142</v>
      </c>
      <c r="GZ83" s="2" t="s">
        <v>142</v>
      </c>
      <c r="HA83" s="2" t="s">
        <v>131</v>
      </c>
      <c r="HB83" s="4"/>
      <c r="HC83" s="8"/>
      <c r="HD83" s="4"/>
      <c r="HE83" s="8"/>
      <c r="HF83" s="7"/>
      <c r="HG83" s="7"/>
      <c r="HH83" s="2" t="s">
        <v>152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159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152</v>
      </c>
      <c r="II83" s="2" t="s">
        <v>128</v>
      </c>
      <c r="IJ83" s="2" t="s">
        <v>131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159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159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152</v>
      </c>
      <c r="JV83" s="2" t="s">
        <v>128</v>
      </c>
      <c r="JW83" s="2" t="s">
        <v>131</v>
      </c>
      <c r="JX83" s="2" t="s">
        <v>131</v>
      </c>
      <c r="JY83" s="2" t="s">
        <v>142</v>
      </c>
      <c r="JZ83" s="2" t="s">
        <v>142</v>
      </c>
      <c r="KA83" s="2" t="s">
        <v>131</v>
      </c>
      <c r="KB83" s="4"/>
      <c r="KC83" s="8"/>
      <c r="KD83" s="4"/>
      <c r="KE83" s="8"/>
      <c r="KF83" s="7"/>
      <c r="KG83" s="7"/>
      <c r="KH83" s="2" t="s">
        <v>152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159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131</v>
      </c>
      <c r="LI83" s="2" t="s">
        <v>131</v>
      </c>
      <c r="LJ83" s="2" t="s">
        <v>131</v>
      </c>
      <c r="LK83" s="2" t="s">
        <v>131</v>
      </c>
      <c r="LL83" s="2" t="s">
        <v>131</v>
      </c>
      <c r="LM83" s="2" t="s">
        <v>131</v>
      </c>
      <c r="LN83" s="2" t="s">
        <v>131</v>
      </c>
      <c r="LO83" s="4"/>
      <c r="LP83" s="8"/>
      <c r="LQ83" s="4"/>
      <c r="LR83" s="8"/>
      <c r="LS83" s="7"/>
      <c r="LT83" s="7"/>
      <c r="LU83" s="2" t="s">
        <v>139</v>
      </c>
      <c r="LV83" s="2" t="s">
        <v>128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131</v>
      </c>
      <c r="MI83" s="2" t="s">
        <v>131</v>
      </c>
      <c r="MJ83" s="2" t="s">
        <v>131</v>
      </c>
      <c r="MK83" s="2" t="s">
        <v>131</v>
      </c>
      <c r="ML83" s="2" t="s">
        <v>131</v>
      </c>
      <c r="MM83" s="2" t="s">
        <v>131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152</v>
      </c>
      <c r="NI83" s="2" t="s">
        <v>128</v>
      </c>
      <c r="NJ83" s="2" t="s">
        <v>131</v>
      </c>
      <c r="NK83" s="2" t="s">
        <v>131</v>
      </c>
      <c r="NL83" s="2" t="s">
        <v>142</v>
      </c>
      <c r="NM83" s="2" t="s">
        <v>142</v>
      </c>
      <c r="NN83" s="2" t="s">
        <v>131</v>
      </c>
      <c r="NO83" s="4"/>
      <c r="NP83" s="8"/>
      <c r="NQ83" s="4"/>
      <c r="NR83" s="8"/>
      <c r="NS83" s="7"/>
      <c r="NT83" s="7"/>
      <c r="NU83" s="2" t="s">
        <v>139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142</v>
      </c>
      <c r="OA83" s="2" t="s">
        <v>131</v>
      </c>
      <c r="OB83" s="4"/>
      <c r="OC83" s="8"/>
      <c r="OD83" s="4"/>
      <c r="OE83" s="8"/>
      <c r="OF83" s="7"/>
      <c r="OG83" s="7"/>
      <c r="OH83" s="2" t="s">
        <v>159</v>
      </c>
      <c r="OI83" s="2" t="s">
        <v>128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152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159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152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152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160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152</v>
      </c>
      <c r="RI83" s="2" t="s">
        <v>154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159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1090</v>
      </c>
      <c r="B84" s="2" t="s">
        <v>120</v>
      </c>
      <c r="C84" s="2" t="s">
        <v>121</v>
      </c>
      <c r="D84" s="2" t="s">
        <v>867</v>
      </c>
      <c r="E84" s="2" t="s">
        <v>914</v>
      </c>
      <c r="F84" s="2" t="s">
        <v>852</v>
      </c>
      <c r="G84" s="2" t="s">
        <v>852</v>
      </c>
      <c r="H84" s="2" t="s">
        <v>852</v>
      </c>
      <c r="I84" s="2" t="s">
        <v>1088</v>
      </c>
      <c r="J84" s="2" t="s">
        <v>804</v>
      </c>
      <c r="K84" s="2" t="s">
        <v>377</v>
      </c>
      <c r="L84" s="3">
        <v>76</v>
      </c>
      <c r="M84" s="3">
        <v>79.8</v>
      </c>
      <c r="N84" s="3">
        <v>149.99</v>
      </c>
      <c r="O84" s="2" t="s">
        <v>128</v>
      </c>
      <c r="P84" s="2" t="s">
        <v>197</v>
      </c>
      <c r="Q84" s="2" t="s">
        <v>130</v>
      </c>
      <c r="R84" s="2" t="s">
        <v>131</v>
      </c>
      <c r="S84" s="2" t="s">
        <v>131</v>
      </c>
      <c r="T84" s="2" t="s">
        <v>378</v>
      </c>
      <c r="U84" s="2" t="s">
        <v>1089</v>
      </c>
      <c r="V84" s="2" t="s">
        <v>854</v>
      </c>
      <c r="W84" s="2" t="s">
        <v>131</v>
      </c>
      <c r="X84" s="2" t="s">
        <v>131</v>
      </c>
      <c r="Y84" s="2" t="s">
        <v>860</v>
      </c>
      <c r="Z84" s="4">
        <v>239</v>
      </c>
      <c r="AA84" s="4">
        <f>=ROUNDDOWN(170.714285714286,0)</f>
      </c>
      <c r="AB84" s="5">
        <v>1.4</v>
      </c>
      <c r="AC84" s="2" t="s">
        <v>131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131</v>
      </c>
      <c r="AW84" s="8" t="s">
        <v>131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/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/>
      <c r="BJ84" s="4"/>
      <c r="BK84" s="8"/>
      <c r="BL84" s="2" t="s">
        <v>131</v>
      </c>
      <c r="BM84" s="7"/>
      <c r="BN84" s="7"/>
      <c r="BO84" s="4"/>
      <c r="BP84" s="8"/>
      <c r="BQ84" s="4"/>
      <c r="BR84" s="8"/>
      <c r="BS84" s="7"/>
      <c r="BT84" s="7"/>
      <c r="BU84" s="2" t="s">
        <v>139</v>
      </c>
      <c r="BV84" s="2" t="s">
        <v>128</v>
      </c>
      <c r="BW84" s="2" t="s">
        <v>131</v>
      </c>
      <c r="BX84" s="2" t="s">
        <v>131</v>
      </c>
      <c r="BY84" s="2" t="s">
        <v>142</v>
      </c>
      <c r="BZ84" s="2" t="s">
        <v>142</v>
      </c>
      <c r="CA84" s="2" t="s">
        <v>131</v>
      </c>
      <c r="CB84" s="4"/>
      <c r="CC84" s="8"/>
      <c r="CD84" s="4"/>
      <c r="CE84" s="8"/>
      <c r="CF84" s="7"/>
      <c r="CG84" s="7"/>
      <c r="CH84" s="2" t="s">
        <v>139</v>
      </c>
      <c r="CI84" s="2" t="s">
        <v>128</v>
      </c>
      <c r="CJ84" s="2" t="s">
        <v>131</v>
      </c>
      <c r="CK84" s="2" t="s">
        <v>1091</v>
      </c>
      <c r="CL84" s="2" t="s">
        <v>142</v>
      </c>
      <c r="CM84" s="2" t="s">
        <v>142</v>
      </c>
      <c r="CN84" s="2" t="s">
        <v>131</v>
      </c>
      <c r="CO84" s="4"/>
      <c r="CP84" s="8"/>
      <c r="CQ84" s="4"/>
      <c r="CR84" s="8"/>
      <c r="CS84" s="7"/>
      <c r="CT84" s="7"/>
      <c r="CU84" s="2" t="s">
        <v>139</v>
      </c>
      <c r="CV84" s="2" t="s">
        <v>128</v>
      </c>
      <c r="CW84" s="2" t="s">
        <v>131</v>
      </c>
      <c r="CX84" s="2" t="s">
        <v>387</v>
      </c>
      <c r="CY84" s="2" t="s">
        <v>142</v>
      </c>
      <c r="CZ84" s="2" t="s">
        <v>142</v>
      </c>
      <c r="DA84" s="2" t="s">
        <v>131</v>
      </c>
      <c r="DB84" s="4"/>
      <c r="DC84" s="8"/>
      <c r="DD84" s="4"/>
      <c r="DE84" s="8"/>
      <c r="DF84" s="7"/>
      <c r="DG84" s="7"/>
      <c r="DH84" s="2" t="s">
        <v>139</v>
      </c>
      <c r="DI84" s="2" t="s">
        <v>128</v>
      </c>
      <c r="DJ84" s="2" t="s">
        <v>131</v>
      </c>
      <c r="DK84" s="2" t="s">
        <v>1092</v>
      </c>
      <c r="DL84" s="2" t="s">
        <v>142</v>
      </c>
      <c r="DM84" s="2" t="s">
        <v>142</v>
      </c>
      <c r="DN84" s="2" t="s">
        <v>131</v>
      </c>
      <c r="DO84" s="4"/>
      <c r="DP84" s="8"/>
      <c r="DQ84" s="4"/>
      <c r="DR84" s="8"/>
      <c r="DS84" s="7"/>
      <c r="DT84" s="7"/>
      <c r="DU84" s="2" t="s">
        <v>139</v>
      </c>
      <c r="DV84" s="2" t="s">
        <v>128</v>
      </c>
      <c r="DW84" s="2" t="s">
        <v>131</v>
      </c>
      <c r="DX84" s="2" t="s">
        <v>387</v>
      </c>
      <c r="DY84" s="2" t="s">
        <v>142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159</v>
      </c>
      <c r="EI84" s="2" t="s">
        <v>128</v>
      </c>
      <c r="EJ84" s="2" t="s">
        <v>131</v>
      </c>
      <c r="EK84" s="2" t="s">
        <v>131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139</v>
      </c>
      <c r="EV84" s="2" t="s">
        <v>128</v>
      </c>
      <c r="EW84" s="2" t="s">
        <v>131</v>
      </c>
      <c r="EX84" s="2" t="s">
        <v>131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159</v>
      </c>
      <c r="FI84" s="2" t="s">
        <v>128</v>
      </c>
      <c r="FJ84" s="2" t="s">
        <v>131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131</v>
      </c>
      <c r="FV84" s="2" t="s">
        <v>131</v>
      </c>
      <c r="FW84" s="2" t="s">
        <v>131</v>
      </c>
      <c r="FX84" s="2" t="s">
        <v>131</v>
      </c>
      <c r="FY84" s="2" t="s">
        <v>131</v>
      </c>
      <c r="FZ84" s="2" t="s">
        <v>131</v>
      </c>
      <c r="GA84" s="2" t="s">
        <v>131</v>
      </c>
      <c r="GB84" s="4"/>
      <c r="GC84" s="8"/>
      <c r="GD84" s="4"/>
      <c r="GE84" s="8"/>
      <c r="GF84" s="7"/>
      <c r="GG84" s="7"/>
      <c r="GH84" s="2" t="s">
        <v>152</v>
      </c>
      <c r="GI84" s="2" t="s">
        <v>128</v>
      </c>
      <c r="GJ84" s="2" t="s">
        <v>131</v>
      </c>
      <c r="GK84" s="2" t="s">
        <v>131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139</v>
      </c>
      <c r="GV84" s="2" t="s">
        <v>128</v>
      </c>
      <c r="GW84" s="2" t="s">
        <v>131</v>
      </c>
      <c r="GX84" s="2" t="s">
        <v>131</v>
      </c>
      <c r="GY84" s="2" t="s">
        <v>142</v>
      </c>
      <c r="GZ84" s="2" t="s">
        <v>142</v>
      </c>
      <c r="HA84" s="2" t="s">
        <v>131</v>
      </c>
      <c r="HB84" s="4"/>
      <c r="HC84" s="8"/>
      <c r="HD84" s="4"/>
      <c r="HE84" s="8"/>
      <c r="HF84" s="7"/>
      <c r="HG84" s="7"/>
      <c r="HH84" s="2" t="s">
        <v>152</v>
      </c>
      <c r="HI84" s="2" t="s">
        <v>128</v>
      </c>
      <c r="HJ84" s="2" t="s">
        <v>131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159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152</v>
      </c>
      <c r="II84" s="2" t="s">
        <v>128</v>
      </c>
      <c r="IJ84" s="2" t="s">
        <v>131</v>
      </c>
      <c r="IK84" s="2" t="s">
        <v>131</v>
      </c>
      <c r="IL84" s="2" t="s">
        <v>142</v>
      </c>
      <c r="IM84" s="2" t="s">
        <v>142</v>
      </c>
      <c r="IN84" s="2" t="s">
        <v>131</v>
      </c>
      <c r="IO84" s="4"/>
      <c r="IP84" s="8"/>
      <c r="IQ84" s="4"/>
      <c r="IR84" s="8"/>
      <c r="IS84" s="7"/>
      <c r="IT84" s="7"/>
      <c r="IU84" s="2" t="s">
        <v>159</v>
      </c>
      <c r="IV84" s="2" t="s">
        <v>128</v>
      </c>
      <c r="IW84" s="2" t="s">
        <v>131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159</v>
      </c>
      <c r="JI84" s="2" t="s">
        <v>128</v>
      </c>
      <c r="JJ84" s="2" t="s">
        <v>131</v>
      </c>
      <c r="JK84" s="2" t="s">
        <v>131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152</v>
      </c>
      <c r="JV84" s="2" t="s">
        <v>128</v>
      </c>
      <c r="JW84" s="2" t="s">
        <v>131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152</v>
      </c>
      <c r="KI84" s="2" t="s">
        <v>128</v>
      </c>
      <c r="KJ84" s="2" t="s">
        <v>131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159</v>
      </c>
      <c r="KV84" s="2" t="s">
        <v>128</v>
      </c>
      <c r="KW84" s="2" t="s">
        <v>131</v>
      </c>
      <c r="KX84" s="2" t="s">
        <v>131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139</v>
      </c>
      <c r="LV84" s="2" t="s">
        <v>128</v>
      </c>
      <c r="LW84" s="2" t="s">
        <v>131</v>
      </c>
      <c r="LX84" s="2" t="s">
        <v>131</v>
      </c>
      <c r="LY84" s="2" t="s">
        <v>142</v>
      </c>
      <c r="LZ84" s="2" t="s">
        <v>142</v>
      </c>
      <c r="MA84" s="2" t="s">
        <v>131</v>
      </c>
      <c r="MB84" s="4"/>
      <c r="MC84" s="8"/>
      <c r="MD84" s="4"/>
      <c r="ME84" s="8"/>
      <c r="MF84" s="7"/>
      <c r="MG84" s="7"/>
      <c r="MH84" s="2" t="s">
        <v>131</v>
      </c>
      <c r="MI84" s="2" t="s">
        <v>131</v>
      </c>
      <c r="MJ84" s="2" t="s">
        <v>131</v>
      </c>
      <c r="MK84" s="2" t="s">
        <v>131</v>
      </c>
      <c r="ML84" s="2" t="s">
        <v>131</v>
      </c>
      <c r="MM84" s="2" t="s">
        <v>131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152</v>
      </c>
      <c r="NI84" s="2" t="s">
        <v>128</v>
      </c>
      <c r="NJ84" s="2" t="s">
        <v>131</v>
      </c>
      <c r="NK84" s="2" t="s">
        <v>131</v>
      </c>
      <c r="NL84" s="2" t="s">
        <v>142</v>
      </c>
      <c r="NM84" s="2" t="s">
        <v>142</v>
      </c>
      <c r="NN84" s="2" t="s">
        <v>131</v>
      </c>
      <c r="NO84" s="4"/>
      <c r="NP84" s="8"/>
      <c r="NQ84" s="4"/>
      <c r="NR84" s="8"/>
      <c r="NS84" s="7"/>
      <c r="NT84" s="7"/>
      <c r="NU84" s="2" t="s">
        <v>139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159</v>
      </c>
      <c r="OI84" s="2" t="s">
        <v>128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152</v>
      </c>
      <c r="OV84" s="2" t="s">
        <v>128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159</v>
      </c>
      <c r="PI84" s="2" t="s">
        <v>128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152</v>
      </c>
      <c r="PV84" s="2" t="s">
        <v>128</v>
      </c>
      <c r="PW84" s="2" t="s">
        <v>131</v>
      </c>
      <c r="PX84" s="2" t="s">
        <v>131</v>
      </c>
      <c r="PY84" s="2" t="s">
        <v>142</v>
      </c>
      <c r="PZ84" s="2" t="s">
        <v>142</v>
      </c>
      <c r="QA84" s="2" t="s">
        <v>131</v>
      </c>
      <c r="QB84" s="4"/>
      <c r="QC84" s="8"/>
      <c r="QD84" s="4"/>
      <c r="QE84" s="8"/>
      <c r="QF84" s="7"/>
      <c r="QG84" s="7"/>
      <c r="QH84" s="2" t="s">
        <v>152</v>
      </c>
      <c r="QI84" s="2" t="s">
        <v>128</v>
      </c>
      <c r="QJ84" s="2" t="s">
        <v>131</v>
      </c>
      <c r="QK84" s="2" t="s">
        <v>131</v>
      </c>
      <c r="QL84" s="2" t="s">
        <v>142</v>
      </c>
      <c r="QM84" s="2" t="s">
        <v>142</v>
      </c>
      <c r="QN84" s="2" t="s">
        <v>131</v>
      </c>
      <c r="QO84" s="4"/>
      <c r="QP84" s="8"/>
      <c r="QQ84" s="4"/>
      <c r="QR84" s="8"/>
      <c r="QS84" s="7"/>
      <c r="QT84" s="7"/>
      <c r="QU84" s="2" t="s">
        <v>160</v>
      </c>
      <c r="QV84" s="2" t="s">
        <v>128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152</v>
      </c>
      <c r="RI84" s="2" t="s">
        <v>154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159</v>
      </c>
      <c r="RV84" s="2" t="s">
        <v>128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1093</v>
      </c>
      <c r="B85" s="2" t="s">
        <v>120</v>
      </c>
      <c r="C85" s="2" t="s">
        <v>121</v>
      </c>
      <c r="D85" s="2" t="s">
        <v>1094</v>
      </c>
      <c r="E85" s="2" t="s">
        <v>1095</v>
      </c>
      <c r="F85" s="2" t="s">
        <v>1096</v>
      </c>
      <c r="G85" s="2" t="s">
        <v>1096</v>
      </c>
      <c r="H85" s="2" t="s">
        <v>1096</v>
      </c>
      <c r="I85" s="2" t="s">
        <v>1097</v>
      </c>
      <c r="J85" s="2" t="s">
        <v>245</v>
      </c>
      <c r="K85" s="2" t="s">
        <v>681</v>
      </c>
      <c r="L85" s="3">
        <v>88</v>
      </c>
      <c r="M85" s="3">
        <v>92.4</v>
      </c>
      <c r="N85" s="3">
        <v>149.99</v>
      </c>
      <c r="O85" s="2" t="s">
        <v>128</v>
      </c>
      <c r="P85" s="2" t="s">
        <v>197</v>
      </c>
      <c r="Q85" s="2" t="s">
        <v>130</v>
      </c>
      <c r="R85" s="2" t="s">
        <v>131</v>
      </c>
      <c r="S85" s="2" t="s">
        <v>131</v>
      </c>
      <c r="T85" s="2" t="s">
        <v>378</v>
      </c>
      <c r="U85" s="2" t="s">
        <v>1089</v>
      </c>
      <c r="V85" s="2" t="s">
        <v>854</v>
      </c>
      <c r="W85" s="2" t="s">
        <v>473</v>
      </c>
      <c r="X85" s="2" t="s">
        <v>131</v>
      </c>
      <c r="Y85" s="2" t="s">
        <v>391</v>
      </c>
      <c r="Z85" s="4">
        <v>367</v>
      </c>
      <c r="AA85" s="4">
        <f>=ROUNDDOWN(524.285714285714,0)</f>
      </c>
      <c r="AB85" s="5">
        <v>0.7</v>
      </c>
      <c r="AC85" s="2" t="s">
        <v>131</v>
      </c>
      <c r="AD85" s="4"/>
      <c r="AE85" s="4"/>
      <c r="AF85" s="6">
        <v>71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1</v>
      </c>
      <c r="AQ85" s="8">
        <v>99.79</v>
      </c>
      <c r="AR85" s="4"/>
      <c r="AS85" s="8"/>
      <c r="AT85" s="7"/>
      <c r="AU85" s="7"/>
      <c r="AV85" s="4">
        <v>4</v>
      </c>
      <c r="AW85" s="8">
        <v>419.67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0.2378</v>
      </c>
      <c r="BC85" s="4">
        <v>12</v>
      </c>
      <c r="BD85" s="8">
        <v>1270.81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0.3302</v>
      </c>
      <c r="BJ85" s="4">
        <v>1</v>
      </c>
      <c r="BK85" s="8">
        <v>99.79</v>
      </c>
      <c r="BL85" s="2" t="s">
        <v>16</v>
      </c>
      <c r="BM85" s="7">
        <v>1</v>
      </c>
      <c r="BN85" s="7">
        <v>1</v>
      </c>
      <c r="BO85" s="4">
        <v>1</v>
      </c>
      <c r="BP85" s="8">
        <v>99.79</v>
      </c>
      <c r="BQ85" s="4"/>
      <c r="BR85" s="8"/>
      <c r="BS85" s="7"/>
      <c r="BT85" s="7"/>
      <c r="BU85" s="2" t="s">
        <v>139</v>
      </c>
      <c r="BV85" s="2" t="s">
        <v>128</v>
      </c>
      <c r="BW85" s="2" t="s">
        <v>131</v>
      </c>
      <c r="BX85" s="2" t="s">
        <v>987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139</v>
      </c>
      <c r="CI85" s="2" t="s">
        <v>128</v>
      </c>
      <c r="CJ85" s="2" t="s">
        <v>131</v>
      </c>
      <c r="CK85" s="2" t="s">
        <v>1098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139</v>
      </c>
      <c r="CV85" s="2" t="s">
        <v>128</v>
      </c>
      <c r="CW85" s="2" t="s">
        <v>131</v>
      </c>
      <c r="CX85" s="2" t="s">
        <v>1099</v>
      </c>
      <c r="CY85" s="2" t="s">
        <v>142</v>
      </c>
      <c r="CZ85" s="2" t="s">
        <v>142</v>
      </c>
      <c r="DA85" s="2" t="s">
        <v>131</v>
      </c>
      <c r="DB85" s="4"/>
      <c r="DC85" s="8"/>
      <c r="DD85" s="4"/>
      <c r="DE85" s="8"/>
      <c r="DF85" s="7"/>
      <c r="DG85" s="7"/>
      <c r="DH85" s="2" t="s">
        <v>139</v>
      </c>
      <c r="DI85" s="2" t="s">
        <v>128</v>
      </c>
      <c r="DJ85" s="2" t="s">
        <v>131</v>
      </c>
      <c r="DK85" s="2" t="s">
        <v>1100</v>
      </c>
      <c r="DL85" s="2" t="s">
        <v>142</v>
      </c>
      <c r="DM85" s="2" t="s">
        <v>142</v>
      </c>
      <c r="DN85" s="2" t="s">
        <v>131</v>
      </c>
      <c r="DO85" s="4"/>
      <c r="DP85" s="8"/>
      <c r="DQ85" s="4"/>
      <c r="DR85" s="8"/>
      <c r="DS85" s="7"/>
      <c r="DT85" s="7"/>
      <c r="DU85" s="2" t="s">
        <v>139</v>
      </c>
      <c r="DV85" s="2" t="s">
        <v>128</v>
      </c>
      <c r="DW85" s="2" t="s">
        <v>131</v>
      </c>
      <c r="DX85" s="2" t="s">
        <v>131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159</v>
      </c>
      <c r="EI85" s="2" t="s">
        <v>128</v>
      </c>
      <c r="EJ85" s="2" t="s">
        <v>131</v>
      </c>
      <c r="EK85" s="2" t="s">
        <v>131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139</v>
      </c>
      <c r="EV85" s="2" t="s">
        <v>128</v>
      </c>
      <c r="EW85" s="2" t="s">
        <v>131</v>
      </c>
      <c r="EX85" s="2" t="s">
        <v>131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159</v>
      </c>
      <c r="FI85" s="2" t="s">
        <v>128</v>
      </c>
      <c r="FJ85" s="2" t="s">
        <v>131</v>
      </c>
      <c r="FK85" s="2" t="s">
        <v>131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131</v>
      </c>
      <c r="FV85" s="2" t="s">
        <v>131</v>
      </c>
      <c r="FW85" s="2" t="s">
        <v>131</v>
      </c>
      <c r="FX85" s="2" t="s">
        <v>131</v>
      </c>
      <c r="FY85" s="2" t="s">
        <v>131</v>
      </c>
      <c r="FZ85" s="2" t="s">
        <v>131</v>
      </c>
      <c r="GA85" s="2" t="s">
        <v>131</v>
      </c>
      <c r="GB85" s="4"/>
      <c r="GC85" s="8"/>
      <c r="GD85" s="4"/>
      <c r="GE85" s="8"/>
      <c r="GF85" s="7"/>
      <c r="GG85" s="7"/>
      <c r="GH85" s="2" t="s">
        <v>152</v>
      </c>
      <c r="GI85" s="2" t="s">
        <v>128</v>
      </c>
      <c r="GJ85" s="2" t="s">
        <v>131</v>
      </c>
      <c r="GK85" s="2" t="s">
        <v>131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139</v>
      </c>
      <c r="GV85" s="2" t="s">
        <v>128</v>
      </c>
      <c r="GW85" s="2" t="s">
        <v>131</v>
      </c>
      <c r="GX85" s="2" t="s">
        <v>880</v>
      </c>
      <c r="GY85" s="2" t="s">
        <v>142</v>
      </c>
      <c r="GZ85" s="2" t="s">
        <v>142</v>
      </c>
      <c r="HA85" s="2" t="s">
        <v>131</v>
      </c>
      <c r="HB85" s="4"/>
      <c r="HC85" s="8"/>
      <c r="HD85" s="4"/>
      <c r="HE85" s="8"/>
      <c r="HF85" s="7"/>
      <c r="HG85" s="7"/>
      <c r="HH85" s="2" t="s">
        <v>152</v>
      </c>
      <c r="HI85" s="2" t="s">
        <v>128</v>
      </c>
      <c r="HJ85" s="2" t="s">
        <v>131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159</v>
      </c>
      <c r="HV85" s="2" t="s">
        <v>128</v>
      </c>
      <c r="HW85" s="2" t="s">
        <v>131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152</v>
      </c>
      <c r="II85" s="2" t="s">
        <v>128</v>
      </c>
      <c r="IJ85" s="2" t="s">
        <v>131</v>
      </c>
      <c r="IK85" s="2" t="s">
        <v>131</v>
      </c>
      <c r="IL85" s="2" t="s">
        <v>142</v>
      </c>
      <c r="IM85" s="2" t="s">
        <v>142</v>
      </c>
      <c r="IN85" s="2" t="s">
        <v>131</v>
      </c>
      <c r="IO85" s="4"/>
      <c r="IP85" s="8"/>
      <c r="IQ85" s="4"/>
      <c r="IR85" s="8"/>
      <c r="IS85" s="7"/>
      <c r="IT85" s="7"/>
      <c r="IU85" s="2" t="s">
        <v>159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159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152</v>
      </c>
      <c r="JV85" s="2" t="s">
        <v>128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152</v>
      </c>
      <c r="KI85" s="2" t="s">
        <v>128</v>
      </c>
      <c r="KJ85" s="2" t="s">
        <v>131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159</v>
      </c>
      <c r="KV85" s="2" t="s">
        <v>128</v>
      </c>
      <c r="KW85" s="2" t="s">
        <v>131</v>
      </c>
      <c r="KX85" s="2" t="s">
        <v>131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139</v>
      </c>
      <c r="LV85" s="2" t="s">
        <v>128</v>
      </c>
      <c r="LW85" s="2" t="s">
        <v>131</v>
      </c>
      <c r="LX85" s="2" t="s">
        <v>996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131</v>
      </c>
      <c r="MI85" s="2" t="s">
        <v>131</v>
      </c>
      <c r="MJ85" s="2" t="s">
        <v>131</v>
      </c>
      <c r="MK85" s="2" t="s">
        <v>131</v>
      </c>
      <c r="ML85" s="2" t="s">
        <v>131</v>
      </c>
      <c r="MM85" s="2" t="s">
        <v>131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152</v>
      </c>
      <c r="NI85" s="2" t="s">
        <v>128</v>
      </c>
      <c r="NJ85" s="2" t="s">
        <v>131</v>
      </c>
      <c r="NK85" s="2" t="s">
        <v>131</v>
      </c>
      <c r="NL85" s="2" t="s">
        <v>142</v>
      </c>
      <c r="NM85" s="2" t="s">
        <v>142</v>
      </c>
      <c r="NN85" s="2" t="s">
        <v>131</v>
      </c>
      <c r="NO85" s="4"/>
      <c r="NP85" s="8"/>
      <c r="NQ85" s="4"/>
      <c r="NR85" s="8"/>
      <c r="NS85" s="7"/>
      <c r="NT85" s="7"/>
      <c r="NU85" s="2" t="s">
        <v>139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159</v>
      </c>
      <c r="OI85" s="2" t="s">
        <v>128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152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159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152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152</v>
      </c>
      <c r="QI85" s="2" t="s">
        <v>128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160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131</v>
      </c>
      <c r="RB85" s="4"/>
      <c r="RC85" s="8"/>
      <c r="RD85" s="4"/>
      <c r="RE85" s="8"/>
      <c r="RF85" s="7"/>
      <c r="RG85" s="7"/>
      <c r="RH85" s="2" t="s">
        <v>152</v>
      </c>
      <c r="RI85" s="2" t="s">
        <v>154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159</v>
      </c>
      <c r="RV85" s="2" t="s">
        <v>128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1101</v>
      </c>
      <c r="B86" s="2" t="s">
        <v>120</v>
      </c>
      <c r="C86" s="2" t="s">
        <v>121</v>
      </c>
      <c r="D86" s="2" t="s">
        <v>1094</v>
      </c>
      <c r="E86" s="2" t="s">
        <v>1095</v>
      </c>
      <c r="F86" s="2" t="s">
        <v>1096</v>
      </c>
      <c r="G86" s="2" t="s">
        <v>1096</v>
      </c>
      <c r="H86" s="2" t="s">
        <v>1096</v>
      </c>
      <c r="I86" s="2" t="s">
        <v>1097</v>
      </c>
      <c r="J86" s="2" t="s">
        <v>180</v>
      </c>
      <c r="K86" s="2" t="s">
        <v>681</v>
      </c>
      <c r="L86" s="3">
        <v>104</v>
      </c>
      <c r="M86" s="3">
        <v>109.2</v>
      </c>
      <c r="N86" s="3">
        <v>169.99</v>
      </c>
      <c r="O86" s="2" t="s">
        <v>128</v>
      </c>
      <c r="P86" s="2" t="s">
        <v>197</v>
      </c>
      <c r="Q86" s="2" t="s">
        <v>130</v>
      </c>
      <c r="R86" s="2" t="s">
        <v>131</v>
      </c>
      <c r="S86" s="2" t="s">
        <v>131</v>
      </c>
      <c r="T86" s="2" t="s">
        <v>378</v>
      </c>
      <c r="U86" s="2" t="s">
        <v>1089</v>
      </c>
      <c r="V86" s="2" t="s">
        <v>854</v>
      </c>
      <c r="W86" s="2" t="s">
        <v>473</v>
      </c>
      <c r="X86" s="2" t="s">
        <v>131</v>
      </c>
      <c r="Y86" s="2" t="s">
        <v>391</v>
      </c>
      <c r="Z86" s="4">
        <v>392</v>
      </c>
      <c r="AA86" s="4">
        <f>=ROUNDDOWN(20,0)</f>
      </c>
      <c r="AB86" s="5">
        <v>19.6</v>
      </c>
      <c r="AC86" s="2" t="s">
        <v>131</v>
      </c>
      <c r="AD86" s="4"/>
      <c r="AE86" s="4"/>
      <c r="AF86" s="6">
        <v>71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3</v>
      </c>
      <c r="AQ86" s="8">
        <v>319.88</v>
      </c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0.7622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3</v>
      </c>
      <c r="BK86" s="8">
        <v>319.88</v>
      </c>
      <c r="BL86" s="2" t="s">
        <v>1102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128</v>
      </c>
      <c r="BW86" s="2" t="s">
        <v>131</v>
      </c>
      <c r="BX86" s="2" t="s">
        <v>1103</v>
      </c>
      <c r="BY86" s="2" t="s">
        <v>142</v>
      </c>
      <c r="BZ86" s="2" t="s">
        <v>142</v>
      </c>
      <c r="CA86" s="2" t="s">
        <v>131</v>
      </c>
      <c r="CB86" s="4">
        <v>1</v>
      </c>
      <c r="CC86" s="8">
        <v>102</v>
      </c>
      <c r="CD86" s="4"/>
      <c r="CE86" s="8"/>
      <c r="CF86" s="7"/>
      <c r="CG86" s="7"/>
      <c r="CH86" s="2" t="s">
        <v>139</v>
      </c>
      <c r="CI86" s="2" t="s">
        <v>128</v>
      </c>
      <c r="CJ86" s="2" t="s">
        <v>131</v>
      </c>
      <c r="CK86" s="2" t="s">
        <v>184</v>
      </c>
      <c r="CL86" s="2" t="s">
        <v>142</v>
      </c>
      <c r="CM86" s="2" t="s">
        <v>142</v>
      </c>
      <c r="CN86" s="2" t="s">
        <v>131</v>
      </c>
      <c r="CO86" s="4">
        <v>1</v>
      </c>
      <c r="CP86" s="8">
        <v>98.28</v>
      </c>
      <c r="CQ86" s="4"/>
      <c r="CR86" s="8"/>
      <c r="CS86" s="7"/>
      <c r="CT86" s="7"/>
      <c r="CU86" s="2" t="s">
        <v>139</v>
      </c>
      <c r="CV86" s="2" t="s">
        <v>128</v>
      </c>
      <c r="CW86" s="2" t="s">
        <v>131</v>
      </c>
      <c r="CX86" s="2" t="s">
        <v>1103</v>
      </c>
      <c r="CY86" s="2" t="s">
        <v>142</v>
      </c>
      <c r="CZ86" s="2" t="s">
        <v>142</v>
      </c>
      <c r="DA86" s="2" t="s">
        <v>131</v>
      </c>
      <c r="DB86" s="4">
        <v>1</v>
      </c>
      <c r="DC86" s="8">
        <v>119.6</v>
      </c>
      <c r="DD86" s="4"/>
      <c r="DE86" s="8"/>
      <c r="DF86" s="7"/>
      <c r="DG86" s="7"/>
      <c r="DH86" s="2" t="s">
        <v>139</v>
      </c>
      <c r="DI86" s="2" t="s">
        <v>128</v>
      </c>
      <c r="DJ86" s="2" t="s">
        <v>131</v>
      </c>
      <c r="DK86" s="2" t="s">
        <v>387</v>
      </c>
      <c r="DL86" s="2" t="s">
        <v>142</v>
      </c>
      <c r="DM86" s="2" t="s">
        <v>142</v>
      </c>
      <c r="DN86" s="2" t="s">
        <v>131</v>
      </c>
      <c r="DO86" s="4"/>
      <c r="DP86" s="8"/>
      <c r="DQ86" s="4"/>
      <c r="DR86" s="8"/>
      <c r="DS86" s="7"/>
      <c r="DT86" s="7"/>
      <c r="DU86" s="2" t="s">
        <v>139</v>
      </c>
      <c r="DV86" s="2" t="s">
        <v>128</v>
      </c>
      <c r="DW86" s="2" t="s">
        <v>131</v>
      </c>
      <c r="DX86" s="2" t="s">
        <v>1104</v>
      </c>
      <c r="DY86" s="2" t="s">
        <v>142</v>
      </c>
      <c r="DZ86" s="2" t="s">
        <v>142</v>
      </c>
      <c r="EA86" s="2" t="s">
        <v>131</v>
      </c>
      <c r="EB86" s="4"/>
      <c r="EC86" s="8"/>
      <c r="ED86" s="4"/>
      <c r="EE86" s="8"/>
      <c r="EF86" s="7"/>
      <c r="EG86" s="7"/>
      <c r="EH86" s="2" t="s">
        <v>159</v>
      </c>
      <c r="EI86" s="2" t="s">
        <v>128</v>
      </c>
      <c r="EJ86" s="2" t="s">
        <v>131</v>
      </c>
      <c r="EK86" s="2" t="s">
        <v>131</v>
      </c>
      <c r="EL86" s="2" t="s">
        <v>142</v>
      </c>
      <c r="EM86" s="2" t="s">
        <v>142</v>
      </c>
      <c r="EN86" s="2" t="s">
        <v>131</v>
      </c>
      <c r="EO86" s="4"/>
      <c r="EP86" s="8"/>
      <c r="EQ86" s="4"/>
      <c r="ER86" s="8"/>
      <c r="ES86" s="7"/>
      <c r="ET86" s="7"/>
      <c r="EU86" s="2" t="s">
        <v>139</v>
      </c>
      <c r="EV86" s="2" t="s">
        <v>128</v>
      </c>
      <c r="EW86" s="2" t="s">
        <v>131</v>
      </c>
      <c r="EX86" s="2" t="s">
        <v>131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159</v>
      </c>
      <c r="FI86" s="2" t="s">
        <v>128</v>
      </c>
      <c r="FJ86" s="2" t="s">
        <v>131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131</v>
      </c>
      <c r="FV86" s="2" t="s">
        <v>131</v>
      </c>
      <c r="FW86" s="2" t="s">
        <v>131</v>
      </c>
      <c r="FX86" s="2" t="s">
        <v>131</v>
      </c>
      <c r="FY86" s="2" t="s">
        <v>131</v>
      </c>
      <c r="FZ86" s="2" t="s">
        <v>131</v>
      </c>
      <c r="GA86" s="2" t="s">
        <v>131</v>
      </c>
      <c r="GB86" s="4"/>
      <c r="GC86" s="8"/>
      <c r="GD86" s="4"/>
      <c r="GE86" s="8"/>
      <c r="GF86" s="7"/>
      <c r="GG86" s="7"/>
      <c r="GH86" s="2" t="s">
        <v>152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139</v>
      </c>
      <c r="GV86" s="2" t="s">
        <v>128</v>
      </c>
      <c r="GW86" s="2" t="s">
        <v>131</v>
      </c>
      <c r="GX86" s="2" t="s">
        <v>131</v>
      </c>
      <c r="GY86" s="2" t="s">
        <v>142</v>
      </c>
      <c r="GZ86" s="2" t="s">
        <v>142</v>
      </c>
      <c r="HA86" s="2" t="s">
        <v>131</v>
      </c>
      <c r="HB86" s="4"/>
      <c r="HC86" s="8"/>
      <c r="HD86" s="4"/>
      <c r="HE86" s="8"/>
      <c r="HF86" s="7"/>
      <c r="HG86" s="7"/>
      <c r="HH86" s="2" t="s">
        <v>152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159</v>
      </c>
      <c r="HV86" s="2" t="s">
        <v>128</v>
      </c>
      <c r="HW86" s="2" t="s">
        <v>131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152</v>
      </c>
      <c r="II86" s="2" t="s">
        <v>128</v>
      </c>
      <c r="IJ86" s="2" t="s">
        <v>131</v>
      </c>
      <c r="IK86" s="2" t="s">
        <v>131</v>
      </c>
      <c r="IL86" s="2" t="s">
        <v>142</v>
      </c>
      <c r="IM86" s="2" t="s">
        <v>142</v>
      </c>
      <c r="IN86" s="2" t="s">
        <v>131</v>
      </c>
      <c r="IO86" s="4"/>
      <c r="IP86" s="8"/>
      <c r="IQ86" s="4"/>
      <c r="IR86" s="8"/>
      <c r="IS86" s="7"/>
      <c r="IT86" s="7"/>
      <c r="IU86" s="2" t="s">
        <v>159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159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152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152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159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139</v>
      </c>
      <c r="LV86" s="2" t="s">
        <v>128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131</v>
      </c>
      <c r="MI86" s="2" t="s">
        <v>131</v>
      </c>
      <c r="MJ86" s="2" t="s">
        <v>131</v>
      </c>
      <c r="MK86" s="2" t="s">
        <v>131</v>
      </c>
      <c r="ML86" s="2" t="s">
        <v>131</v>
      </c>
      <c r="MM86" s="2" t="s">
        <v>131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152</v>
      </c>
      <c r="NI86" s="2" t="s">
        <v>128</v>
      </c>
      <c r="NJ86" s="2" t="s">
        <v>131</v>
      </c>
      <c r="NK86" s="2" t="s">
        <v>131</v>
      </c>
      <c r="NL86" s="2" t="s">
        <v>142</v>
      </c>
      <c r="NM86" s="2" t="s">
        <v>142</v>
      </c>
      <c r="NN86" s="2" t="s">
        <v>131</v>
      </c>
      <c r="NO86" s="4"/>
      <c r="NP86" s="8"/>
      <c r="NQ86" s="4"/>
      <c r="NR86" s="8"/>
      <c r="NS86" s="7"/>
      <c r="NT86" s="7"/>
      <c r="NU86" s="2" t="s">
        <v>139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159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152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159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152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152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160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131</v>
      </c>
      <c r="RB86" s="4"/>
      <c r="RC86" s="8"/>
      <c r="RD86" s="4"/>
      <c r="RE86" s="8"/>
      <c r="RF86" s="7"/>
      <c r="RG86" s="7"/>
      <c r="RH86" s="2" t="s">
        <v>152</v>
      </c>
      <c r="RI86" s="2" t="s">
        <v>154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159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1105</v>
      </c>
      <c r="B87" s="2" t="s">
        <v>120</v>
      </c>
      <c r="C87" s="2" t="s">
        <v>121</v>
      </c>
      <c r="D87" s="2" t="s">
        <v>1094</v>
      </c>
      <c r="E87" s="2" t="s">
        <v>1095</v>
      </c>
      <c r="F87" s="2" t="s">
        <v>1096</v>
      </c>
      <c r="G87" s="2" t="s">
        <v>1096</v>
      </c>
      <c r="H87" s="2" t="s">
        <v>1096</v>
      </c>
      <c r="I87" s="2" t="s">
        <v>1097</v>
      </c>
      <c r="J87" s="2" t="s">
        <v>245</v>
      </c>
      <c r="K87" s="2" t="s">
        <v>246</v>
      </c>
      <c r="L87" s="3">
        <v>88</v>
      </c>
      <c r="M87" s="3">
        <v>92.4</v>
      </c>
      <c r="N87" s="3">
        <v>149.99</v>
      </c>
      <c r="O87" s="2" t="s">
        <v>128</v>
      </c>
      <c r="P87" s="2" t="s">
        <v>197</v>
      </c>
      <c r="Q87" s="2" t="s">
        <v>130</v>
      </c>
      <c r="R87" s="2" t="s">
        <v>131</v>
      </c>
      <c r="S87" s="2" t="s">
        <v>131</v>
      </c>
      <c r="T87" s="2" t="s">
        <v>378</v>
      </c>
      <c r="U87" s="2" t="s">
        <v>1089</v>
      </c>
      <c r="V87" s="2" t="s">
        <v>854</v>
      </c>
      <c r="W87" s="2" t="s">
        <v>473</v>
      </c>
      <c r="X87" s="2" t="s">
        <v>131</v>
      </c>
      <c r="Y87" s="2" t="s">
        <v>391</v>
      </c>
      <c r="Z87" s="4">
        <v>341</v>
      </c>
      <c r="AA87" s="4">
        <f>=ROUNDDOWN(341,0)</f>
      </c>
      <c r="AB87" s="5">
        <v>1</v>
      </c>
      <c r="AC87" s="2" t="s">
        <v>131</v>
      </c>
      <c r="AD87" s="4"/>
      <c r="AE87" s="4"/>
      <c r="AF87" s="6">
        <v>71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</v>
      </c>
      <c r="AQ87" s="8">
        <v>101.2</v>
      </c>
      <c r="AR87" s="4"/>
      <c r="AS87" s="8"/>
      <c r="AT87" s="7"/>
      <c r="AU87" s="7"/>
      <c r="AV87" s="4">
        <v>3</v>
      </c>
      <c r="AW87" s="8">
        <v>340.4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0.2973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0.2679</v>
      </c>
      <c r="BJ87" s="4">
        <v>1</v>
      </c>
      <c r="BK87" s="8">
        <v>101.2</v>
      </c>
      <c r="BL87" s="2" t="s">
        <v>19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139</v>
      </c>
      <c r="BV87" s="2" t="s">
        <v>128</v>
      </c>
      <c r="BW87" s="2" t="s">
        <v>131</v>
      </c>
      <c r="BX87" s="2" t="s">
        <v>131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139</v>
      </c>
      <c r="CI87" s="2" t="s">
        <v>128</v>
      </c>
      <c r="CJ87" s="2" t="s">
        <v>131</v>
      </c>
      <c r="CK87" s="2" t="s">
        <v>856</v>
      </c>
      <c r="CL87" s="2" t="s">
        <v>142</v>
      </c>
      <c r="CM87" s="2" t="s">
        <v>142</v>
      </c>
      <c r="CN87" s="2" t="s">
        <v>131</v>
      </c>
      <c r="CO87" s="4"/>
      <c r="CP87" s="8"/>
      <c r="CQ87" s="4"/>
      <c r="CR87" s="8"/>
      <c r="CS87" s="7"/>
      <c r="CT87" s="7"/>
      <c r="CU87" s="2" t="s">
        <v>139</v>
      </c>
      <c r="CV87" s="2" t="s">
        <v>128</v>
      </c>
      <c r="CW87" s="2" t="s">
        <v>131</v>
      </c>
      <c r="CX87" s="2" t="s">
        <v>767</v>
      </c>
      <c r="CY87" s="2" t="s">
        <v>142</v>
      </c>
      <c r="CZ87" s="2" t="s">
        <v>142</v>
      </c>
      <c r="DA87" s="2" t="s">
        <v>131</v>
      </c>
      <c r="DB87" s="4">
        <v>1</v>
      </c>
      <c r="DC87" s="8">
        <v>101.2</v>
      </c>
      <c r="DD87" s="4"/>
      <c r="DE87" s="8"/>
      <c r="DF87" s="7"/>
      <c r="DG87" s="7"/>
      <c r="DH87" s="2" t="s">
        <v>139</v>
      </c>
      <c r="DI87" s="2" t="s">
        <v>128</v>
      </c>
      <c r="DJ87" s="2" t="s">
        <v>131</v>
      </c>
      <c r="DK87" s="2" t="s">
        <v>1092</v>
      </c>
      <c r="DL87" s="2" t="s">
        <v>142</v>
      </c>
      <c r="DM87" s="2" t="s">
        <v>142</v>
      </c>
      <c r="DN87" s="2" t="s">
        <v>131</v>
      </c>
      <c r="DO87" s="4"/>
      <c r="DP87" s="8"/>
      <c r="DQ87" s="4"/>
      <c r="DR87" s="8"/>
      <c r="DS87" s="7"/>
      <c r="DT87" s="7"/>
      <c r="DU87" s="2" t="s">
        <v>139</v>
      </c>
      <c r="DV87" s="2" t="s">
        <v>128</v>
      </c>
      <c r="DW87" s="2" t="s">
        <v>131</v>
      </c>
      <c r="DX87" s="2" t="s">
        <v>131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159</v>
      </c>
      <c r="EI87" s="2" t="s">
        <v>128</v>
      </c>
      <c r="EJ87" s="2" t="s">
        <v>131</v>
      </c>
      <c r="EK87" s="2" t="s">
        <v>131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139</v>
      </c>
      <c r="EV87" s="2" t="s">
        <v>128</v>
      </c>
      <c r="EW87" s="2" t="s">
        <v>131</v>
      </c>
      <c r="EX87" s="2" t="s">
        <v>131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159</v>
      </c>
      <c r="FI87" s="2" t="s">
        <v>128</v>
      </c>
      <c r="FJ87" s="2" t="s">
        <v>131</v>
      </c>
      <c r="FK87" s="2" t="s">
        <v>131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131</v>
      </c>
      <c r="FV87" s="2" t="s">
        <v>131</v>
      </c>
      <c r="FW87" s="2" t="s">
        <v>131</v>
      </c>
      <c r="FX87" s="2" t="s">
        <v>131</v>
      </c>
      <c r="FY87" s="2" t="s">
        <v>131</v>
      </c>
      <c r="FZ87" s="2" t="s">
        <v>131</v>
      </c>
      <c r="GA87" s="2" t="s">
        <v>131</v>
      </c>
      <c r="GB87" s="4"/>
      <c r="GC87" s="8"/>
      <c r="GD87" s="4"/>
      <c r="GE87" s="8"/>
      <c r="GF87" s="7"/>
      <c r="GG87" s="7"/>
      <c r="GH87" s="2" t="s">
        <v>152</v>
      </c>
      <c r="GI87" s="2" t="s">
        <v>128</v>
      </c>
      <c r="GJ87" s="2" t="s">
        <v>131</v>
      </c>
      <c r="GK87" s="2" t="s">
        <v>131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139</v>
      </c>
      <c r="GV87" s="2" t="s">
        <v>128</v>
      </c>
      <c r="GW87" s="2" t="s">
        <v>131</v>
      </c>
      <c r="GX87" s="2" t="s">
        <v>131</v>
      </c>
      <c r="GY87" s="2" t="s">
        <v>142</v>
      </c>
      <c r="GZ87" s="2" t="s">
        <v>142</v>
      </c>
      <c r="HA87" s="2" t="s">
        <v>131</v>
      </c>
      <c r="HB87" s="4"/>
      <c r="HC87" s="8"/>
      <c r="HD87" s="4"/>
      <c r="HE87" s="8"/>
      <c r="HF87" s="7"/>
      <c r="HG87" s="7"/>
      <c r="HH87" s="2" t="s">
        <v>152</v>
      </c>
      <c r="HI87" s="2" t="s">
        <v>128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159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152</v>
      </c>
      <c r="II87" s="2" t="s">
        <v>128</v>
      </c>
      <c r="IJ87" s="2" t="s">
        <v>131</v>
      </c>
      <c r="IK87" s="2" t="s">
        <v>131</v>
      </c>
      <c r="IL87" s="2" t="s">
        <v>142</v>
      </c>
      <c r="IM87" s="2" t="s">
        <v>142</v>
      </c>
      <c r="IN87" s="2" t="s">
        <v>131</v>
      </c>
      <c r="IO87" s="4"/>
      <c r="IP87" s="8"/>
      <c r="IQ87" s="4"/>
      <c r="IR87" s="8"/>
      <c r="IS87" s="7"/>
      <c r="IT87" s="7"/>
      <c r="IU87" s="2" t="s">
        <v>159</v>
      </c>
      <c r="IV87" s="2" t="s">
        <v>128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159</v>
      </c>
      <c r="JI87" s="2" t="s">
        <v>128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152</v>
      </c>
      <c r="JV87" s="2" t="s">
        <v>128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152</v>
      </c>
      <c r="KI87" s="2" t="s">
        <v>128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159</v>
      </c>
      <c r="KV87" s="2" t="s">
        <v>128</v>
      </c>
      <c r="KW87" s="2" t="s">
        <v>131</v>
      </c>
      <c r="KX87" s="2" t="s">
        <v>131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139</v>
      </c>
      <c r="LV87" s="2" t="s">
        <v>128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131</v>
      </c>
      <c r="MI87" s="2" t="s">
        <v>131</v>
      </c>
      <c r="MJ87" s="2" t="s">
        <v>131</v>
      </c>
      <c r="MK87" s="2" t="s">
        <v>131</v>
      </c>
      <c r="ML87" s="2" t="s">
        <v>131</v>
      </c>
      <c r="MM87" s="2" t="s">
        <v>131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152</v>
      </c>
      <c r="NI87" s="2" t="s">
        <v>128</v>
      </c>
      <c r="NJ87" s="2" t="s">
        <v>131</v>
      </c>
      <c r="NK87" s="2" t="s">
        <v>131</v>
      </c>
      <c r="NL87" s="2" t="s">
        <v>142</v>
      </c>
      <c r="NM87" s="2" t="s">
        <v>142</v>
      </c>
      <c r="NN87" s="2" t="s">
        <v>131</v>
      </c>
      <c r="NO87" s="4"/>
      <c r="NP87" s="8"/>
      <c r="NQ87" s="4"/>
      <c r="NR87" s="8"/>
      <c r="NS87" s="7"/>
      <c r="NT87" s="7"/>
      <c r="NU87" s="2" t="s">
        <v>139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159</v>
      </c>
      <c r="OI87" s="2" t="s">
        <v>128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152</v>
      </c>
      <c r="OV87" s="2" t="s">
        <v>128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159</v>
      </c>
      <c r="PI87" s="2" t="s">
        <v>128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152</v>
      </c>
      <c r="PV87" s="2" t="s">
        <v>128</v>
      </c>
      <c r="PW87" s="2" t="s">
        <v>131</v>
      </c>
      <c r="PX87" s="2" t="s">
        <v>131</v>
      </c>
      <c r="PY87" s="2" t="s">
        <v>142</v>
      </c>
      <c r="PZ87" s="2" t="s">
        <v>142</v>
      </c>
      <c r="QA87" s="2" t="s">
        <v>131</v>
      </c>
      <c r="QB87" s="4"/>
      <c r="QC87" s="8"/>
      <c r="QD87" s="4"/>
      <c r="QE87" s="8"/>
      <c r="QF87" s="7"/>
      <c r="QG87" s="7"/>
      <c r="QH87" s="2" t="s">
        <v>152</v>
      </c>
      <c r="QI87" s="2" t="s">
        <v>128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160</v>
      </c>
      <c r="QV87" s="2" t="s">
        <v>128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152</v>
      </c>
      <c r="RI87" s="2" t="s">
        <v>154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159</v>
      </c>
      <c r="RV87" s="2" t="s">
        <v>128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1106</v>
      </c>
      <c r="B88" s="2" t="s">
        <v>120</v>
      </c>
      <c r="C88" s="2" t="s">
        <v>121</v>
      </c>
      <c r="D88" s="2" t="s">
        <v>1094</v>
      </c>
      <c r="E88" s="2" t="s">
        <v>1095</v>
      </c>
      <c r="F88" s="2" t="s">
        <v>1096</v>
      </c>
      <c r="G88" s="2" t="s">
        <v>1096</v>
      </c>
      <c r="H88" s="2" t="s">
        <v>1096</v>
      </c>
      <c r="I88" s="2" t="s">
        <v>1097</v>
      </c>
      <c r="J88" s="2" t="s">
        <v>180</v>
      </c>
      <c r="K88" s="2" t="s">
        <v>246</v>
      </c>
      <c r="L88" s="3">
        <v>104</v>
      </c>
      <c r="M88" s="3">
        <v>109.2</v>
      </c>
      <c r="N88" s="3">
        <v>169.99</v>
      </c>
      <c r="O88" s="2" t="s">
        <v>128</v>
      </c>
      <c r="P88" s="2" t="s">
        <v>197</v>
      </c>
      <c r="Q88" s="2" t="s">
        <v>130</v>
      </c>
      <c r="R88" s="2" t="s">
        <v>131</v>
      </c>
      <c r="S88" s="2" t="s">
        <v>131</v>
      </c>
      <c r="T88" s="2" t="s">
        <v>378</v>
      </c>
      <c r="U88" s="2" t="s">
        <v>1089</v>
      </c>
      <c r="V88" s="2" t="s">
        <v>854</v>
      </c>
      <c r="W88" s="2" t="s">
        <v>473</v>
      </c>
      <c r="X88" s="2" t="s">
        <v>131</v>
      </c>
      <c r="Y88" s="2" t="s">
        <v>391</v>
      </c>
      <c r="Z88" s="4">
        <v>391</v>
      </c>
      <c r="AA88" s="4">
        <f>=ROUNDDOWN(177.727272727273,0)</f>
      </c>
      <c r="AB88" s="5">
        <v>2.2</v>
      </c>
      <c r="AC88" s="2" t="s">
        <v>131</v>
      </c>
      <c r="AD88" s="4"/>
      <c r="AE88" s="4"/>
      <c r="AF88" s="6">
        <v>71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239.2</v>
      </c>
      <c r="AR88" s="4"/>
      <c r="AS88" s="8"/>
      <c r="AT88" s="7"/>
      <c r="AU88" s="7"/>
      <c r="AV88" s="4" t="s">
        <v>131</v>
      </c>
      <c r="AW88" s="8" t="s">
        <v>131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0.7027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 t="s">
        <v>131</v>
      </c>
      <c r="BJ88" s="4">
        <v>2</v>
      </c>
      <c r="BK88" s="8">
        <v>239.2</v>
      </c>
      <c r="BL88" s="2" t="s">
        <v>1107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128</v>
      </c>
      <c r="BW88" s="2" t="s">
        <v>131</v>
      </c>
      <c r="BX88" s="2" t="s">
        <v>131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139</v>
      </c>
      <c r="CI88" s="2" t="s">
        <v>128</v>
      </c>
      <c r="CJ88" s="2" t="s">
        <v>131</v>
      </c>
      <c r="CK88" s="2" t="s">
        <v>184</v>
      </c>
      <c r="CL88" s="2" t="s">
        <v>142</v>
      </c>
      <c r="CM88" s="2" t="s">
        <v>142</v>
      </c>
      <c r="CN88" s="2" t="s">
        <v>131</v>
      </c>
      <c r="CO88" s="4"/>
      <c r="CP88" s="8"/>
      <c r="CQ88" s="4"/>
      <c r="CR88" s="8"/>
      <c r="CS88" s="7"/>
      <c r="CT88" s="7"/>
      <c r="CU88" s="2" t="s">
        <v>139</v>
      </c>
      <c r="CV88" s="2" t="s">
        <v>128</v>
      </c>
      <c r="CW88" s="2" t="s">
        <v>131</v>
      </c>
      <c r="CX88" s="2" t="s">
        <v>1108</v>
      </c>
      <c r="CY88" s="2" t="s">
        <v>142</v>
      </c>
      <c r="CZ88" s="2" t="s">
        <v>142</v>
      </c>
      <c r="DA88" s="2" t="s">
        <v>131</v>
      </c>
      <c r="DB88" s="4">
        <v>2</v>
      </c>
      <c r="DC88" s="8">
        <v>239.2</v>
      </c>
      <c r="DD88" s="4"/>
      <c r="DE88" s="8"/>
      <c r="DF88" s="7"/>
      <c r="DG88" s="7"/>
      <c r="DH88" s="2" t="s">
        <v>139</v>
      </c>
      <c r="DI88" s="2" t="s">
        <v>128</v>
      </c>
      <c r="DJ88" s="2" t="s">
        <v>131</v>
      </c>
      <c r="DK88" s="2" t="s">
        <v>1109</v>
      </c>
      <c r="DL88" s="2" t="s">
        <v>142</v>
      </c>
      <c r="DM88" s="2" t="s">
        <v>142</v>
      </c>
      <c r="DN88" s="2" t="s">
        <v>131</v>
      </c>
      <c r="DO88" s="4"/>
      <c r="DP88" s="8"/>
      <c r="DQ88" s="4"/>
      <c r="DR88" s="8"/>
      <c r="DS88" s="7"/>
      <c r="DT88" s="7"/>
      <c r="DU88" s="2" t="s">
        <v>139</v>
      </c>
      <c r="DV88" s="2" t="s">
        <v>128</v>
      </c>
      <c r="DW88" s="2" t="s">
        <v>131</v>
      </c>
      <c r="DX88" s="2" t="s">
        <v>131</v>
      </c>
      <c r="DY88" s="2" t="s">
        <v>142</v>
      </c>
      <c r="DZ88" s="2" t="s">
        <v>142</v>
      </c>
      <c r="EA88" s="2" t="s">
        <v>131</v>
      </c>
      <c r="EB88" s="4"/>
      <c r="EC88" s="8"/>
      <c r="ED88" s="4"/>
      <c r="EE88" s="8"/>
      <c r="EF88" s="7"/>
      <c r="EG88" s="7"/>
      <c r="EH88" s="2" t="s">
        <v>159</v>
      </c>
      <c r="EI88" s="2" t="s">
        <v>128</v>
      </c>
      <c r="EJ88" s="2" t="s">
        <v>131</v>
      </c>
      <c r="EK88" s="2" t="s">
        <v>131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139</v>
      </c>
      <c r="EV88" s="2" t="s">
        <v>128</v>
      </c>
      <c r="EW88" s="2" t="s">
        <v>131</v>
      </c>
      <c r="EX88" s="2" t="s">
        <v>131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159</v>
      </c>
      <c r="FI88" s="2" t="s">
        <v>128</v>
      </c>
      <c r="FJ88" s="2" t="s">
        <v>131</v>
      </c>
      <c r="FK88" s="2" t="s">
        <v>131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131</v>
      </c>
      <c r="FV88" s="2" t="s">
        <v>131</v>
      </c>
      <c r="FW88" s="2" t="s">
        <v>131</v>
      </c>
      <c r="FX88" s="2" t="s">
        <v>131</v>
      </c>
      <c r="FY88" s="2" t="s">
        <v>131</v>
      </c>
      <c r="FZ88" s="2" t="s">
        <v>131</v>
      </c>
      <c r="GA88" s="2" t="s">
        <v>131</v>
      </c>
      <c r="GB88" s="4"/>
      <c r="GC88" s="8"/>
      <c r="GD88" s="4"/>
      <c r="GE88" s="8"/>
      <c r="GF88" s="7"/>
      <c r="GG88" s="7"/>
      <c r="GH88" s="2" t="s">
        <v>152</v>
      </c>
      <c r="GI88" s="2" t="s">
        <v>128</v>
      </c>
      <c r="GJ88" s="2" t="s">
        <v>131</v>
      </c>
      <c r="GK88" s="2" t="s">
        <v>131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139</v>
      </c>
      <c r="GV88" s="2" t="s">
        <v>128</v>
      </c>
      <c r="GW88" s="2" t="s">
        <v>131</v>
      </c>
      <c r="GX88" s="2" t="s">
        <v>1103</v>
      </c>
      <c r="GY88" s="2" t="s">
        <v>142</v>
      </c>
      <c r="GZ88" s="2" t="s">
        <v>142</v>
      </c>
      <c r="HA88" s="2" t="s">
        <v>131</v>
      </c>
      <c r="HB88" s="4"/>
      <c r="HC88" s="8"/>
      <c r="HD88" s="4"/>
      <c r="HE88" s="8"/>
      <c r="HF88" s="7"/>
      <c r="HG88" s="7"/>
      <c r="HH88" s="2" t="s">
        <v>152</v>
      </c>
      <c r="HI88" s="2" t="s">
        <v>128</v>
      </c>
      <c r="HJ88" s="2" t="s">
        <v>131</v>
      </c>
      <c r="HK88" s="2" t="s">
        <v>131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159</v>
      </c>
      <c r="HV88" s="2" t="s">
        <v>128</v>
      </c>
      <c r="HW88" s="2" t="s">
        <v>131</v>
      </c>
      <c r="HX88" s="2" t="s">
        <v>131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152</v>
      </c>
      <c r="II88" s="2" t="s">
        <v>128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159</v>
      </c>
      <c r="IV88" s="2" t="s">
        <v>128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159</v>
      </c>
      <c r="JI88" s="2" t="s">
        <v>128</v>
      </c>
      <c r="JJ88" s="2" t="s">
        <v>131</v>
      </c>
      <c r="JK88" s="2" t="s">
        <v>131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152</v>
      </c>
      <c r="JV88" s="2" t="s">
        <v>128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152</v>
      </c>
      <c r="KI88" s="2" t="s">
        <v>128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159</v>
      </c>
      <c r="KV88" s="2" t="s">
        <v>128</v>
      </c>
      <c r="KW88" s="2" t="s">
        <v>131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139</v>
      </c>
      <c r="LV88" s="2" t="s">
        <v>128</v>
      </c>
      <c r="LW88" s="2" t="s">
        <v>131</v>
      </c>
      <c r="LX88" s="2" t="s">
        <v>131</v>
      </c>
      <c r="LY88" s="2" t="s">
        <v>142</v>
      </c>
      <c r="LZ88" s="2" t="s">
        <v>142</v>
      </c>
      <c r="MA88" s="2" t="s">
        <v>131</v>
      </c>
      <c r="MB88" s="4"/>
      <c r="MC88" s="8"/>
      <c r="MD88" s="4"/>
      <c r="ME88" s="8"/>
      <c r="MF88" s="7"/>
      <c r="MG88" s="7"/>
      <c r="MH88" s="2" t="s">
        <v>131</v>
      </c>
      <c r="MI88" s="2" t="s">
        <v>131</v>
      </c>
      <c r="MJ88" s="2" t="s">
        <v>131</v>
      </c>
      <c r="MK88" s="2" t="s">
        <v>131</v>
      </c>
      <c r="ML88" s="2" t="s">
        <v>131</v>
      </c>
      <c r="MM88" s="2" t="s">
        <v>131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152</v>
      </c>
      <c r="NI88" s="2" t="s">
        <v>128</v>
      </c>
      <c r="NJ88" s="2" t="s">
        <v>131</v>
      </c>
      <c r="NK88" s="2" t="s">
        <v>131</v>
      </c>
      <c r="NL88" s="2" t="s">
        <v>142</v>
      </c>
      <c r="NM88" s="2" t="s">
        <v>142</v>
      </c>
      <c r="NN88" s="2" t="s">
        <v>131</v>
      </c>
      <c r="NO88" s="4"/>
      <c r="NP88" s="8"/>
      <c r="NQ88" s="4"/>
      <c r="NR88" s="8"/>
      <c r="NS88" s="7"/>
      <c r="NT88" s="7"/>
      <c r="NU88" s="2" t="s">
        <v>139</v>
      </c>
      <c r="NV88" s="2" t="s">
        <v>128</v>
      </c>
      <c r="NW88" s="2" t="s">
        <v>131</v>
      </c>
      <c r="NX88" s="2" t="s">
        <v>131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159</v>
      </c>
      <c r="OI88" s="2" t="s">
        <v>128</v>
      </c>
      <c r="OJ88" s="2" t="s">
        <v>131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152</v>
      </c>
      <c r="OV88" s="2" t="s">
        <v>128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159</v>
      </c>
      <c r="PI88" s="2" t="s">
        <v>128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152</v>
      </c>
      <c r="PV88" s="2" t="s">
        <v>128</v>
      </c>
      <c r="PW88" s="2" t="s">
        <v>131</v>
      </c>
      <c r="PX88" s="2" t="s">
        <v>131</v>
      </c>
      <c r="PY88" s="2" t="s">
        <v>142</v>
      </c>
      <c r="PZ88" s="2" t="s">
        <v>142</v>
      </c>
      <c r="QA88" s="2" t="s">
        <v>131</v>
      </c>
      <c r="QB88" s="4"/>
      <c r="QC88" s="8"/>
      <c r="QD88" s="4"/>
      <c r="QE88" s="8"/>
      <c r="QF88" s="7"/>
      <c r="QG88" s="7"/>
      <c r="QH88" s="2" t="s">
        <v>152</v>
      </c>
      <c r="QI88" s="2" t="s">
        <v>128</v>
      </c>
      <c r="QJ88" s="2" t="s">
        <v>131</v>
      </c>
      <c r="QK88" s="2" t="s">
        <v>131</v>
      </c>
      <c r="QL88" s="2" t="s">
        <v>142</v>
      </c>
      <c r="QM88" s="2" t="s">
        <v>142</v>
      </c>
      <c r="QN88" s="2" t="s">
        <v>131</v>
      </c>
      <c r="QO88" s="4"/>
      <c r="QP88" s="8"/>
      <c r="QQ88" s="4"/>
      <c r="QR88" s="8"/>
      <c r="QS88" s="7"/>
      <c r="QT88" s="7"/>
      <c r="QU88" s="2" t="s">
        <v>160</v>
      </c>
      <c r="QV88" s="2" t="s">
        <v>128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152</v>
      </c>
      <c r="RI88" s="2" t="s">
        <v>154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159</v>
      </c>
      <c r="RV88" s="2" t="s">
        <v>128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1110</v>
      </c>
      <c r="B89" s="2" t="s">
        <v>120</v>
      </c>
      <c r="C89" s="2" t="s">
        <v>121</v>
      </c>
      <c r="D89" s="2" t="s">
        <v>1094</v>
      </c>
      <c r="E89" s="2" t="s">
        <v>1095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245</v>
      </c>
      <c r="K89" s="2" t="s">
        <v>736</v>
      </c>
      <c r="L89" s="3">
        <v>88</v>
      </c>
      <c r="M89" s="3">
        <v>92.4</v>
      </c>
      <c r="N89" s="3">
        <v>149.99</v>
      </c>
      <c r="O89" s="2" t="s">
        <v>128</v>
      </c>
      <c r="P89" s="2" t="s">
        <v>197</v>
      </c>
      <c r="Q89" s="2" t="s">
        <v>130</v>
      </c>
      <c r="R89" s="2" t="s">
        <v>131</v>
      </c>
      <c r="S89" s="2" t="s">
        <v>131</v>
      </c>
      <c r="T89" s="2" t="s">
        <v>378</v>
      </c>
      <c r="U89" s="2" t="s">
        <v>1089</v>
      </c>
      <c r="V89" s="2" t="s">
        <v>854</v>
      </c>
      <c r="W89" s="2" t="s">
        <v>473</v>
      </c>
      <c r="X89" s="2" t="s">
        <v>131</v>
      </c>
      <c r="Y89" s="2" t="s">
        <v>391</v>
      </c>
      <c r="Z89" s="4">
        <v>333</v>
      </c>
      <c r="AA89" s="4">
        <f>=ROUNDDOWN(33.9795918367347,0)</f>
      </c>
      <c r="AB89" s="5">
        <v>9.8</v>
      </c>
      <c r="AC89" s="2" t="s">
        <v>131</v>
      </c>
      <c r="AD89" s="4"/>
      <c r="AE89" s="4"/>
      <c r="AF89" s="6">
        <v>71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</v>
      </c>
      <c r="AQ89" s="8">
        <v>90</v>
      </c>
      <c r="AR89" s="4"/>
      <c r="AS89" s="8"/>
      <c r="AT89" s="7"/>
      <c r="AU89" s="7"/>
      <c r="AV89" s="4">
        <v>3</v>
      </c>
      <c r="AW89" s="8">
        <v>317.14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0.2838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0.2496</v>
      </c>
      <c r="BJ89" s="4">
        <v>1</v>
      </c>
      <c r="BK89" s="8">
        <v>90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139</v>
      </c>
      <c r="BV89" s="2" t="s">
        <v>128</v>
      </c>
      <c r="BW89" s="2" t="s">
        <v>131</v>
      </c>
      <c r="BX89" s="2" t="s">
        <v>131</v>
      </c>
      <c r="BY89" s="2" t="s">
        <v>142</v>
      </c>
      <c r="BZ89" s="2" t="s">
        <v>142</v>
      </c>
      <c r="CA89" s="2" t="s">
        <v>131</v>
      </c>
      <c r="CB89" s="4">
        <v>1</v>
      </c>
      <c r="CC89" s="8">
        <v>90</v>
      </c>
      <c r="CD89" s="4"/>
      <c r="CE89" s="8"/>
      <c r="CF89" s="7"/>
      <c r="CG89" s="7"/>
      <c r="CH89" s="2" t="s">
        <v>139</v>
      </c>
      <c r="CI89" s="2" t="s">
        <v>128</v>
      </c>
      <c r="CJ89" s="2" t="s">
        <v>131</v>
      </c>
      <c r="CK89" s="2" t="s">
        <v>858</v>
      </c>
      <c r="CL89" s="2" t="s">
        <v>142</v>
      </c>
      <c r="CM89" s="2" t="s">
        <v>142</v>
      </c>
      <c r="CN89" s="2" t="s">
        <v>131</v>
      </c>
      <c r="CO89" s="4"/>
      <c r="CP89" s="8"/>
      <c r="CQ89" s="4"/>
      <c r="CR89" s="8"/>
      <c r="CS89" s="7"/>
      <c r="CT89" s="7"/>
      <c r="CU89" s="2" t="s">
        <v>139</v>
      </c>
      <c r="CV89" s="2" t="s">
        <v>128</v>
      </c>
      <c r="CW89" s="2" t="s">
        <v>131</v>
      </c>
      <c r="CX89" s="2" t="s">
        <v>910</v>
      </c>
      <c r="CY89" s="2" t="s">
        <v>142</v>
      </c>
      <c r="CZ89" s="2" t="s">
        <v>142</v>
      </c>
      <c r="DA89" s="2" t="s">
        <v>131</v>
      </c>
      <c r="DB89" s="4"/>
      <c r="DC89" s="8"/>
      <c r="DD89" s="4"/>
      <c r="DE89" s="8"/>
      <c r="DF89" s="7"/>
      <c r="DG89" s="7"/>
      <c r="DH89" s="2" t="s">
        <v>139</v>
      </c>
      <c r="DI89" s="2" t="s">
        <v>128</v>
      </c>
      <c r="DJ89" s="2" t="s">
        <v>131</v>
      </c>
      <c r="DK89" s="2" t="s">
        <v>1100</v>
      </c>
      <c r="DL89" s="2" t="s">
        <v>142</v>
      </c>
      <c r="DM89" s="2" t="s">
        <v>142</v>
      </c>
      <c r="DN89" s="2" t="s">
        <v>131</v>
      </c>
      <c r="DO89" s="4"/>
      <c r="DP89" s="8"/>
      <c r="DQ89" s="4"/>
      <c r="DR89" s="8"/>
      <c r="DS89" s="7"/>
      <c r="DT89" s="7"/>
      <c r="DU89" s="2" t="s">
        <v>139</v>
      </c>
      <c r="DV89" s="2" t="s">
        <v>128</v>
      </c>
      <c r="DW89" s="2" t="s">
        <v>131</v>
      </c>
      <c r="DX89" s="2" t="s">
        <v>131</v>
      </c>
      <c r="DY89" s="2" t="s">
        <v>142</v>
      </c>
      <c r="DZ89" s="2" t="s">
        <v>142</v>
      </c>
      <c r="EA89" s="2" t="s">
        <v>131</v>
      </c>
      <c r="EB89" s="4"/>
      <c r="EC89" s="8"/>
      <c r="ED89" s="4"/>
      <c r="EE89" s="8"/>
      <c r="EF89" s="7"/>
      <c r="EG89" s="7"/>
      <c r="EH89" s="2" t="s">
        <v>159</v>
      </c>
      <c r="EI89" s="2" t="s">
        <v>128</v>
      </c>
      <c r="EJ89" s="2" t="s">
        <v>131</v>
      </c>
      <c r="EK89" s="2" t="s">
        <v>131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139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159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131</v>
      </c>
      <c r="FV89" s="2" t="s">
        <v>131</v>
      </c>
      <c r="FW89" s="2" t="s">
        <v>131</v>
      </c>
      <c r="FX89" s="2" t="s">
        <v>131</v>
      </c>
      <c r="FY89" s="2" t="s">
        <v>131</v>
      </c>
      <c r="FZ89" s="2" t="s">
        <v>131</v>
      </c>
      <c r="GA89" s="2" t="s">
        <v>131</v>
      </c>
      <c r="GB89" s="4"/>
      <c r="GC89" s="8"/>
      <c r="GD89" s="4"/>
      <c r="GE89" s="8"/>
      <c r="GF89" s="7"/>
      <c r="GG89" s="7"/>
      <c r="GH89" s="2" t="s">
        <v>152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139</v>
      </c>
      <c r="GV89" s="2" t="s">
        <v>128</v>
      </c>
      <c r="GW89" s="2" t="s">
        <v>131</v>
      </c>
      <c r="GX89" s="2" t="s">
        <v>395</v>
      </c>
      <c r="GY89" s="2" t="s">
        <v>142</v>
      </c>
      <c r="GZ89" s="2" t="s">
        <v>142</v>
      </c>
      <c r="HA89" s="2" t="s">
        <v>131</v>
      </c>
      <c r="HB89" s="4"/>
      <c r="HC89" s="8"/>
      <c r="HD89" s="4"/>
      <c r="HE89" s="8"/>
      <c r="HF89" s="7"/>
      <c r="HG89" s="7"/>
      <c r="HH89" s="2" t="s">
        <v>152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159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152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159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159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152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152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159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131</v>
      </c>
      <c r="LI89" s="2" t="s">
        <v>131</v>
      </c>
      <c r="LJ89" s="2" t="s">
        <v>131</v>
      </c>
      <c r="LK89" s="2" t="s">
        <v>131</v>
      </c>
      <c r="LL89" s="2" t="s">
        <v>131</v>
      </c>
      <c r="LM89" s="2" t="s">
        <v>131</v>
      </c>
      <c r="LN89" s="2" t="s">
        <v>131</v>
      </c>
      <c r="LO89" s="4"/>
      <c r="LP89" s="8"/>
      <c r="LQ89" s="4"/>
      <c r="LR89" s="8"/>
      <c r="LS89" s="7"/>
      <c r="LT89" s="7"/>
      <c r="LU89" s="2" t="s">
        <v>139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131</v>
      </c>
      <c r="MI89" s="2" t="s">
        <v>131</v>
      </c>
      <c r="MJ89" s="2" t="s">
        <v>131</v>
      </c>
      <c r="MK89" s="2" t="s">
        <v>131</v>
      </c>
      <c r="ML89" s="2" t="s">
        <v>131</v>
      </c>
      <c r="MM89" s="2" t="s">
        <v>131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152</v>
      </c>
      <c r="NI89" s="2" t="s">
        <v>128</v>
      </c>
      <c r="NJ89" s="2" t="s">
        <v>131</v>
      </c>
      <c r="NK89" s="2" t="s">
        <v>131</v>
      </c>
      <c r="NL89" s="2" t="s">
        <v>142</v>
      </c>
      <c r="NM89" s="2" t="s">
        <v>142</v>
      </c>
      <c r="NN89" s="2" t="s">
        <v>131</v>
      </c>
      <c r="NO89" s="4"/>
      <c r="NP89" s="8"/>
      <c r="NQ89" s="4"/>
      <c r="NR89" s="8"/>
      <c r="NS89" s="7"/>
      <c r="NT89" s="7"/>
      <c r="NU89" s="2" t="s">
        <v>139</v>
      </c>
      <c r="NV89" s="2" t="s">
        <v>128</v>
      </c>
      <c r="NW89" s="2" t="s">
        <v>131</v>
      </c>
      <c r="NX89" s="2" t="s">
        <v>131</v>
      </c>
      <c r="NY89" s="2" t="s">
        <v>142</v>
      </c>
      <c r="NZ89" s="2" t="s">
        <v>142</v>
      </c>
      <c r="OA89" s="2" t="s">
        <v>131</v>
      </c>
      <c r="OB89" s="4"/>
      <c r="OC89" s="8"/>
      <c r="OD89" s="4"/>
      <c r="OE89" s="8"/>
      <c r="OF89" s="7"/>
      <c r="OG89" s="7"/>
      <c r="OH89" s="2" t="s">
        <v>159</v>
      </c>
      <c r="OI89" s="2" t="s">
        <v>128</v>
      </c>
      <c r="OJ89" s="2" t="s">
        <v>131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152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159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152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152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160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152</v>
      </c>
      <c r="RI89" s="2" t="s">
        <v>154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159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1111</v>
      </c>
      <c r="B90" s="2" t="s">
        <v>120</v>
      </c>
      <c r="C90" s="2" t="s">
        <v>121</v>
      </c>
      <c r="D90" s="2" t="s">
        <v>1094</v>
      </c>
      <c r="E90" s="2" t="s">
        <v>1095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180</v>
      </c>
      <c r="K90" s="2" t="s">
        <v>736</v>
      </c>
      <c r="L90" s="3">
        <v>104</v>
      </c>
      <c r="M90" s="3">
        <v>109.2</v>
      </c>
      <c r="N90" s="3">
        <v>169.99</v>
      </c>
      <c r="O90" s="2" t="s">
        <v>128</v>
      </c>
      <c r="P90" s="2" t="s">
        <v>197</v>
      </c>
      <c r="Q90" s="2" t="s">
        <v>130</v>
      </c>
      <c r="R90" s="2" t="s">
        <v>131</v>
      </c>
      <c r="S90" s="2" t="s">
        <v>131</v>
      </c>
      <c r="T90" s="2" t="s">
        <v>378</v>
      </c>
      <c r="U90" s="2" t="s">
        <v>1089</v>
      </c>
      <c r="V90" s="2" t="s">
        <v>854</v>
      </c>
      <c r="W90" s="2" t="s">
        <v>473</v>
      </c>
      <c r="X90" s="2" t="s">
        <v>131</v>
      </c>
      <c r="Y90" s="2" t="s">
        <v>391</v>
      </c>
      <c r="Z90" s="4">
        <v>375</v>
      </c>
      <c r="AA90" s="4">
        <f>=ROUNDDOWN(125,0)</f>
      </c>
      <c r="AB90" s="5">
        <v>3</v>
      </c>
      <c r="AC90" s="2" t="s">
        <v>131</v>
      </c>
      <c r="AD90" s="4"/>
      <c r="AE90" s="4"/>
      <c r="AF90" s="6">
        <v>71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</v>
      </c>
      <c r="AQ90" s="8">
        <v>227.14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0.7162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2</v>
      </c>
      <c r="BK90" s="8">
        <v>227.14</v>
      </c>
      <c r="BL90" s="2" t="s">
        <v>410</v>
      </c>
      <c r="BM90" s="7">
        <v>1</v>
      </c>
      <c r="BN90" s="7">
        <v>1</v>
      </c>
      <c r="BO90" s="4">
        <v>1</v>
      </c>
      <c r="BP90" s="8">
        <v>117.94</v>
      </c>
      <c r="BQ90" s="4"/>
      <c r="BR90" s="8"/>
      <c r="BS90" s="7"/>
      <c r="BT90" s="7"/>
      <c r="BU90" s="2" t="s">
        <v>139</v>
      </c>
      <c r="BV90" s="2" t="s">
        <v>128</v>
      </c>
      <c r="BW90" s="2" t="s">
        <v>131</v>
      </c>
      <c r="BX90" s="2" t="s">
        <v>910</v>
      </c>
      <c r="BY90" s="2" t="s">
        <v>142</v>
      </c>
      <c r="BZ90" s="2" t="s">
        <v>142</v>
      </c>
      <c r="CA90" s="2" t="s">
        <v>131</v>
      </c>
      <c r="CB90" s="4"/>
      <c r="CC90" s="8"/>
      <c r="CD90" s="4"/>
      <c r="CE90" s="8"/>
      <c r="CF90" s="7"/>
      <c r="CG90" s="7"/>
      <c r="CH90" s="2" t="s">
        <v>139</v>
      </c>
      <c r="CI90" s="2" t="s">
        <v>128</v>
      </c>
      <c r="CJ90" s="2" t="s">
        <v>131</v>
      </c>
      <c r="CK90" s="2" t="s">
        <v>184</v>
      </c>
      <c r="CL90" s="2" t="s">
        <v>142</v>
      </c>
      <c r="CM90" s="2" t="s">
        <v>142</v>
      </c>
      <c r="CN90" s="2" t="s">
        <v>131</v>
      </c>
      <c r="CO90" s="4">
        <v>1</v>
      </c>
      <c r="CP90" s="8">
        <v>109.2</v>
      </c>
      <c r="CQ90" s="4"/>
      <c r="CR90" s="8"/>
      <c r="CS90" s="7"/>
      <c r="CT90" s="7"/>
      <c r="CU90" s="2" t="s">
        <v>139</v>
      </c>
      <c r="CV90" s="2" t="s">
        <v>128</v>
      </c>
      <c r="CW90" s="2" t="s">
        <v>131</v>
      </c>
      <c r="CX90" s="2" t="s">
        <v>1112</v>
      </c>
      <c r="CY90" s="2" t="s">
        <v>142</v>
      </c>
      <c r="CZ90" s="2" t="s">
        <v>142</v>
      </c>
      <c r="DA90" s="2" t="s">
        <v>131</v>
      </c>
      <c r="DB90" s="4"/>
      <c r="DC90" s="8"/>
      <c r="DD90" s="4"/>
      <c r="DE90" s="8"/>
      <c r="DF90" s="7"/>
      <c r="DG90" s="7"/>
      <c r="DH90" s="2" t="s">
        <v>139</v>
      </c>
      <c r="DI90" s="2" t="s">
        <v>128</v>
      </c>
      <c r="DJ90" s="2" t="s">
        <v>131</v>
      </c>
      <c r="DK90" s="2" t="s">
        <v>131</v>
      </c>
      <c r="DL90" s="2" t="s">
        <v>142</v>
      </c>
      <c r="DM90" s="2" t="s">
        <v>142</v>
      </c>
      <c r="DN90" s="2" t="s">
        <v>131</v>
      </c>
      <c r="DO90" s="4"/>
      <c r="DP90" s="8"/>
      <c r="DQ90" s="4"/>
      <c r="DR90" s="8"/>
      <c r="DS90" s="7"/>
      <c r="DT90" s="7"/>
      <c r="DU90" s="2" t="s">
        <v>139</v>
      </c>
      <c r="DV90" s="2" t="s">
        <v>128</v>
      </c>
      <c r="DW90" s="2" t="s">
        <v>131</v>
      </c>
      <c r="DX90" s="2" t="s">
        <v>131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159</v>
      </c>
      <c r="EI90" s="2" t="s">
        <v>128</v>
      </c>
      <c r="EJ90" s="2" t="s">
        <v>131</v>
      </c>
      <c r="EK90" s="2" t="s">
        <v>131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139</v>
      </c>
      <c r="EV90" s="2" t="s">
        <v>128</v>
      </c>
      <c r="EW90" s="2" t="s">
        <v>131</v>
      </c>
      <c r="EX90" s="2" t="s">
        <v>131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159</v>
      </c>
      <c r="FI90" s="2" t="s">
        <v>128</v>
      </c>
      <c r="FJ90" s="2" t="s">
        <v>131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131</v>
      </c>
      <c r="FV90" s="2" t="s">
        <v>131</v>
      </c>
      <c r="FW90" s="2" t="s">
        <v>131</v>
      </c>
      <c r="FX90" s="2" t="s">
        <v>131</v>
      </c>
      <c r="FY90" s="2" t="s">
        <v>131</v>
      </c>
      <c r="FZ90" s="2" t="s">
        <v>131</v>
      </c>
      <c r="GA90" s="2" t="s">
        <v>131</v>
      </c>
      <c r="GB90" s="4"/>
      <c r="GC90" s="8"/>
      <c r="GD90" s="4"/>
      <c r="GE90" s="8"/>
      <c r="GF90" s="7"/>
      <c r="GG90" s="7"/>
      <c r="GH90" s="2" t="s">
        <v>152</v>
      </c>
      <c r="GI90" s="2" t="s">
        <v>128</v>
      </c>
      <c r="GJ90" s="2" t="s">
        <v>131</v>
      </c>
      <c r="GK90" s="2" t="s">
        <v>131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139</v>
      </c>
      <c r="GV90" s="2" t="s">
        <v>128</v>
      </c>
      <c r="GW90" s="2" t="s">
        <v>131</v>
      </c>
      <c r="GX90" s="2" t="s">
        <v>131</v>
      </c>
      <c r="GY90" s="2" t="s">
        <v>142</v>
      </c>
      <c r="GZ90" s="2" t="s">
        <v>142</v>
      </c>
      <c r="HA90" s="2" t="s">
        <v>131</v>
      </c>
      <c r="HB90" s="4"/>
      <c r="HC90" s="8"/>
      <c r="HD90" s="4"/>
      <c r="HE90" s="8"/>
      <c r="HF90" s="7"/>
      <c r="HG90" s="7"/>
      <c r="HH90" s="2" t="s">
        <v>152</v>
      </c>
      <c r="HI90" s="2" t="s">
        <v>128</v>
      </c>
      <c r="HJ90" s="2" t="s">
        <v>131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159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152</v>
      </c>
      <c r="II90" s="2" t="s">
        <v>128</v>
      </c>
      <c r="IJ90" s="2" t="s">
        <v>131</v>
      </c>
      <c r="IK90" s="2" t="s">
        <v>131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159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159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152</v>
      </c>
      <c r="JV90" s="2" t="s">
        <v>128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152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159</v>
      </c>
      <c r="KV90" s="2" t="s">
        <v>128</v>
      </c>
      <c r="KW90" s="2" t="s">
        <v>131</v>
      </c>
      <c r="KX90" s="2" t="s">
        <v>131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131</v>
      </c>
      <c r="LI90" s="2" t="s">
        <v>131</v>
      </c>
      <c r="LJ90" s="2" t="s">
        <v>131</v>
      </c>
      <c r="LK90" s="2" t="s">
        <v>131</v>
      </c>
      <c r="LL90" s="2" t="s">
        <v>131</v>
      </c>
      <c r="LM90" s="2" t="s">
        <v>131</v>
      </c>
      <c r="LN90" s="2" t="s">
        <v>131</v>
      </c>
      <c r="LO90" s="4"/>
      <c r="LP90" s="8"/>
      <c r="LQ90" s="4"/>
      <c r="LR90" s="8"/>
      <c r="LS90" s="7"/>
      <c r="LT90" s="7"/>
      <c r="LU90" s="2" t="s">
        <v>139</v>
      </c>
      <c r="LV90" s="2" t="s">
        <v>128</v>
      </c>
      <c r="LW90" s="2" t="s">
        <v>131</v>
      </c>
      <c r="LX90" s="2" t="s">
        <v>1092</v>
      </c>
      <c r="LY90" s="2" t="s">
        <v>142</v>
      </c>
      <c r="LZ90" s="2" t="s">
        <v>142</v>
      </c>
      <c r="MA90" s="2" t="s">
        <v>131</v>
      </c>
      <c r="MB90" s="4"/>
      <c r="MC90" s="8"/>
      <c r="MD90" s="4"/>
      <c r="ME90" s="8"/>
      <c r="MF90" s="7"/>
      <c r="MG90" s="7"/>
      <c r="MH90" s="2" t="s">
        <v>131</v>
      </c>
      <c r="MI90" s="2" t="s">
        <v>131</v>
      </c>
      <c r="MJ90" s="2" t="s">
        <v>131</v>
      </c>
      <c r="MK90" s="2" t="s">
        <v>131</v>
      </c>
      <c r="ML90" s="2" t="s">
        <v>131</v>
      </c>
      <c r="MM90" s="2" t="s">
        <v>131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152</v>
      </c>
      <c r="NI90" s="2" t="s">
        <v>128</v>
      </c>
      <c r="NJ90" s="2" t="s">
        <v>131</v>
      </c>
      <c r="NK90" s="2" t="s">
        <v>131</v>
      </c>
      <c r="NL90" s="2" t="s">
        <v>142</v>
      </c>
      <c r="NM90" s="2" t="s">
        <v>142</v>
      </c>
      <c r="NN90" s="2" t="s">
        <v>131</v>
      </c>
      <c r="NO90" s="4"/>
      <c r="NP90" s="8"/>
      <c r="NQ90" s="4"/>
      <c r="NR90" s="8"/>
      <c r="NS90" s="7"/>
      <c r="NT90" s="7"/>
      <c r="NU90" s="2" t="s">
        <v>139</v>
      </c>
      <c r="NV90" s="2" t="s">
        <v>128</v>
      </c>
      <c r="NW90" s="2" t="s">
        <v>131</v>
      </c>
      <c r="NX90" s="2" t="s">
        <v>131</v>
      </c>
      <c r="NY90" s="2" t="s">
        <v>142</v>
      </c>
      <c r="NZ90" s="2" t="s">
        <v>142</v>
      </c>
      <c r="OA90" s="2" t="s">
        <v>131</v>
      </c>
      <c r="OB90" s="4"/>
      <c r="OC90" s="8"/>
      <c r="OD90" s="4"/>
      <c r="OE90" s="8"/>
      <c r="OF90" s="7"/>
      <c r="OG90" s="7"/>
      <c r="OH90" s="2" t="s">
        <v>159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152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159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152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152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160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131</v>
      </c>
      <c r="RB90" s="4"/>
      <c r="RC90" s="8"/>
      <c r="RD90" s="4"/>
      <c r="RE90" s="8"/>
      <c r="RF90" s="7"/>
      <c r="RG90" s="7"/>
      <c r="RH90" s="2" t="s">
        <v>152</v>
      </c>
      <c r="RI90" s="2" t="s">
        <v>154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159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1113</v>
      </c>
      <c r="B91" s="2" t="s">
        <v>120</v>
      </c>
      <c r="C91" s="2" t="s">
        <v>121</v>
      </c>
      <c r="D91" s="2" t="s">
        <v>1094</v>
      </c>
      <c r="E91" s="2" t="s">
        <v>1095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245</v>
      </c>
      <c r="K91" s="2" t="s">
        <v>1114</v>
      </c>
      <c r="L91" s="3">
        <v>88</v>
      </c>
      <c r="M91" s="3">
        <v>92.4</v>
      </c>
      <c r="N91" s="3">
        <v>149.99</v>
      </c>
      <c r="O91" s="2" t="s">
        <v>128</v>
      </c>
      <c r="P91" s="2" t="s">
        <v>197</v>
      </c>
      <c r="Q91" s="2" t="s">
        <v>130</v>
      </c>
      <c r="R91" s="2" t="s">
        <v>131</v>
      </c>
      <c r="S91" s="2" t="s">
        <v>131</v>
      </c>
      <c r="T91" s="2" t="s">
        <v>378</v>
      </c>
      <c r="U91" s="2" t="s">
        <v>1089</v>
      </c>
      <c r="V91" s="2" t="s">
        <v>854</v>
      </c>
      <c r="W91" s="2" t="s">
        <v>473</v>
      </c>
      <c r="X91" s="2" t="s">
        <v>131</v>
      </c>
      <c r="Y91" s="2" t="s">
        <v>391</v>
      </c>
      <c r="Z91" s="4">
        <v>375</v>
      </c>
      <c r="AA91" s="4">
        <f>=ROUNDDOWN(535.714285714286,0)</f>
      </c>
      <c r="AB91" s="5">
        <v>0.7</v>
      </c>
      <c r="AC91" s="2" t="s">
        <v>131</v>
      </c>
      <c r="AD91" s="4"/>
      <c r="AE91" s="4"/>
      <c r="AF91" s="6">
        <v>71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2</v>
      </c>
      <c r="AQ91" s="8">
        <v>193.6</v>
      </c>
      <c r="AR91" s="4"/>
      <c r="AS91" s="8"/>
      <c r="AT91" s="7"/>
      <c r="AU91" s="7"/>
      <c r="AV91" s="4">
        <v>2</v>
      </c>
      <c r="AW91" s="8">
        <v>193.6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0.1523</v>
      </c>
      <c r="BJ91" s="4">
        <v>2</v>
      </c>
      <c r="BK91" s="8">
        <v>193.6</v>
      </c>
      <c r="BL91" s="2" t="s">
        <v>1115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139</v>
      </c>
      <c r="BV91" s="2" t="s">
        <v>128</v>
      </c>
      <c r="BW91" s="2" t="s">
        <v>131</v>
      </c>
      <c r="BX91" s="2" t="s">
        <v>986</v>
      </c>
      <c r="BY91" s="2" t="s">
        <v>142</v>
      </c>
      <c r="BZ91" s="2" t="s">
        <v>142</v>
      </c>
      <c r="CA91" s="2" t="s">
        <v>131</v>
      </c>
      <c r="CB91" s="4"/>
      <c r="CC91" s="8"/>
      <c r="CD91" s="4"/>
      <c r="CE91" s="8"/>
      <c r="CF91" s="7"/>
      <c r="CG91" s="7"/>
      <c r="CH91" s="2" t="s">
        <v>139</v>
      </c>
      <c r="CI91" s="2" t="s">
        <v>128</v>
      </c>
      <c r="CJ91" s="2" t="s">
        <v>131</v>
      </c>
      <c r="CK91" s="2" t="s">
        <v>1116</v>
      </c>
      <c r="CL91" s="2" t="s">
        <v>142</v>
      </c>
      <c r="CM91" s="2" t="s">
        <v>142</v>
      </c>
      <c r="CN91" s="2" t="s">
        <v>131</v>
      </c>
      <c r="CO91" s="4">
        <v>1</v>
      </c>
      <c r="CP91" s="8">
        <v>92.4</v>
      </c>
      <c r="CQ91" s="4"/>
      <c r="CR91" s="8"/>
      <c r="CS91" s="7"/>
      <c r="CT91" s="7"/>
      <c r="CU91" s="2" t="s">
        <v>139</v>
      </c>
      <c r="CV91" s="2" t="s">
        <v>128</v>
      </c>
      <c r="CW91" s="2" t="s">
        <v>131</v>
      </c>
      <c r="CX91" s="2" t="s">
        <v>1117</v>
      </c>
      <c r="CY91" s="2" t="s">
        <v>142</v>
      </c>
      <c r="CZ91" s="2" t="s">
        <v>142</v>
      </c>
      <c r="DA91" s="2" t="s">
        <v>131</v>
      </c>
      <c r="DB91" s="4">
        <v>1</v>
      </c>
      <c r="DC91" s="8">
        <v>101.2</v>
      </c>
      <c r="DD91" s="4"/>
      <c r="DE91" s="8"/>
      <c r="DF91" s="7"/>
      <c r="DG91" s="7"/>
      <c r="DH91" s="2" t="s">
        <v>139</v>
      </c>
      <c r="DI91" s="2" t="s">
        <v>128</v>
      </c>
      <c r="DJ91" s="2" t="s">
        <v>131</v>
      </c>
      <c r="DK91" s="2" t="s">
        <v>653</v>
      </c>
      <c r="DL91" s="2" t="s">
        <v>142</v>
      </c>
      <c r="DM91" s="2" t="s">
        <v>142</v>
      </c>
      <c r="DN91" s="2" t="s">
        <v>131</v>
      </c>
      <c r="DO91" s="4"/>
      <c r="DP91" s="8"/>
      <c r="DQ91" s="4"/>
      <c r="DR91" s="8"/>
      <c r="DS91" s="7"/>
      <c r="DT91" s="7"/>
      <c r="DU91" s="2" t="s">
        <v>139</v>
      </c>
      <c r="DV91" s="2" t="s">
        <v>128</v>
      </c>
      <c r="DW91" s="2" t="s">
        <v>131</v>
      </c>
      <c r="DX91" s="2" t="s">
        <v>131</v>
      </c>
      <c r="DY91" s="2" t="s">
        <v>142</v>
      </c>
      <c r="DZ91" s="2" t="s">
        <v>142</v>
      </c>
      <c r="EA91" s="2" t="s">
        <v>131</v>
      </c>
      <c r="EB91" s="4"/>
      <c r="EC91" s="8"/>
      <c r="ED91" s="4"/>
      <c r="EE91" s="8"/>
      <c r="EF91" s="7"/>
      <c r="EG91" s="7"/>
      <c r="EH91" s="2" t="s">
        <v>159</v>
      </c>
      <c r="EI91" s="2" t="s">
        <v>128</v>
      </c>
      <c r="EJ91" s="2" t="s">
        <v>131</v>
      </c>
      <c r="EK91" s="2" t="s">
        <v>131</v>
      </c>
      <c r="EL91" s="2" t="s">
        <v>142</v>
      </c>
      <c r="EM91" s="2" t="s">
        <v>142</v>
      </c>
      <c r="EN91" s="2" t="s">
        <v>131</v>
      </c>
      <c r="EO91" s="4"/>
      <c r="EP91" s="8"/>
      <c r="EQ91" s="4"/>
      <c r="ER91" s="8"/>
      <c r="ES91" s="7"/>
      <c r="ET91" s="7"/>
      <c r="EU91" s="2" t="s">
        <v>139</v>
      </c>
      <c r="EV91" s="2" t="s">
        <v>128</v>
      </c>
      <c r="EW91" s="2" t="s">
        <v>131</v>
      </c>
      <c r="EX91" s="2" t="s">
        <v>131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159</v>
      </c>
      <c r="FI91" s="2" t="s">
        <v>128</v>
      </c>
      <c r="FJ91" s="2" t="s">
        <v>131</v>
      </c>
      <c r="FK91" s="2" t="s">
        <v>131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131</v>
      </c>
      <c r="FV91" s="2" t="s">
        <v>131</v>
      </c>
      <c r="FW91" s="2" t="s">
        <v>131</v>
      </c>
      <c r="FX91" s="2" t="s">
        <v>131</v>
      </c>
      <c r="FY91" s="2" t="s">
        <v>131</v>
      </c>
      <c r="FZ91" s="2" t="s">
        <v>131</v>
      </c>
      <c r="GA91" s="2" t="s">
        <v>131</v>
      </c>
      <c r="GB91" s="4"/>
      <c r="GC91" s="8"/>
      <c r="GD91" s="4"/>
      <c r="GE91" s="8"/>
      <c r="GF91" s="7"/>
      <c r="GG91" s="7"/>
      <c r="GH91" s="2" t="s">
        <v>152</v>
      </c>
      <c r="GI91" s="2" t="s">
        <v>128</v>
      </c>
      <c r="GJ91" s="2" t="s">
        <v>131</v>
      </c>
      <c r="GK91" s="2" t="s">
        <v>131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139</v>
      </c>
      <c r="GV91" s="2" t="s">
        <v>128</v>
      </c>
      <c r="GW91" s="2" t="s">
        <v>131</v>
      </c>
      <c r="GX91" s="2" t="s">
        <v>131</v>
      </c>
      <c r="GY91" s="2" t="s">
        <v>142</v>
      </c>
      <c r="GZ91" s="2" t="s">
        <v>142</v>
      </c>
      <c r="HA91" s="2" t="s">
        <v>131</v>
      </c>
      <c r="HB91" s="4"/>
      <c r="HC91" s="8"/>
      <c r="HD91" s="4"/>
      <c r="HE91" s="8"/>
      <c r="HF91" s="7"/>
      <c r="HG91" s="7"/>
      <c r="HH91" s="2" t="s">
        <v>152</v>
      </c>
      <c r="HI91" s="2" t="s">
        <v>128</v>
      </c>
      <c r="HJ91" s="2" t="s">
        <v>131</v>
      </c>
      <c r="HK91" s="2" t="s">
        <v>131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159</v>
      </c>
      <c r="HV91" s="2" t="s">
        <v>128</v>
      </c>
      <c r="HW91" s="2" t="s">
        <v>131</v>
      </c>
      <c r="HX91" s="2" t="s">
        <v>131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152</v>
      </c>
      <c r="II91" s="2" t="s">
        <v>128</v>
      </c>
      <c r="IJ91" s="2" t="s">
        <v>131</v>
      </c>
      <c r="IK91" s="2" t="s">
        <v>131</v>
      </c>
      <c r="IL91" s="2" t="s">
        <v>142</v>
      </c>
      <c r="IM91" s="2" t="s">
        <v>142</v>
      </c>
      <c r="IN91" s="2" t="s">
        <v>131</v>
      </c>
      <c r="IO91" s="4"/>
      <c r="IP91" s="8"/>
      <c r="IQ91" s="4"/>
      <c r="IR91" s="8"/>
      <c r="IS91" s="7"/>
      <c r="IT91" s="7"/>
      <c r="IU91" s="2" t="s">
        <v>159</v>
      </c>
      <c r="IV91" s="2" t="s">
        <v>128</v>
      </c>
      <c r="IW91" s="2" t="s">
        <v>131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159</v>
      </c>
      <c r="JI91" s="2" t="s">
        <v>128</v>
      </c>
      <c r="JJ91" s="2" t="s">
        <v>131</v>
      </c>
      <c r="JK91" s="2" t="s">
        <v>131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152</v>
      </c>
      <c r="JV91" s="2" t="s">
        <v>128</v>
      </c>
      <c r="JW91" s="2" t="s">
        <v>131</v>
      </c>
      <c r="JX91" s="2" t="s">
        <v>131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152</v>
      </c>
      <c r="KI91" s="2" t="s">
        <v>128</v>
      </c>
      <c r="KJ91" s="2" t="s">
        <v>131</v>
      </c>
      <c r="KK91" s="2" t="s">
        <v>131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159</v>
      </c>
      <c r="KV91" s="2" t="s">
        <v>128</v>
      </c>
      <c r="KW91" s="2" t="s">
        <v>131</v>
      </c>
      <c r="KX91" s="2" t="s">
        <v>131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139</v>
      </c>
      <c r="LV91" s="2" t="s">
        <v>128</v>
      </c>
      <c r="LW91" s="2" t="s">
        <v>131</v>
      </c>
      <c r="LX91" s="2" t="s">
        <v>131</v>
      </c>
      <c r="LY91" s="2" t="s">
        <v>142</v>
      </c>
      <c r="LZ91" s="2" t="s">
        <v>142</v>
      </c>
      <c r="MA91" s="2" t="s">
        <v>131</v>
      </c>
      <c r="MB91" s="4"/>
      <c r="MC91" s="8"/>
      <c r="MD91" s="4"/>
      <c r="ME91" s="8"/>
      <c r="MF91" s="7"/>
      <c r="MG91" s="7"/>
      <c r="MH91" s="2" t="s">
        <v>131</v>
      </c>
      <c r="MI91" s="2" t="s">
        <v>131</v>
      </c>
      <c r="MJ91" s="2" t="s">
        <v>131</v>
      </c>
      <c r="MK91" s="2" t="s">
        <v>131</v>
      </c>
      <c r="ML91" s="2" t="s">
        <v>131</v>
      </c>
      <c r="MM91" s="2" t="s">
        <v>131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152</v>
      </c>
      <c r="NI91" s="2" t="s">
        <v>128</v>
      </c>
      <c r="NJ91" s="2" t="s">
        <v>131</v>
      </c>
      <c r="NK91" s="2" t="s">
        <v>131</v>
      </c>
      <c r="NL91" s="2" t="s">
        <v>142</v>
      </c>
      <c r="NM91" s="2" t="s">
        <v>142</v>
      </c>
      <c r="NN91" s="2" t="s">
        <v>131</v>
      </c>
      <c r="NO91" s="4"/>
      <c r="NP91" s="8"/>
      <c r="NQ91" s="4"/>
      <c r="NR91" s="8"/>
      <c r="NS91" s="7"/>
      <c r="NT91" s="7"/>
      <c r="NU91" s="2" t="s">
        <v>139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159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152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159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152</v>
      </c>
      <c r="PV91" s="2" t="s">
        <v>128</v>
      </c>
      <c r="PW91" s="2" t="s">
        <v>131</v>
      </c>
      <c r="PX91" s="2" t="s">
        <v>131</v>
      </c>
      <c r="PY91" s="2" t="s">
        <v>142</v>
      </c>
      <c r="PZ91" s="2" t="s">
        <v>142</v>
      </c>
      <c r="QA91" s="2" t="s">
        <v>131</v>
      </c>
      <c r="QB91" s="4"/>
      <c r="QC91" s="8"/>
      <c r="QD91" s="4"/>
      <c r="QE91" s="8"/>
      <c r="QF91" s="7"/>
      <c r="QG91" s="7"/>
      <c r="QH91" s="2" t="s">
        <v>152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160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131</v>
      </c>
      <c r="RB91" s="4"/>
      <c r="RC91" s="8"/>
      <c r="RD91" s="4"/>
      <c r="RE91" s="8"/>
      <c r="RF91" s="7"/>
      <c r="RG91" s="7"/>
      <c r="RH91" s="2" t="s">
        <v>152</v>
      </c>
      <c r="RI91" s="2" t="s">
        <v>154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159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1118</v>
      </c>
      <c r="B92" s="2" t="s">
        <v>120</v>
      </c>
      <c r="C92" s="2" t="s">
        <v>121</v>
      </c>
      <c r="D92" s="2" t="s">
        <v>1094</v>
      </c>
      <c r="E92" s="2" t="s">
        <v>1095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180</v>
      </c>
      <c r="K92" s="2" t="s">
        <v>1114</v>
      </c>
      <c r="L92" s="3">
        <v>104</v>
      </c>
      <c r="M92" s="3">
        <v>109.2</v>
      </c>
      <c r="N92" s="3">
        <v>169.99</v>
      </c>
      <c r="O92" s="2" t="s">
        <v>128</v>
      </c>
      <c r="P92" s="2" t="s">
        <v>197</v>
      </c>
      <c r="Q92" s="2" t="s">
        <v>130</v>
      </c>
      <c r="R92" s="2" t="s">
        <v>131</v>
      </c>
      <c r="S92" s="2" t="s">
        <v>131</v>
      </c>
      <c r="T92" s="2" t="s">
        <v>378</v>
      </c>
      <c r="U92" s="2" t="s">
        <v>1089</v>
      </c>
      <c r="V92" s="2" t="s">
        <v>854</v>
      </c>
      <c r="W92" s="2" t="s">
        <v>473</v>
      </c>
      <c r="X92" s="2" t="s">
        <v>131</v>
      </c>
      <c r="Y92" s="2" t="s">
        <v>391</v>
      </c>
      <c r="Z92" s="4">
        <v>405</v>
      </c>
      <c r="AA92" s="4">
        <f>=ROUNDDOWN(71.0526315789474,0)</f>
      </c>
      <c r="AB92" s="5">
        <v>5.7</v>
      </c>
      <c r="AC92" s="2" t="s">
        <v>131</v>
      </c>
      <c r="AD92" s="4"/>
      <c r="AE92" s="4"/>
      <c r="AF92" s="6">
        <v>71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/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/>
      <c r="BK92" s="8"/>
      <c r="BL92" s="2" t="s">
        <v>131</v>
      </c>
      <c r="BM92" s="7"/>
      <c r="BN92" s="7"/>
      <c r="BO92" s="4"/>
      <c r="BP92" s="8"/>
      <c r="BQ92" s="4"/>
      <c r="BR92" s="8"/>
      <c r="BS92" s="7"/>
      <c r="BT92" s="7"/>
      <c r="BU92" s="2" t="s">
        <v>139</v>
      </c>
      <c r="BV92" s="2" t="s">
        <v>128</v>
      </c>
      <c r="BW92" s="2" t="s">
        <v>131</v>
      </c>
      <c r="BX92" s="2" t="s">
        <v>1119</v>
      </c>
      <c r="BY92" s="2" t="s">
        <v>142</v>
      </c>
      <c r="BZ92" s="2" t="s">
        <v>142</v>
      </c>
      <c r="CA92" s="2" t="s">
        <v>131</v>
      </c>
      <c r="CB92" s="4"/>
      <c r="CC92" s="8"/>
      <c r="CD92" s="4"/>
      <c r="CE92" s="8"/>
      <c r="CF92" s="7"/>
      <c r="CG92" s="7"/>
      <c r="CH92" s="2" t="s">
        <v>139</v>
      </c>
      <c r="CI92" s="2" t="s">
        <v>128</v>
      </c>
      <c r="CJ92" s="2" t="s">
        <v>131</v>
      </c>
      <c r="CK92" s="2" t="s">
        <v>184</v>
      </c>
      <c r="CL92" s="2" t="s">
        <v>142</v>
      </c>
      <c r="CM92" s="2" t="s">
        <v>142</v>
      </c>
      <c r="CN92" s="2" t="s">
        <v>131</v>
      </c>
      <c r="CO92" s="4"/>
      <c r="CP92" s="8"/>
      <c r="CQ92" s="4"/>
      <c r="CR92" s="8"/>
      <c r="CS92" s="7"/>
      <c r="CT92" s="7"/>
      <c r="CU92" s="2" t="s">
        <v>139</v>
      </c>
      <c r="CV92" s="2" t="s">
        <v>128</v>
      </c>
      <c r="CW92" s="2" t="s">
        <v>131</v>
      </c>
      <c r="CX92" s="2" t="s">
        <v>910</v>
      </c>
      <c r="CY92" s="2" t="s">
        <v>142</v>
      </c>
      <c r="CZ92" s="2" t="s">
        <v>142</v>
      </c>
      <c r="DA92" s="2" t="s">
        <v>131</v>
      </c>
      <c r="DB92" s="4"/>
      <c r="DC92" s="8"/>
      <c r="DD92" s="4"/>
      <c r="DE92" s="8"/>
      <c r="DF92" s="7"/>
      <c r="DG92" s="7"/>
      <c r="DH92" s="2" t="s">
        <v>139</v>
      </c>
      <c r="DI92" s="2" t="s">
        <v>128</v>
      </c>
      <c r="DJ92" s="2" t="s">
        <v>131</v>
      </c>
      <c r="DK92" s="2" t="s">
        <v>1100</v>
      </c>
      <c r="DL92" s="2" t="s">
        <v>142</v>
      </c>
      <c r="DM92" s="2" t="s">
        <v>142</v>
      </c>
      <c r="DN92" s="2" t="s">
        <v>131</v>
      </c>
      <c r="DO92" s="4"/>
      <c r="DP92" s="8"/>
      <c r="DQ92" s="4"/>
      <c r="DR92" s="8"/>
      <c r="DS92" s="7"/>
      <c r="DT92" s="7"/>
      <c r="DU92" s="2" t="s">
        <v>139</v>
      </c>
      <c r="DV92" s="2" t="s">
        <v>128</v>
      </c>
      <c r="DW92" s="2" t="s">
        <v>131</v>
      </c>
      <c r="DX92" s="2" t="s">
        <v>865</v>
      </c>
      <c r="DY92" s="2" t="s">
        <v>142</v>
      </c>
      <c r="DZ92" s="2" t="s">
        <v>142</v>
      </c>
      <c r="EA92" s="2" t="s">
        <v>131</v>
      </c>
      <c r="EB92" s="4"/>
      <c r="EC92" s="8"/>
      <c r="ED92" s="4"/>
      <c r="EE92" s="8"/>
      <c r="EF92" s="7"/>
      <c r="EG92" s="7"/>
      <c r="EH92" s="2" t="s">
        <v>159</v>
      </c>
      <c r="EI92" s="2" t="s">
        <v>128</v>
      </c>
      <c r="EJ92" s="2" t="s">
        <v>131</v>
      </c>
      <c r="EK92" s="2" t="s">
        <v>131</v>
      </c>
      <c r="EL92" s="2" t="s">
        <v>142</v>
      </c>
      <c r="EM92" s="2" t="s">
        <v>142</v>
      </c>
      <c r="EN92" s="2" t="s">
        <v>131</v>
      </c>
      <c r="EO92" s="4"/>
      <c r="EP92" s="8"/>
      <c r="EQ92" s="4"/>
      <c r="ER92" s="8"/>
      <c r="ES92" s="7"/>
      <c r="ET92" s="7"/>
      <c r="EU92" s="2" t="s">
        <v>139</v>
      </c>
      <c r="EV92" s="2" t="s">
        <v>128</v>
      </c>
      <c r="EW92" s="2" t="s">
        <v>131</v>
      </c>
      <c r="EX92" s="2" t="s">
        <v>131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159</v>
      </c>
      <c r="FI92" s="2" t="s">
        <v>128</v>
      </c>
      <c r="FJ92" s="2" t="s">
        <v>131</v>
      </c>
      <c r="FK92" s="2" t="s">
        <v>131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131</v>
      </c>
      <c r="FV92" s="2" t="s">
        <v>131</v>
      </c>
      <c r="FW92" s="2" t="s">
        <v>131</v>
      </c>
      <c r="FX92" s="2" t="s">
        <v>131</v>
      </c>
      <c r="FY92" s="2" t="s">
        <v>131</v>
      </c>
      <c r="FZ92" s="2" t="s">
        <v>131</v>
      </c>
      <c r="GA92" s="2" t="s">
        <v>131</v>
      </c>
      <c r="GB92" s="4"/>
      <c r="GC92" s="8"/>
      <c r="GD92" s="4"/>
      <c r="GE92" s="8"/>
      <c r="GF92" s="7"/>
      <c r="GG92" s="7"/>
      <c r="GH92" s="2" t="s">
        <v>152</v>
      </c>
      <c r="GI92" s="2" t="s">
        <v>128</v>
      </c>
      <c r="GJ92" s="2" t="s">
        <v>131</v>
      </c>
      <c r="GK92" s="2" t="s">
        <v>131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139</v>
      </c>
      <c r="GV92" s="2" t="s">
        <v>128</v>
      </c>
      <c r="GW92" s="2" t="s">
        <v>131</v>
      </c>
      <c r="GX92" s="2" t="s">
        <v>131</v>
      </c>
      <c r="GY92" s="2" t="s">
        <v>142</v>
      </c>
      <c r="GZ92" s="2" t="s">
        <v>142</v>
      </c>
      <c r="HA92" s="2" t="s">
        <v>131</v>
      </c>
      <c r="HB92" s="4"/>
      <c r="HC92" s="8"/>
      <c r="HD92" s="4"/>
      <c r="HE92" s="8"/>
      <c r="HF92" s="7"/>
      <c r="HG92" s="7"/>
      <c r="HH92" s="2" t="s">
        <v>152</v>
      </c>
      <c r="HI92" s="2" t="s">
        <v>128</v>
      </c>
      <c r="HJ92" s="2" t="s">
        <v>131</v>
      </c>
      <c r="HK92" s="2" t="s">
        <v>131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159</v>
      </c>
      <c r="HV92" s="2" t="s">
        <v>128</v>
      </c>
      <c r="HW92" s="2" t="s">
        <v>131</v>
      </c>
      <c r="HX92" s="2" t="s">
        <v>131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152</v>
      </c>
      <c r="II92" s="2" t="s">
        <v>128</v>
      </c>
      <c r="IJ92" s="2" t="s">
        <v>131</v>
      </c>
      <c r="IK92" s="2" t="s">
        <v>131</v>
      </c>
      <c r="IL92" s="2" t="s">
        <v>142</v>
      </c>
      <c r="IM92" s="2" t="s">
        <v>142</v>
      </c>
      <c r="IN92" s="2" t="s">
        <v>131</v>
      </c>
      <c r="IO92" s="4"/>
      <c r="IP92" s="8"/>
      <c r="IQ92" s="4"/>
      <c r="IR92" s="8"/>
      <c r="IS92" s="7"/>
      <c r="IT92" s="7"/>
      <c r="IU92" s="2" t="s">
        <v>159</v>
      </c>
      <c r="IV92" s="2" t="s">
        <v>128</v>
      </c>
      <c r="IW92" s="2" t="s">
        <v>131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159</v>
      </c>
      <c r="JI92" s="2" t="s">
        <v>128</v>
      </c>
      <c r="JJ92" s="2" t="s">
        <v>131</v>
      </c>
      <c r="JK92" s="2" t="s">
        <v>131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152</v>
      </c>
      <c r="JV92" s="2" t="s">
        <v>128</v>
      </c>
      <c r="JW92" s="2" t="s">
        <v>131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152</v>
      </c>
      <c r="KI92" s="2" t="s">
        <v>128</v>
      </c>
      <c r="KJ92" s="2" t="s">
        <v>131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159</v>
      </c>
      <c r="KV92" s="2" t="s">
        <v>128</v>
      </c>
      <c r="KW92" s="2" t="s">
        <v>131</v>
      </c>
      <c r="KX92" s="2" t="s">
        <v>131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139</v>
      </c>
      <c r="LV92" s="2" t="s">
        <v>128</v>
      </c>
      <c r="LW92" s="2" t="s">
        <v>131</v>
      </c>
      <c r="LX92" s="2" t="s">
        <v>131</v>
      </c>
      <c r="LY92" s="2" t="s">
        <v>142</v>
      </c>
      <c r="LZ92" s="2" t="s">
        <v>142</v>
      </c>
      <c r="MA92" s="2" t="s">
        <v>131</v>
      </c>
      <c r="MB92" s="4"/>
      <c r="MC92" s="8"/>
      <c r="MD92" s="4"/>
      <c r="ME92" s="8"/>
      <c r="MF92" s="7"/>
      <c r="MG92" s="7"/>
      <c r="MH92" s="2" t="s">
        <v>131</v>
      </c>
      <c r="MI92" s="2" t="s">
        <v>131</v>
      </c>
      <c r="MJ92" s="2" t="s">
        <v>131</v>
      </c>
      <c r="MK92" s="2" t="s">
        <v>131</v>
      </c>
      <c r="ML92" s="2" t="s">
        <v>131</v>
      </c>
      <c r="MM92" s="2" t="s">
        <v>131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152</v>
      </c>
      <c r="NI92" s="2" t="s">
        <v>128</v>
      </c>
      <c r="NJ92" s="2" t="s">
        <v>131</v>
      </c>
      <c r="NK92" s="2" t="s">
        <v>131</v>
      </c>
      <c r="NL92" s="2" t="s">
        <v>142</v>
      </c>
      <c r="NM92" s="2" t="s">
        <v>142</v>
      </c>
      <c r="NN92" s="2" t="s">
        <v>131</v>
      </c>
      <c r="NO92" s="4"/>
      <c r="NP92" s="8"/>
      <c r="NQ92" s="4"/>
      <c r="NR92" s="8"/>
      <c r="NS92" s="7"/>
      <c r="NT92" s="7"/>
      <c r="NU92" s="2" t="s">
        <v>139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159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152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159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152</v>
      </c>
      <c r="PV92" s="2" t="s">
        <v>128</v>
      </c>
      <c r="PW92" s="2" t="s">
        <v>131</v>
      </c>
      <c r="PX92" s="2" t="s">
        <v>131</v>
      </c>
      <c r="PY92" s="2" t="s">
        <v>142</v>
      </c>
      <c r="PZ92" s="2" t="s">
        <v>142</v>
      </c>
      <c r="QA92" s="2" t="s">
        <v>131</v>
      </c>
      <c r="QB92" s="4"/>
      <c r="QC92" s="8"/>
      <c r="QD92" s="4"/>
      <c r="QE92" s="8"/>
      <c r="QF92" s="7"/>
      <c r="QG92" s="7"/>
      <c r="QH92" s="2" t="s">
        <v>152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160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131</v>
      </c>
      <c r="RB92" s="4"/>
      <c r="RC92" s="8"/>
      <c r="RD92" s="4"/>
      <c r="RE92" s="8"/>
      <c r="RF92" s="7"/>
      <c r="RG92" s="7"/>
      <c r="RH92" s="2" t="s">
        <v>152</v>
      </c>
      <c r="RI92" s="2" t="s">
        <v>154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159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1120</v>
      </c>
      <c r="B93" s="2" t="s">
        <v>120</v>
      </c>
      <c r="C93" s="2" t="s">
        <v>121</v>
      </c>
      <c r="D93" s="2" t="s">
        <v>1094</v>
      </c>
      <c r="E93" s="2" t="s">
        <v>1095</v>
      </c>
      <c r="F93" s="2" t="s">
        <v>1121</v>
      </c>
      <c r="G93" s="2" t="s">
        <v>1121</v>
      </c>
      <c r="H93" s="2" t="s">
        <v>1121</v>
      </c>
      <c r="I93" s="2" t="s">
        <v>1122</v>
      </c>
      <c r="J93" s="2" t="s">
        <v>245</v>
      </c>
      <c r="K93" s="2" t="s">
        <v>471</v>
      </c>
      <c r="L93" s="3">
        <v>75</v>
      </c>
      <c r="M93" s="3">
        <v>78.74</v>
      </c>
      <c r="N93" s="3">
        <v>164.99</v>
      </c>
      <c r="O93" s="2" t="s">
        <v>128</v>
      </c>
      <c r="P93" s="2" t="s">
        <v>129</v>
      </c>
      <c r="Q93" s="2" t="s">
        <v>130</v>
      </c>
      <c r="R93" s="2" t="s">
        <v>131</v>
      </c>
      <c r="S93" s="2" t="s">
        <v>1123</v>
      </c>
      <c r="T93" s="2" t="s">
        <v>1124</v>
      </c>
      <c r="U93" s="2" t="s">
        <v>684</v>
      </c>
      <c r="V93" s="2" t="s">
        <v>334</v>
      </c>
      <c r="W93" s="2" t="s">
        <v>473</v>
      </c>
      <c r="X93" s="2" t="s">
        <v>474</v>
      </c>
      <c r="Y93" s="2" t="s">
        <v>300</v>
      </c>
      <c r="Z93" s="4">
        <v>173</v>
      </c>
      <c r="AA93" s="4">
        <f>=ROUNDDOWN(9.94252873563218,0)</f>
      </c>
      <c r="AB93" s="5">
        <v>17.4</v>
      </c>
      <c r="AC93" s="2" t="s">
        <v>1125</v>
      </c>
      <c r="AD93" s="4">
        <v>365</v>
      </c>
      <c r="AE93" s="4">
        <v>365</v>
      </c>
      <c r="AF93" s="6">
        <v>81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6</v>
      </c>
      <c r="AW93" s="8">
        <v>529.38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/>
      <c r="BC93" s="4">
        <v>12</v>
      </c>
      <c r="BD93" s="8">
        <v>1037.08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0.5105</v>
      </c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139</v>
      </c>
      <c r="BV93" s="2" t="s">
        <v>128</v>
      </c>
      <c r="BW93" s="2" t="s">
        <v>1126</v>
      </c>
      <c r="BX93" s="2" t="s">
        <v>1127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139</v>
      </c>
      <c r="CI93" s="2" t="s">
        <v>128</v>
      </c>
      <c r="CJ93" s="2" t="s">
        <v>301</v>
      </c>
      <c r="CK93" s="2" t="s">
        <v>1128</v>
      </c>
      <c r="CL93" s="2" t="s">
        <v>142</v>
      </c>
      <c r="CM93" s="2" t="s">
        <v>142</v>
      </c>
      <c r="CN93" s="2" t="s">
        <v>131</v>
      </c>
      <c r="CO93" s="4"/>
      <c r="CP93" s="8"/>
      <c r="CQ93" s="4"/>
      <c r="CR93" s="8"/>
      <c r="CS93" s="7"/>
      <c r="CT93" s="7"/>
      <c r="CU93" s="2" t="s">
        <v>139</v>
      </c>
      <c r="CV93" s="2" t="s">
        <v>128</v>
      </c>
      <c r="CW93" s="2" t="s">
        <v>301</v>
      </c>
      <c r="CX93" s="2" t="s">
        <v>845</v>
      </c>
      <c r="CY93" s="2" t="s">
        <v>142</v>
      </c>
      <c r="CZ93" s="2" t="s">
        <v>142</v>
      </c>
      <c r="DA93" s="2" t="s">
        <v>131</v>
      </c>
      <c r="DB93" s="4"/>
      <c r="DC93" s="8"/>
      <c r="DD93" s="4"/>
      <c r="DE93" s="8"/>
      <c r="DF93" s="7"/>
      <c r="DG93" s="7"/>
      <c r="DH93" s="2" t="s">
        <v>139</v>
      </c>
      <c r="DI93" s="2" t="s">
        <v>128</v>
      </c>
      <c r="DJ93" s="2" t="s">
        <v>131</v>
      </c>
      <c r="DK93" s="2" t="s">
        <v>1129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139</v>
      </c>
      <c r="DV93" s="2" t="s">
        <v>128</v>
      </c>
      <c r="DW93" s="2" t="s">
        <v>481</v>
      </c>
      <c r="DX93" s="2" t="s">
        <v>482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139</v>
      </c>
      <c r="EI93" s="2" t="s">
        <v>128</v>
      </c>
      <c r="EJ93" s="2" t="s">
        <v>483</v>
      </c>
      <c r="EK93" s="2" t="s">
        <v>1130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139</v>
      </c>
      <c r="EV93" s="2" t="s">
        <v>128</v>
      </c>
      <c r="EW93" s="2" t="s">
        <v>148</v>
      </c>
      <c r="EX93" s="2" t="s">
        <v>1131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139</v>
      </c>
      <c r="FI93" s="2" t="s">
        <v>128</v>
      </c>
      <c r="FJ93" s="2" t="s">
        <v>486</v>
      </c>
      <c r="FK93" s="2" t="s">
        <v>1132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131</v>
      </c>
      <c r="FV93" s="2" t="s">
        <v>131</v>
      </c>
      <c r="FW93" s="2" t="s">
        <v>131</v>
      </c>
      <c r="FX93" s="2" t="s">
        <v>131</v>
      </c>
      <c r="FY93" s="2" t="s">
        <v>131</v>
      </c>
      <c r="FZ93" s="2" t="s">
        <v>131</v>
      </c>
      <c r="GA93" s="2" t="s">
        <v>131</v>
      </c>
      <c r="GB93" s="4"/>
      <c r="GC93" s="8"/>
      <c r="GD93" s="4"/>
      <c r="GE93" s="8"/>
      <c r="GF93" s="7"/>
      <c r="GG93" s="7"/>
      <c r="GH93" s="2" t="s">
        <v>139</v>
      </c>
      <c r="GI93" s="2" t="s">
        <v>154</v>
      </c>
      <c r="GJ93" s="2" t="s">
        <v>350</v>
      </c>
      <c r="GK93" s="2" t="s">
        <v>1046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139</v>
      </c>
      <c r="GV93" s="2" t="s">
        <v>128</v>
      </c>
      <c r="GW93" s="2" t="s">
        <v>131</v>
      </c>
      <c r="GX93" s="2" t="s">
        <v>131</v>
      </c>
      <c r="GY93" s="2" t="s">
        <v>142</v>
      </c>
      <c r="GZ93" s="2" t="s">
        <v>142</v>
      </c>
      <c r="HA93" s="2" t="s">
        <v>131</v>
      </c>
      <c r="HB93" s="4"/>
      <c r="HC93" s="8"/>
      <c r="HD93" s="4"/>
      <c r="HE93" s="8"/>
      <c r="HF93" s="7"/>
      <c r="HG93" s="7"/>
      <c r="HH93" s="2" t="s">
        <v>139</v>
      </c>
      <c r="HI93" s="2" t="s">
        <v>128</v>
      </c>
      <c r="HJ93" s="2" t="s">
        <v>561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139</v>
      </c>
      <c r="HV93" s="2" t="s">
        <v>128</v>
      </c>
      <c r="HW93" s="2" t="s">
        <v>353</v>
      </c>
      <c r="HX93" s="2" t="s">
        <v>1133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2" t="s">
        <v>131</v>
      </c>
      <c r="IN93" s="2" t="s">
        <v>131</v>
      </c>
      <c r="IO93" s="4"/>
      <c r="IP93" s="8"/>
      <c r="IQ93" s="4"/>
      <c r="IR93" s="8"/>
      <c r="IS93" s="7"/>
      <c r="IT93" s="7"/>
      <c r="IU93" s="2" t="s">
        <v>159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159</v>
      </c>
      <c r="JI93" s="2" t="s">
        <v>128</v>
      </c>
      <c r="JJ93" s="2" t="s">
        <v>421</v>
      </c>
      <c r="JK93" s="2" t="s">
        <v>347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139</v>
      </c>
      <c r="JV93" s="2" t="s">
        <v>128</v>
      </c>
      <c r="JW93" s="2" t="s">
        <v>301</v>
      </c>
      <c r="JX93" s="2" t="s">
        <v>1134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131</v>
      </c>
      <c r="KI93" s="2" t="s">
        <v>131</v>
      </c>
      <c r="KJ93" s="2" t="s">
        <v>131</v>
      </c>
      <c r="KK93" s="2" t="s">
        <v>131</v>
      </c>
      <c r="KL93" s="2" t="s">
        <v>131</v>
      </c>
      <c r="KM93" s="2" t="s">
        <v>131</v>
      </c>
      <c r="KN93" s="2" t="s">
        <v>131</v>
      </c>
      <c r="KO93" s="4"/>
      <c r="KP93" s="8"/>
      <c r="KQ93" s="4"/>
      <c r="KR93" s="8"/>
      <c r="KS93" s="7"/>
      <c r="KT93" s="7"/>
      <c r="KU93" s="2" t="s">
        <v>159</v>
      </c>
      <c r="KV93" s="2" t="s">
        <v>128</v>
      </c>
      <c r="KW93" s="2" t="s">
        <v>131</v>
      </c>
      <c r="KX93" s="2" t="s">
        <v>131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139</v>
      </c>
      <c r="LV93" s="2" t="s">
        <v>128</v>
      </c>
      <c r="LW93" s="2" t="s">
        <v>301</v>
      </c>
      <c r="LX93" s="2" t="s">
        <v>1135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131</v>
      </c>
      <c r="MI93" s="2" t="s">
        <v>131</v>
      </c>
      <c r="MJ93" s="2" t="s">
        <v>131</v>
      </c>
      <c r="MK93" s="2" t="s">
        <v>131</v>
      </c>
      <c r="ML93" s="2" t="s">
        <v>131</v>
      </c>
      <c r="MM93" s="2" t="s">
        <v>131</v>
      </c>
      <c r="MN93" s="2" t="s">
        <v>131</v>
      </c>
      <c r="MO93" s="4"/>
      <c r="MP93" s="8"/>
      <c r="MQ93" s="4"/>
      <c r="MR93" s="8"/>
      <c r="MS93" s="7"/>
      <c r="MT93" s="7"/>
      <c r="MU93" s="2" t="s">
        <v>139</v>
      </c>
      <c r="MV93" s="2" t="s">
        <v>128</v>
      </c>
      <c r="MW93" s="2" t="s">
        <v>131</v>
      </c>
      <c r="MX93" s="2" t="s">
        <v>131</v>
      </c>
      <c r="MY93" s="2" t="s">
        <v>142</v>
      </c>
      <c r="MZ93" s="2" t="s">
        <v>142</v>
      </c>
      <c r="NA93" s="2" t="s">
        <v>131</v>
      </c>
      <c r="NB93" s="4"/>
      <c r="NC93" s="8"/>
      <c r="ND93" s="4"/>
      <c r="NE93" s="8"/>
      <c r="NF93" s="7"/>
      <c r="NG93" s="7"/>
      <c r="NH93" s="2" t="s">
        <v>152</v>
      </c>
      <c r="NI93" s="2" t="s">
        <v>128</v>
      </c>
      <c r="NJ93" s="2" t="s">
        <v>131</v>
      </c>
      <c r="NK93" s="2" t="s">
        <v>131</v>
      </c>
      <c r="NL93" s="2" t="s">
        <v>142</v>
      </c>
      <c r="NM93" s="2" t="s">
        <v>142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2" t="s">
        <v>131</v>
      </c>
      <c r="OB93" s="4"/>
      <c r="OC93" s="8"/>
      <c r="OD93" s="4"/>
      <c r="OE93" s="8"/>
      <c r="OF93" s="7"/>
      <c r="OG93" s="7"/>
      <c r="OH93" s="2" t="s">
        <v>139</v>
      </c>
      <c r="OI93" s="2" t="s">
        <v>128</v>
      </c>
      <c r="OJ93" s="2" t="s">
        <v>514</v>
      </c>
      <c r="OK93" s="2" t="s">
        <v>1136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152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159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131</v>
      </c>
      <c r="PV93" s="2" t="s">
        <v>131</v>
      </c>
      <c r="PW93" s="2" t="s">
        <v>131</v>
      </c>
      <c r="PX93" s="2" t="s">
        <v>131</v>
      </c>
      <c r="PY93" s="2" t="s">
        <v>131</v>
      </c>
      <c r="PZ93" s="2" t="s">
        <v>131</v>
      </c>
      <c r="QA93" s="2" t="s">
        <v>131</v>
      </c>
      <c r="QB93" s="4"/>
      <c r="QC93" s="8"/>
      <c r="QD93" s="4"/>
      <c r="QE93" s="8"/>
      <c r="QF93" s="7"/>
      <c r="QG93" s="7"/>
      <c r="QH93" s="2" t="s">
        <v>152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160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162</v>
      </c>
      <c r="RB93" s="4"/>
      <c r="RC93" s="8"/>
      <c r="RD93" s="4"/>
      <c r="RE93" s="8"/>
      <c r="RF93" s="7"/>
      <c r="RG93" s="7"/>
      <c r="RH93" s="2" t="s">
        <v>152</v>
      </c>
      <c r="RI93" s="2" t="s">
        <v>154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159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1137</v>
      </c>
      <c r="B94" s="2" t="s">
        <v>120</v>
      </c>
      <c r="C94" s="2" t="s">
        <v>121</v>
      </c>
      <c r="D94" s="2" t="s">
        <v>1094</v>
      </c>
      <c r="E94" s="2" t="s">
        <v>1095</v>
      </c>
      <c r="F94" s="2" t="s">
        <v>1121</v>
      </c>
      <c r="G94" s="2" t="s">
        <v>1121</v>
      </c>
      <c r="H94" s="2" t="s">
        <v>1121</v>
      </c>
      <c r="I94" s="2" t="s">
        <v>1122</v>
      </c>
      <c r="J94" s="2" t="s">
        <v>804</v>
      </c>
      <c r="K94" s="2" t="s">
        <v>471</v>
      </c>
      <c r="L94" s="3">
        <v>85</v>
      </c>
      <c r="M94" s="3">
        <v>89.24</v>
      </c>
      <c r="N94" s="3">
        <v>189.99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1123</v>
      </c>
      <c r="T94" s="2" t="s">
        <v>1124</v>
      </c>
      <c r="U94" s="2" t="s">
        <v>684</v>
      </c>
      <c r="V94" s="2" t="s">
        <v>334</v>
      </c>
      <c r="W94" s="2" t="s">
        <v>473</v>
      </c>
      <c r="X94" s="2" t="s">
        <v>474</v>
      </c>
      <c r="Y94" s="2" t="s">
        <v>300</v>
      </c>
      <c r="Z94" s="4">
        <v>761</v>
      </c>
      <c r="AA94" s="4">
        <f>=ROUNDDOWN(33.5242290748899,0)</f>
      </c>
      <c r="AB94" s="5">
        <v>22.7</v>
      </c>
      <c r="AC94" s="2" t="s">
        <v>1125</v>
      </c>
      <c r="AD94" s="4">
        <v>138</v>
      </c>
      <c r="AE94" s="4">
        <v>138</v>
      </c>
      <c r="AF94" s="6">
        <v>81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6</v>
      </c>
      <c r="AQ94" s="8">
        <v>529.38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6</v>
      </c>
      <c r="BK94" s="8">
        <v>529.38</v>
      </c>
      <c r="BL94" s="2" t="s">
        <v>1138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139</v>
      </c>
      <c r="BV94" s="2" t="s">
        <v>128</v>
      </c>
      <c r="BW94" s="2" t="s">
        <v>1126</v>
      </c>
      <c r="BX94" s="2" t="s">
        <v>1139</v>
      </c>
      <c r="BY94" s="2" t="s">
        <v>142</v>
      </c>
      <c r="BZ94" s="2" t="s">
        <v>142</v>
      </c>
      <c r="CA94" s="2" t="s">
        <v>131</v>
      </c>
      <c r="CB94" s="4"/>
      <c r="CC94" s="8"/>
      <c r="CD94" s="4"/>
      <c r="CE94" s="8"/>
      <c r="CF94" s="7"/>
      <c r="CG94" s="7"/>
      <c r="CH94" s="2" t="s">
        <v>139</v>
      </c>
      <c r="CI94" s="2" t="s">
        <v>128</v>
      </c>
      <c r="CJ94" s="2" t="s">
        <v>301</v>
      </c>
      <c r="CK94" s="2" t="s">
        <v>1140</v>
      </c>
      <c r="CL94" s="2" t="s">
        <v>142</v>
      </c>
      <c r="CM94" s="2" t="s">
        <v>142</v>
      </c>
      <c r="CN94" s="2" t="s">
        <v>131</v>
      </c>
      <c r="CO94" s="4">
        <v>2</v>
      </c>
      <c r="CP94" s="8">
        <v>155.82</v>
      </c>
      <c r="CQ94" s="4"/>
      <c r="CR94" s="8"/>
      <c r="CS94" s="7"/>
      <c r="CT94" s="7"/>
      <c r="CU94" s="2" t="s">
        <v>139</v>
      </c>
      <c r="CV94" s="2" t="s">
        <v>128</v>
      </c>
      <c r="CW94" s="2" t="s">
        <v>301</v>
      </c>
      <c r="CX94" s="2" t="s">
        <v>1141</v>
      </c>
      <c r="CY94" s="2" t="s">
        <v>142</v>
      </c>
      <c r="CZ94" s="2" t="s">
        <v>142</v>
      </c>
      <c r="DA94" s="2" t="s">
        <v>131</v>
      </c>
      <c r="DB94" s="4"/>
      <c r="DC94" s="8"/>
      <c r="DD94" s="4"/>
      <c r="DE94" s="8"/>
      <c r="DF94" s="7"/>
      <c r="DG94" s="7"/>
      <c r="DH94" s="2" t="s">
        <v>139</v>
      </c>
      <c r="DI94" s="2" t="s">
        <v>128</v>
      </c>
      <c r="DJ94" s="2" t="s">
        <v>131</v>
      </c>
      <c r="DK94" s="2" t="s">
        <v>1142</v>
      </c>
      <c r="DL94" s="2" t="s">
        <v>142</v>
      </c>
      <c r="DM94" s="2" t="s">
        <v>142</v>
      </c>
      <c r="DN94" s="2" t="s">
        <v>131</v>
      </c>
      <c r="DO94" s="4">
        <v>1</v>
      </c>
      <c r="DP94" s="8">
        <v>95</v>
      </c>
      <c r="DQ94" s="4"/>
      <c r="DR94" s="8"/>
      <c r="DS94" s="7"/>
      <c r="DT94" s="7"/>
      <c r="DU94" s="2" t="s">
        <v>139</v>
      </c>
      <c r="DV94" s="2" t="s">
        <v>128</v>
      </c>
      <c r="DW94" s="2" t="s">
        <v>481</v>
      </c>
      <c r="DX94" s="2" t="s">
        <v>1143</v>
      </c>
      <c r="DY94" s="2" t="s">
        <v>142</v>
      </c>
      <c r="DZ94" s="2" t="s">
        <v>142</v>
      </c>
      <c r="EA94" s="2" t="s">
        <v>131</v>
      </c>
      <c r="EB94" s="4">
        <v>2</v>
      </c>
      <c r="EC94" s="8">
        <v>187.42</v>
      </c>
      <c r="ED94" s="4"/>
      <c r="EE94" s="8"/>
      <c r="EF94" s="7"/>
      <c r="EG94" s="7"/>
      <c r="EH94" s="2" t="s">
        <v>139</v>
      </c>
      <c r="EI94" s="2" t="s">
        <v>128</v>
      </c>
      <c r="EJ94" s="2" t="s">
        <v>483</v>
      </c>
      <c r="EK94" s="2" t="s">
        <v>276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139</v>
      </c>
      <c r="EV94" s="2" t="s">
        <v>128</v>
      </c>
      <c r="EW94" s="2" t="s">
        <v>148</v>
      </c>
      <c r="EX94" s="2" t="s">
        <v>1144</v>
      </c>
      <c r="EY94" s="2" t="s">
        <v>142</v>
      </c>
      <c r="EZ94" s="2" t="s">
        <v>142</v>
      </c>
      <c r="FA94" s="2" t="s">
        <v>131</v>
      </c>
      <c r="FB94" s="4">
        <v>1</v>
      </c>
      <c r="FC94" s="8">
        <v>91.14</v>
      </c>
      <c r="FD94" s="4"/>
      <c r="FE94" s="8"/>
      <c r="FF94" s="7"/>
      <c r="FG94" s="7"/>
      <c r="FH94" s="2" t="s">
        <v>139</v>
      </c>
      <c r="FI94" s="2" t="s">
        <v>128</v>
      </c>
      <c r="FJ94" s="2" t="s">
        <v>486</v>
      </c>
      <c r="FK94" s="2" t="s">
        <v>1132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131</v>
      </c>
      <c r="FV94" s="2" t="s">
        <v>131</v>
      </c>
      <c r="FW94" s="2" t="s">
        <v>131</v>
      </c>
      <c r="FX94" s="2" t="s">
        <v>131</v>
      </c>
      <c r="FY94" s="2" t="s">
        <v>131</v>
      </c>
      <c r="FZ94" s="2" t="s">
        <v>131</v>
      </c>
      <c r="GA94" s="2" t="s">
        <v>131</v>
      </c>
      <c r="GB94" s="4"/>
      <c r="GC94" s="8"/>
      <c r="GD94" s="4"/>
      <c r="GE94" s="8"/>
      <c r="GF94" s="7"/>
      <c r="GG94" s="7"/>
      <c r="GH94" s="2" t="s">
        <v>139</v>
      </c>
      <c r="GI94" s="2" t="s">
        <v>154</v>
      </c>
      <c r="GJ94" s="2" t="s">
        <v>350</v>
      </c>
      <c r="GK94" s="2" t="s">
        <v>1145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139</v>
      </c>
      <c r="GV94" s="2" t="s">
        <v>128</v>
      </c>
      <c r="GW94" s="2" t="s">
        <v>131</v>
      </c>
      <c r="GX94" s="2" t="s">
        <v>861</v>
      </c>
      <c r="GY94" s="2" t="s">
        <v>142</v>
      </c>
      <c r="GZ94" s="2" t="s">
        <v>142</v>
      </c>
      <c r="HA94" s="2" t="s">
        <v>131</v>
      </c>
      <c r="HB94" s="4"/>
      <c r="HC94" s="8"/>
      <c r="HD94" s="4"/>
      <c r="HE94" s="8"/>
      <c r="HF94" s="7"/>
      <c r="HG94" s="7"/>
      <c r="HH94" s="2" t="s">
        <v>139</v>
      </c>
      <c r="HI94" s="2" t="s">
        <v>128</v>
      </c>
      <c r="HJ94" s="2" t="s">
        <v>561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139</v>
      </c>
      <c r="HV94" s="2" t="s">
        <v>128</v>
      </c>
      <c r="HW94" s="2" t="s">
        <v>353</v>
      </c>
      <c r="HX94" s="2" t="s">
        <v>1146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2" t="s">
        <v>131</v>
      </c>
      <c r="IN94" s="2" t="s">
        <v>131</v>
      </c>
      <c r="IO94" s="4"/>
      <c r="IP94" s="8"/>
      <c r="IQ94" s="4"/>
      <c r="IR94" s="8"/>
      <c r="IS94" s="7"/>
      <c r="IT94" s="7"/>
      <c r="IU94" s="2" t="s">
        <v>159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159</v>
      </c>
      <c r="JI94" s="2" t="s">
        <v>128</v>
      </c>
      <c r="JJ94" s="2" t="s">
        <v>421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139</v>
      </c>
      <c r="JV94" s="2" t="s">
        <v>128</v>
      </c>
      <c r="JW94" s="2" t="s">
        <v>301</v>
      </c>
      <c r="JX94" s="2" t="s">
        <v>1147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131</v>
      </c>
      <c r="KI94" s="2" t="s">
        <v>131</v>
      </c>
      <c r="KJ94" s="2" t="s">
        <v>131</v>
      </c>
      <c r="KK94" s="2" t="s">
        <v>131</v>
      </c>
      <c r="KL94" s="2" t="s">
        <v>131</v>
      </c>
      <c r="KM94" s="2" t="s">
        <v>131</v>
      </c>
      <c r="KN94" s="2" t="s">
        <v>131</v>
      </c>
      <c r="KO94" s="4"/>
      <c r="KP94" s="8"/>
      <c r="KQ94" s="4"/>
      <c r="KR94" s="8"/>
      <c r="KS94" s="7"/>
      <c r="KT94" s="7"/>
      <c r="KU94" s="2" t="s">
        <v>159</v>
      </c>
      <c r="KV94" s="2" t="s">
        <v>128</v>
      </c>
      <c r="KW94" s="2" t="s">
        <v>131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139</v>
      </c>
      <c r="LV94" s="2" t="s">
        <v>128</v>
      </c>
      <c r="LW94" s="2" t="s">
        <v>301</v>
      </c>
      <c r="LX94" s="2" t="s">
        <v>1129</v>
      </c>
      <c r="LY94" s="2" t="s">
        <v>142</v>
      </c>
      <c r="LZ94" s="2" t="s">
        <v>142</v>
      </c>
      <c r="MA94" s="2" t="s">
        <v>131</v>
      </c>
      <c r="MB94" s="4"/>
      <c r="MC94" s="8"/>
      <c r="MD94" s="4"/>
      <c r="ME94" s="8"/>
      <c r="MF94" s="7"/>
      <c r="MG94" s="7"/>
      <c r="MH94" s="2" t="s">
        <v>131</v>
      </c>
      <c r="MI94" s="2" t="s">
        <v>131</v>
      </c>
      <c r="MJ94" s="2" t="s">
        <v>131</v>
      </c>
      <c r="MK94" s="2" t="s">
        <v>131</v>
      </c>
      <c r="ML94" s="2" t="s">
        <v>131</v>
      </c>
      <c r="MM94" s="2" t="s">
        <v>131</v>
      </c>
      <c r="MN94" s="2" t="s">
        <v>131</v>
      </c>
      <c r="MO94" s="4"/>
      <c r="MP94" s="8"/>
      <c r="MQ94" s="4"/>
      <c r="MR94" s="8"/>
      <c r="MS94" s="7"/>
      <c r="MT94" s="7"/>
      <c r="MU94" s="2" t="s">
        <v>139</v>
      </c>
      <c r="MV94" s="2" t="s">
        <v>128</v>
      </c>
      <c r="MW94" s="2" t="s">
        <v>131</v>
      </c>
      <c r="MX94" s="2" t="s">
        <v>131</v>
      </c>
      <c r="MY94" s="2" t="s">
        <v>142</v>
      </c>
      <c r="MZ94" s="2" t="s">
        <v>142</v>
      </c>
      <c r="NA94" s="2" t="s">
        <v>131</v>
      </c>
      <c r="NB94" s="4"/>
      <c r="NC94" s="8"/>
      <c r="ND94" s="4"/>
      <c r="NE94" s="8"/>
      <c r="NF94" s="7"/>
      <c r="NG94" s="7"/>
      <c r="NH94" s="2" t="s">
        <v>152</v>
      </c>
      <c r="NI94" s="2" t="s">
        <v>128</v>
      </c>
      <c r="NJ94" s="2" t="s">
        <v>131</v>
      </c>
      <c r="NK94" s="2" t="s">
        <v>131</v>
      </c>
      <c r="NL94" s="2" t="s">
        <v>142</v>
      </c>
      <c r="NM94" s="2" t="s">
        <v>142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2" t="s">
        <v>131</v>
      </c>
      <c r="OB94" s="4"/>
      <c r="OC94" s="8"/>
      <c r="OD94" s="4"/>
      <c r="OE94" s="8"/>
      <c r="OF94" s="7"/>
      <c r="OG94" s="7"/>
      <c r="OH94" s="2" t="s">
        <v>161</v>
      </c>
      <c r="OI94" s="2" t="s">
        <v>128</v>
      </c>
      <c r="OJ94" s="2" t="s">
        <v>514</v>
      </c>
      <c r="OK94" s="2" t="s">
        <v>1148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152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159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131</v>
      </c>
      <c r="PV94" s="2" t="s">
        <v>131</v>
      </c>
      <c r="PW94" s="2" t="s">
        <v>131</v>
      </c>
      <c r="PX94" s="2" t="s">
        <v>131</v>
      </c>
      <c r="PY94" s="2" t="s">
        <v>131</v>
      </c>
      <c r="PZ94" s="2" t="s">
        <v>131</v>
      </c>
      <c r="QA94" s="2" t="s">
        <v>131</v>
      </c>
      <c r="QB94" s="4"/>
      <c r="QC94" s="8"/>
      <c r="QD94" s="4"/>
      <c r="QE94" s="8"/>
      <c r="QF94" s="7"/>
      <c r="QG94" s="7"/>
      <c r="QH94" s="2" t="s">
        <v>152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160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162</v>
      </c>
      <c r="RB94" s="4"/>
      <c r="RC94" s="8"/>
      <c r="RD94" s="4"/>
      <c r="RE94" s="8"/>
      <c r="RF94" s="7"/>
      <c r="RG94" s="7"/>
      <c r="RH94" s="2" t="s">
        <v>152</v>
      </c>
      <c r="RI94" s="2" t="s">
        <v>154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159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1149</v>
      </c>
      <c r="B95" s="2" t="s">
        <v>120</v>
      </c>
      <c r="C95" s="2" t="s">
        <v>121</v>
      </c>
      <c r="D95" s="2" t="s">
        <v>1094</v>
      </c>
      <c r="E95" s="2" t="s">
        <v>1095</v>
      </c>
      <c r="F95" s="2" t="s">
        <v>1121</v>
      </c>
      <c r="G95" s="2" t="s">
        <v>1121</v>
      </c>
      <c r="H95" s="2" t="s">
        <v>1121</v>
      </c>
      <c r="I95" s="2" t="s">
        <v>1122</v>
      </c>
      <c r="J95" s="2" t="s">
        <v>245</v>
      </c>
      <c r="K95" s="2" t="s">
        <v>1150</v>
      </c>
      <c r="L95" s="3">
        <v>75</v>
      </c>
      <c r="M95" s="3">
        <v>78.74</v>
      </c>
      <c r="N95" s="3">
        <v>164.99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1151</v>
      </c>
      <c r="T95" s="2" t="s">
        <v>1124</v>
      </c>
      <c r="U95" s="2" t="s">
        <v>684</v>
      </c>
      <c r="V95" s="2" t="s">
        <v>334</v>
      </c>
      <c r="W95" s="2" t="s">
        <v>473</v>
      </c>
      <c r="X95" s="2" t="s">
        <v>474</v>
      </c>
      <c r="Y95" s="2" t="s">
        <v>1152</v>
      </c>
      <c r="Z95" s="4">
        <v>83</v>
      </c>
      <c r="AA95" s="4">
        <f>=ROUNDDOWN(11.8571428571429,0)</f>
      </c>
      <c r="AB95" s="5">
        <v>7</v>
      </c>
      <c r="AC95" s="2" t="s">
        <v>131</v>
      </c>
      <c r="AD95" s="4"/>
      <c r="AE95" s="4"/>
      <c r="AF95" s="6">
        <v>81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3</v>
      </c>
      <c r="AQ95" s="8">
        <v>238.19</v>
      </c>
      <c r="AR95" s="4"/>
      <c r="AS95" s="8"/>
      <c r="AT95" s="7"/>
      <c r="AU95" s="7"/>
      <c r="AV95" s="4">
        <v>6</v>
      </c>
      <c r="AW95" s="8">
        <v>507.7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0.4692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0.4895</v>
      </c>
      <c r="BJ95" s="4">
        <v>3</v>
      </c>
      <c r="BK95" s="8">
        <v>238.19</v>
      </c>
      <c r="BL95" s="2" t="s">
        <v>1153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128</v>
      </c>
      <c r="BW95" s="2" t="s">
        <v>354</v>
      </c>
      <c r="BX95" s="2" t="s">
        <v>890</v>
      </c>
      <c r="BY95" s="2" t="s">
        <v>142</v>
      </c>
      <c r="BZ95" s="2" t="s">
        <v>142</v>
      </c>
      <c r="CA95" s="2" t="s">
        <v>131</v>
      </c>
      <c r="CB95" s="4"/>
      <c r="CC95" s="8"/>
      <c r="CD95" s="4"/>
      <c r="CE95" s="8"/>
      <c r="CF95" s="7"/>
      <c r="CG95" s="7"/>
      <c r="CH95" s="2" t="s">
        <v>139</v>
      </c>
      <c r="CI95" s="2" t="s">
        <v>128</v>
      </c>
      <c r="CJ95" s="2" t="s">
        <v>1152</v>
      </c>
      <c r="CK95" s="2" t="s">
        <v>1154</v>
      </c>
      <c r="CL95" s="2" t="s">
        <v>142</v>
      </c>
      <c r="CM95" s="2" t="s">
        <v>142</v>
      </c>
      <c r="CN95" s="2" t="s">
        <v>131</v>
      </c>
      <c r="CO95" s="4">
        <v>1</v>
      </c>
      <c r="CP95" s="8">
        <v>75.75</v>
      </c>
      <c r="CQ95" s="4"/>
      <c r="CR95" s="8"/>
      <c r="CS95" s="7"/>
      <c r="CT95" s="7"/>
      <c r="CU95" s="2" t="s">
        <v>139</v>
      </c>
      <c r="CV95" s="2" t="s">
        <v>128</v>
      </c>
      <c r="CW95" s="2" t="s">
        <v>1155</v>
      </c>
      <c r="CX95" s="2" t="s">
        <v>141</v>
      </c>
      <c r="CY95" s="2" t="s">
        <v>142</v>
      </c>
      <c r="CZ95" s="2" t="s">
        <v>142</v>
      </c>
      <c r="DA95" s="2" t="s">
        <v>131</v>
      </c>
      <c r="DB95" s="4"/>
      <c r="DC95" s="8"/>
      <c r="DD95" s="4"/>
      <c r="DE95" s="8"/>
      <c r="DF95" s="7"/>
      <c r="DG95" s="7"/>
      <c r="DH95" s="2" t="s">
        <v>139</v>
      </c>
      <c r="DI95" s="2" t="s">
        <v>128</v>
      </c>
      <c r="DJ95" s="2" t="s">
        <v>131</v>
      </c>
      <c r="DK95" s="2" t="s">
        <v>131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139</v>
      </c>
      <c r="DV95" s="2" t="s">
        <v>128</v>
      </c>
      <c r="DW95" s="2" t="s">
        <v>1156</v>
      </c>
      <c r="DX95" s="2" t="s">
        <v>765</v>
      </c>
      <c r="DY95" s="2" t="s">
        <v>142</v>
      </c>
      <c r="DZ95" s="2" t="s">
        <v>142</v>
      </c>
      <c r="EA95" s="2" t="s">
        <v>131</v>
      </c>
      <c r="EB95" s="4">
        <v>1</v>
      </c>
      <c r="EC95" s="8">
        <v>82.69</v>
      </c>
      <c r="ED95" s="4"/>
      <c r="EE95" s="8"/>
      <c r="EF95" s="7"/>
      <c r="EG95" s="7"/>
      <c r="EH95" s="2" t="s">
        <v>139</v>
      </c>
      <c r="EI95" s="2" t="s">
        <v>128</v>
      </c>
      <c r="EJ95" s="2" t="s">
        <v>1001</v>
      </c>
      <c r="EK95" s="2" t="s">
        <v>1146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139</v>
      </c>
      <c r="EV95" s="2" t="s">
        <v>128</v>
      </c>
      <c r="EW95" s="2" t="s">
        <v>148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>
        <v>1</v>
      </c>
      <c r="FC95" s="8">
        <v>79.75</v>
      </c>
      <c r="FD95" s="4"/>
      <c r="FE95" s="8"/>
      <c r="FF95" s="7"/>
      <c r="FG95" s="7"/>
      <c r="FH95" s="2" t="s">
        <v>139</v>
      </c>
      <c r="FI95" s="2" t="s">
        <v>128</v>
      </c>
      <c r="FJ95" s="2" t="s">
        <v>1157</v>
      </c>
      <c r="FK95" s="2" t="s">
        <v>1158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131</v>
      </c>
      <c r="FV95" s="2" t="s">
        <v>131</v>
      </c>
      <c r="FW95" s="2" t="s">
        <v>131</v>
      </c>
      <c r="FX95" s="2" t="s">
        <v>131</v>
      </c>
      <c r="FY95" s="2" t="s">
        <v>131</v>
      </c>
      <c r="FZ95" s="2" t="s">
        <v>131</v>
      </c>
      <c r="GA95" s="2" t="s">
        <v>131</v>
      </c>
      <c r="GB95" s="4"/>
      <c r="GC95" s="8"/>
      <c r="GD95" s="4"/>
      <c r="GE95" s="8"/>
      <c r="GF95" s="7"/>
      <c r="GG95" s="7"/>
      <c r="GH95" s="2" t="s">
        <v>152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139</v>
      </c>
      <c r="GV95" s="2" t="s">
        <v>156</v>
      </c>
      <c r="GW95" s="2" t="s">
        <v>423</v>
      </c>
      <c r="GX95" s="2" t="s">
        <v>234</v>
      </c>
      <c r="GY95" s="2" t="s">
        <v>142</v>
      </c>
      <c r="GZ95" s="2" t="s">
        <v>142</v>
      </c>
      <c r="HA95" s="2" t="s">
        <v>131</v>
      </c>
      <c r="HB95" s="4"/>
      <c r="HC95" s="8"/>
      <c r="HD95" s="4"/>
      <c r="HE95" s="8"/>
      <c r="HF95" s="7"/>
      <c r="HG95" s="7"/>
      <c r="HH95" s="2" t="s">
        <v>152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159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131</v>
      </c>
      <c r="II95" s="2" t="s">
        <v>131</v>
      </c>
      <c r="IJ95" s="2" t="s">
        <v>131</v>
      </c>
      <c r="IK95" s="2" t="s">
        <v>131</v>
      </c>
      <c r="IL95" s="2" t="s">
        <v>131</v>
      </c>
      <c r="IM95" s="2" t="s">
        <v>131</v>
      </c>
      <c r="IN95" s="2" t="s">
        <v>131</v>
      </c>
      <c r="IO95" s="4"/>
      <c r="IP95" s="8"/>
      <c r="IQ95" s="4"/>
      <c r="IR95" s="8"/>
      <c r="IS95" s="7"/>
      <c r="IT95" s="7"/>
      <c r="IU95" s="2" t="s">
        <v>159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159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152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152</v>
      </c>
      <c r="KI95" s="2" t="s">
        <v>154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159</v>
      </c>
      <c r="KV95" s="2" t="s">
        <v>128</v>
      </c>
      <c r="KW95" s="2" t="s">
        <v>131</v>
      </c>
      <c r="KX95" s="2" t="s">
        <v>131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131</v>
      </c>
      <c r="LI95" s="2" t="s">
        <v>131</v>
      </c>
      <c r="LJ95" s="2" t="s">
        <v>131</v>
      </c>
      <c r="LK95" s="2" t="s">
        <v>131</v>
      </c>
      <c r="LL95" s="2" t="s">
        <v>131</v>
      </c>
      <c r="LM95" s="2" t="s">
        <v>131</v>
      </c>
      <c r="LN95" s="2" t="s">
        <v>131</v>
      </c>
      <c r="LO95" s="4"/>
      <c r="LP95" s="8"/>
      <c r="LQ95" s="4"/>
      <c r="LR95" s="8"/>
      <c r="LS95" s="7"/>
      <c r="LT95" s="7"/>
      <c r="LU95" s="2" t="s">
        <v>139</v>
      </c>
      <c r="LV95" s="2" t="s">
        <v>128</v>
      </c>
      <c r="LW95" s="2" t="s">
        <v>1152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131</v>
      </c>
      <c r="MI95" s="2" t="s">
        <v>131</v>
      </c>
      <c r="MJ95" s="2" t="s">
        <v>131</v>
      </c>
      <c r="MK95" s="2" t="s">
        <v>131</v>
      </c>
      <c r="ML95" s="2" t="s">
        <v>131</v>
      </c>
      <c r="MM95" s="2" t="s">
        <v>131</v>
      </c>
      <c r="MN95" s="2" t="s">
        <v>131</v>
      </c>
      <c r="MO95" s="4"/>
      <c r="MP95" s="8"/>
      <c r="MQ95" s="4"/>
      <c r="MR95" s="8"/>
      <c r="MS95" s="7"/>
      <c r="MT95" s="7"/>
      <c r="MU95" s="2" t="s">
        <v>139</v>
      </c>
      <c r="MV95" s="2" t="s">
        <v>128</v>
      </c>
      <c r="MW95" s="2" t="s">
        <v>131</v>
      </c>
      <c r="MX95" s="2" t="s">
        <v>131</v>
      </c>
      <c r="MY95" s="2" t="s">
        <v>142</v>
      </c>
      <c r="MZ95" s="2" t="s">
        <v>142</v>
      </c>
      <c r="NA95" s="2" t="s">
        <v>131</v>
      </c>
      <c r="NB95" s="4"/>
      <c r="NC95" s="8"/>
      <c r="ND95" s="4"/>
      <c r="NE95" s="8"/>
      <c r="NF95" s="7"/>
      <c r="NG95" s="7"/>
      <c r="NH95" s="2" t="s">
        <v>152</v>
      </c>
      <c r="NI95" s="2" t="s">
        <v>128</v>
      </c>
      <c r="NJ95" s="2" t="s">
        <v>131</v>
      </c>
      <c r="NK95" s="2" t="s">
        <v>131</v>
      </c>
      <c r="NL95" s="2" t="s">
        <v>142</v>
      </c>
      <c r="NM95" s="2" t="s">
        <v>142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139</v>
      </c>
      <c r="OI95" s="2" t="s">
        <v>128</v>
      </c>
      <c r="OJ95" s="2" t="s">
        <v>428</v>
      </c>
      <c r="OK95" s="2" t="s">
        <v>384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152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159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131</v>
      </c>
      <c r="PV95" s="2" t="s">
        <v>131</v>
      </c>
      <c r="PW95" s="2" t="s">
        <v>131</v>
      </c>
      <c r="PX95" s="2" t="s">
        <v>131</v>
      </c>
      <c r="PY95" s="2" t="s">
        <v>131</v>
      </c>
      <c r="PZ95" s="2" t="s">
        <v>131</v>
      </c>
      <c r="QA95" s="2" t="s">
        <v>131</v>
      </c>
      <c r="QB95" s="4"/>
      <c r="QC95" s="8"/>
      <c r="QD95" s="4"/>
      <c r="QE95" s="8"/>
      <c r="QF95" s="7"/>
      <c r="QG95" s="7"/>
      <c r="QH95" s="2" t="s">
        <v>152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160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162</v>
      </c>
      <c r="RB95" s="4"/>
      <c r="RC95" s="8"/>
      <c r="RD95" s="4"/>
      <c r="RE95" s="8"/>
      <c r="RF95" s="7"/>
      <c r="RG95" s="7"/>
      <c r="RH95" s="2" t="s">
        <v>152</v>
      </c>
      <c r="RI95" s="2" t="s">
        <v>154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159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1159</v>
      </c>
      <c r="B96" s="2" t="s">
        <v>120</v>
      </c>
      <c r="C96" s="2" t="s">
        <v>121</v>
      </c>
      <c r="D96" s="2" t="s">
        <v>1094</v>
      </c>
      <c r="E96" s="2" t="s">
        <v>1095</v>
      </c>
      <c r="F96" s="2" t="s">
        <v>1121</v>
      </c>
      <c r="G96" s="2" t="s">
        <v>1121</v>
      </c>
      <c r="H96" s="2" t="s">
        <v>1121</v>
      </c>
      <c r="I96" s="2" t="s">
        <v>1122</v>
      </c>
      <c r="J96" s="2" t="s">
        <v>804</v>
      </c>
      <c r="K96" s="2" t="s">
        <v>1150</v>
      </c>
      <c r="L96" s="3">
        <v>85</v>
      </c>
      <c r="M96" s="3">
        <v>89.24</v>
      </c>
      <c r="N96" s="3">
        <v>189.99</v>
      </c>
      <c r="O96" s="2" t="s">
        <v>128</v>
      </c>
      <c r="P96" s="2" t="s">
        <v>129</v>
      </c>
      <c r="Q96" s="2" t="s">
        <v>130</v>
      </c>
      <c r="R96" s="2" t="s">
        <v>131</v>
      </c>
      <c r="S96" s="2" t="s">
        <v>1151</v>
      </c>
      <c r="T96" s="2" t="s">
        <v>1124</v>
      </c>
      <c r="U96" s="2" t="s">
        <v>684</v>
      </c>
      <c r="V96" s="2" t="s">
        <v>334</v>
      </c>
      <c r="W96" s="2" t="s">
        <v>473</v>
      </c>
      <c r="X96" s="2" t="s">
        <v>474</v>
      </c>
      <c r="Y96" s="2" t="s">
        <v>1152</v>
      </c>
      <c r="Z96" s="4">
        <v>136</v>
      </c>
      <c r="AA96" s="4">
        <f>=ROUNDDOWN(25.1851851851852,0)</f>
      </c>
      <c r="AB96" s="5">
        <v>5.4</v>
      </c>
      <c r="AC96" s="2" t="s">
        <v>131</v>
      </c>
      <c r="AD96" s="4"/>
      <c r="AE96" s="4"/>
      <c r="AF96" s="6">
        <v>81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3</v>
      </c>
      <c r="AQ96" s="8">
        <v>269.51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0.5308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3</v>
      </c>
      <c r="BK96" s="8">
        <v>269.51</v>
      </c>
      <c r="BL96" s="2" t="s">
        <v>218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128</v>
      </c>
      <c r="BW96" s="2" t="s">
        <v>354</v>
      </c>
      <c r="BX96" s="2" t="s">
        <v>1160</v>
      </c>
      <c r="BY96" s="2" t="s">
        <v>142</v>
      </c>
      <c r="BZ96" s="2" t="s">
        <v>142</v>
      </c>
      <c r="CA96" s="2" t="s">
        <v>131</v>
      </c>
      <c r="CB96" s="4">
        <v>2</v>
      </c>
      <c r="CC96" s="8">
        <v>182.94</v>
      </c>
      <c r="CD96" s="4"/>
      <c r="CE96" s="8"/>
      <c r="CF96" s="7"/>
      <c r="CG96" s="7"/>
      <c r="CH96" s="2" t="s">
        <v>139</v>
      </c>
      <c r="CI96" s="2" t="s">
        <v>128</v>
      </c>
      <c r="CJ96" s="2" t="s">
        <v>1161</v>
      </c>
      <c r="CK96" s="2" t="s">
        <v>1161</v>
      </c>
      <c r="CL96" s="2" t="s">
        <v>142</v>
      </c>
      <c r="CM96" s="2" t="s">
        <v>142</v>
      </c>
      <c r="CN96" s="2" t="s">
        <v>131</v>
      </c>
      <c r="CO96" s="4">
        <v>1</v>
      </c>
      <c r="CP96" s="8">
        <v>86.57</v>
      </c>
      <c r="CQ96" s="4"/>
      <c r="CR96" s="8"/>
      <c r="CS96" s="7"/>
      <c r="CT96" s="7"/>
      <c r="CU96" s="2" t="s">
        <v>139</v>
      </c>
      <c r="CV96" s="2" t="s">
        <v>128</v>
      </c>
      <c r="CW96" s="2" t="s">
        <v>1155</v>
      </c>
      <c r="CX96" s="2" t="s">
        <v>1162</v>
      </c>
      <c r="CY96" s="2" t="s">
        <v>142</v>
      </c>
      <c r="CZ96" s="2" t="s">
        <v>142</v>
      </c>
      <c r="DA96" s="2" t="s">
        <v>131</v>
      </c>
      <c r="DB96" s="4"/>
      <c r="DC96" s="8"/>
      <c r="DD96" s="4"/>
      <c r="DE96" s="8"/>
      <c r="DF96" s="7"/>
      <c r="DG96" s="7"/>
      <c r="DH96" s="2" t="s">
        <v>139</v>
      </c>
      <c r="DI96" s="2" t="s">
        <v>128</v>
      </c>
      <c r="DJ96" s="2" t="s">
        <v>131</v>
      </c>
      <c r="DK96" s="2" t="s">
        <v>131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139</v>
      </c>
      <c r="DV96" s="2" t="s">
        <v>128</v>
      </c>
      <c r="DW96" s="2" t="s">
        <v>1156</v>
      </c>
      <c r="DX96" s="2" t="s">
        <v>1163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139</v>
      </c>
      <c r="EI96" s="2" t="s">
        <v>128</v>
      </c>
      <c r="EJ96" s="2" t="s">
        <v>1001</v>
      </c>
      <c r="EK96" s="2" t="s">
        <v>146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139</v>
      </c>
      <c r="EV96" s="2" t="s">
        <v>128</v>
      </c>
      <c r="EW96" s="2" t="s">
        <v>148</v>
      </c>
      <c r="EX96" s="2" t="s">
        <v>485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139</v>
      </c>
      <c r="FI96" s="2" t="s">
        <v>128</v>
      </c>
      <c r="FJ96" s="2" t="s">
        <v>1157</v>
      </c>
      <c r="FK96" s="2" t="s">
        <v>1164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131</v>
      </c>
      <c r="FV96" s="2" t="s">
        <v>131</v>
      </c>
      <c r="FW96" s="2" t="s">
        <v>131</v>
      </c>
      <c r="FX96" s="2" t="s">
        <v>131</v>
      </c>
      <c r="FY96" s="2" t="s">
        <v>131</v>
      </c>
      <c r="FZ96" s="2" t="s">
        <v>131</v>
      </c>
      <c r="GA96" s="2" t="s">
        <v>131</v>
      </c>
      <c r="GB96" s="4"/>
      <c r="GC96" s="8"/>
      <c r="GD96" s="4"/>
      <c r="GE96" s="8"/>
      <c r="GF96" s="7"/>
      <c r="GG96" s="7"/>
      <c r="GH96" s="2" t="s">
        <v>152</v>
      </c>
      <c r="GI96" s="2" t="s">
        <v>128</v>
      </c>
      <c r="GJ96" s="2" t="s">
        <v>131</v>
      </c>
      <c r="GK96" s="2" t="s">
        <v>131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139</v>
      </c>
      <c r="GV96" s="2" t="s">
        <v>156</v>
      </c>
      <c r="GW96" s="2" t="s">
        <v>423</v>
      </c>
      <c r="GX96" s="2" t="s">
        <v>529</v>
      </c>
      <c r="GY96" s="2" t="s">
        <v>142</v>
      </c>
      <c r="GZ96" s="2" t="s">
        <v>142</v>
      </c>
      <c r="HA96" s="2" t="s">
        <v>131</v>
      </c>
      <c r="HB96" s="4"/>
      <c r="HC96" s="8"/>
      <c r="HD96" s="4"/>
      <c r="HE96" s="8"/>
      <c r="HF96" s="7"/>
      <c r="HG96" s="7"/>
      <c r="HH96" s="2" t="s">
        <v>152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159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131</v>
      </c>
      <c r="II96" s="2" t="s">
        <v>131</v>
      </c>
      <c r="IJ96" s="2" t="s">
        <v>131</v>
      </c>
      <c r="IK96" s="2" t="s">
        <v>131</v>
      </c>
      <c r="IL96" s="2" t="s">
        <v>131</v>
      </c>
      <c r="IM96" s="2" t="s">
        <v>131</v>
      </c>
      <c r="IN96" s="2" t="s">
        <v>131</v>
      </c>
      <c r="IO96" s="4"/>
      <c r="IP96" s="8"/>
      <c r="IQ96" s="4"/>
      <c r="IR96" s="8"/>
      <c r="IS96" s="7"/>
      <c r="IT96" s="7"/>
      <c r="IU96" s="2" t="s">
        <v>159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159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152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152</v>
      </c>
      <c r="KI96" s="2" t="s">
        <v>154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159</v>
      </c>
      <c r="KV96" s="2" t="s">
        <v>128</v>
      </c>
      <c r="KW96" s="2" t="s">
        <v>131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131</v>
      </c>
      <c r="LI96" s="2" t="s">
        <v>131</v>
      </c>
      <c r="LJ96" s="2" t="s">
        <v>131</v>
      </c>
      <c r="LK96" s="2" t="s">
        <v>131</v>
      </c>
      <c r="LL96" s="2" t="s">
        <v>131</v>
      </c>
      <c r="LM96" s="2" t="s">
        <v>131</v>
      </c>
      <c r="LN96" s="2" t="s">
        <v>131</v>
      </c>
      <c r="LO96" s="4"/>
      <c r="LP96" s="8"/>
      <c r="LQ96" s="4"/>
      <c r="LR96" s="8"/>
      <c r="LS96" s="7"/>
      <c r="LT96" s="7"/>
      <c r="LU96" s="2" t="s">
        <v>139</v>
      </c>
      <c r="LV96" s="2" t="s">
        <v>128</v>
      </c>
      <c r="LW96" s="2" t="s">
        <v>1161</v>
      </c>
      <c r="LX96" s="2" t="s">
        <v>131</v>
      </c>
      <c r="LY96" s="2" t="s">
        <v>142</v>
      </c>
      <c r="LZ96" s="2" t="s">
        <v>142</v>
      </c>
      <c r="MA96" s="2" t="s">
        <v>131</v>
      </c>
      <c r="MB96" s="4"/>
      <c r="MC96" s="8"/>
      <c r="MD96" s="4"/>
      <c r="ME96" s="8"/>
      <c r="MF96" s="7"/>
      <c r="MG96" s="7"/>
      <c r="MH96" s="2" t="s">
        <v>131</v>
      </c>
      <c r="MI96" s="2" t="s">
        <v>131</v>
      </c>
      <c r="MJ96" s="2" t="s">
        <v>131</v>
      </c>
      <c r="MK96" s="2" t="s">
        <v>131</v>
      </c>
      <c r="ML96" s="2" t="s">
        <v>131</v>
      </c>
      <c r="MM96" s="2" t="s">
        <v>131</v>
      </c>
      <c r="MN96" s="2" t="s">
        <v>131</v>
      </c>
      <c r="MO96" s="4"/>
      <c r="MP96" s="8"/>
      <c r="MQ96" s="4"/>
      <c r="MR96" s="8"/>
      <c r="MS96" s="7"/>
      <c r="MT96" s="7"/>
      <c r="MU96" s="2" t="s">
        <v>139</v>
      </c>
      <c r="MV96" s="2" t="s">
        <v>128</v>
      </c>
      <c r="MW96" s="2" t="s">
        <v>131</v>
      </c>
      <c r="MX96" s="2" t="s">
        <v>131</v>
      </c>
      <c r="MY96" s="2" t="s">
        <v>142</v>
      </c>
      <c r="MZ96" s="2" t="s">
        <v>142</v>
      </c>
      <c r="NA96" s="2" t="s">
        <v>131</v>
      </c>
      <c r="NB96" s="4"/>
      <c r="NC96" s="8"/>
      <c r="ND96" s="4"/>
      <c r="NE96" s="8"/>
      <c r="NF96" s="7"/>
      <c r="NG96" s="7"/>
      <c r="NH96" s="2" t="s">
        <v>152</v>
      </c>
      <c r="NI96" s="2" t="s">
        <v>128</v>
      </c>
      <c r="NJ96" s="2" t="s">
        <v>131</v>
      </c>
      <c r="NK96" s="2" t="s">
        <v>131</v>
      </c>
      <c r="NL96" s="2" t="s">
        <v>142</v>
      </c>
      <c r="NM96" s="2" t="s">
        <v>142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139</v>
      </c>
      <c r="OI96" s="2" t="s">
        <v>128</v>
      </c>
      <c r="OJ96" s="2" t="s">
        <v>428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152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159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131</v>
      </c>
      <c r="PV96" s="2" t="s">
        <v>131</v>
      </c>
      <c r="PW96" s="2" t="s">
        <v>131</v>
      </c>
      <c r="PX96" s="2" t="s">
        <v>131</v>
      </c>
      <c r="PY96" s="2" t="s">
        <v>131</v>
      </c>
      <c r="PZ96" s="2" t="s">
        <v>131</v>
      </c>
      <c r="QA96" s="2" t="s">
        <v>131</v>
      </c>
      <c r="QB96" s="4"/>
      <c r="QC96" s="8"/>
      <c r="QD96" s="4"/>
      <c r="QE96" s="8"/>
      <c r="QF96" s="7"/>
      <c r="QG96" s="7"/>
      <c r="QH96" s="2" t="s">
        <v>152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160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162</v>
      </c>
      <c r="RB96" s="4"/>
      <c r="RC96" s="8"/>
      <c r="RD96" s="4"/>
      <c r="RE96" s="8"/>
      <c r="RF96" s="7"/>
      <c r="RG96" s="7"/>
      <c r="RH96" s="2" t="s">
        <v>152</v>
      </c>
      <c r="RI96" s="2" t="s">
        <v>154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159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1165</v>
      </c>
      <c r="B97" s="2" t="s">
        <v>120</v>
      </c>
      <c r="C97" s="2" t="s">
        <v>121</v>
      </c>
      <c r="D97" s="2" t="s">
        <v>1166</v>
      </c>
      <c r="E97" s="2" t="s">
        <v>1167</v>
      </c>
      <c r="F97" s="2" t="s">
        <v>330</v>
      </c>
      <c r="G97" s="2" t="s">
        <v>330</v>
      </c>
      <c r="H97" s="2" t="s">
        <v>330</v>
      </c>
      <c r="I97" s="2" t="s">
        <v>1168</v>
      </c>
      <c r="J97" s="2" t="s">
        <v>1169</v>
      </c>
      <c r="K97" s="2" t="s">
        <v>246</v>
      </c>
      <c r="L97" s="3">
        <v>16.66</v>
      </c>
      <c r="M97" s="3">
        <v>17.49</v>
      </c>
      <c r="N97" s="3">
        <v>36.99</v>
      </c>
      <c r="O97" s="2" t="s">
        <v>128</v>
      </c>
      <c r="P97" s="2" t="s">
        <v>129</v>
      </c>
      <c r="Q97" s="2" t="s">
        <v>130</v>
      </c>
      <c r="R97" s="2" t="s">
        <v>131</v>
      </c>
      <c r="S97" s="2" t="s">
        <v>1170</v>
      </c>
      <c r="T97" s="2" t="s">
        <v>131</v>
      </c>
      <c r="U97" s="2" t="s">
        <v>131</v>
      </c>
      <c r="V97" s="2" t="s">
        <v>1171</v>
      </c>
      <c r="W97" s="2" t="s">
        <v>474</v>
      </c>
      <c r="X97" s="2" t="s">
        <v>334</v>
      </c>
      <c r="Y97" s="2" t="s">
        <v>335</v>
      </c>
      <c r="Z97" s="4">
        <v>245</v>
      </c>
      <c r="AA97" s="4">
        <f>=ROUNDDOWN(21.875,0)</f>
      </c>
      <c r="AB97" s="5">
        <v>11.2</v>
      </c>
      <c r="AC97" s="2" t="s">
        <v>1172</v>
      </c>
      <c r="AD97" s="4">
        <v>500</v>
      </c>
      <c r="AE97" s="4">
        <v>500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13</v>
      </c>
      <c r="AQ97" s="8">
        <v>226</v>
      </c>
      <c r="AR97" s="4"/>
      <c r="AS97" s="8"/>
      <c r="AT97" s="7"/>
      <c r="AU97" s="7"/>
      <c r="AV97" s="4">
        <v>19</v>
      </c>
      <c r="AW97" s="8">
        <v>359.75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0.6282</v>
      </c>
      <c r="BC97" s="4">
        <v>19</v>
      </c>
      <c r="BD97" s="8">
        <v>359.75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1</v>
      </c>
      <c r="BJ97" s="4">
        <v>13</v>
      </c>
      <c r="BK97" s="8">
        <v>226</v>
      </c>
      <c r="BL97" s="2" t="s">
        <v>1173</v>
      </c>
      <c r="BM97" s="7">
        <v>1</v>
      </c>
      <c r="BN97" s="7">
        <v>1</v>
      </c>
      <c r="BO97" s="4">
        <v>3</v>
      </c>
      <c r="BP97" s="8">
        <v>52.38</v>
      </c>
      <c r="BQ97" s="4"/>
      <c r="BR97" s="8"/>
      <c r="BS97" s="7"/>
      <c r="BT97" s="7"/>
      <c r="BU97" s="2" t="s">
        <v>139</v>
      </c>
      <c r="BV97" s="2" t="s">
        <v>128</v>
      </c>
      <c r="BW97" s="2" t="s">
        <v>631</v>
      </c>
      <c r="BX97" s="2" t="s">
        <v>367</v>
      </c>
      <c r="BY97" s="2" t="s">
        <v>142</v>
      </c>
      <c r="BZ97" s="2" t="s">
        <v>142</v>
      </c>
      <c r="CA97" s="2" t="s">
        <v>131</v>
      </c>
      <c r="CB97" s="4">
        <v>1</v>
      </c>
      <c r="CC97" s="8">
        <v>21</v>
      </c>
      <c r="CD97" s="4"/>
      <c r="CE97" s="8"/>
      <c r="CF97" s="7"/>
      <c r="CG97" s="7"/>
      <c r="CH97" s="2" t="s">
        <v>139</v>
      </c>
      <c r="CI97" s="2" t="s">
        <v>128</v>
      </c>
      <c r="CJ97" s="2" t="s">
        <v>340</v>
      </c>
      <c r="CK97" s="2" t="s">
        <v>512</v>
      </c>
      <c r="CL97" s="2" t="s">
        <v>142</v>
      </c>
      <c r="CM97" s="2" t="s">
        <v>142</v>
      </c>
      <c r="CN97" s="2" t="s">
        <v>131</v>
      </c>
      <c r="CO97" s="4">
        <v>7</v>
      </c>
      <c r="CP97" s="8">
        <v>119.14</v>
      </c>
      <c r="CQ97" s="4"/>
      <c r="CR97" s="8"/>
      <c r="CS97" s="7"/>
      <c r="CT97" s="7"/>
      <c r="CU97" s="2" t="s">
        <v>139</v>
      </c>
      <c r="CV97" s="2" t="s">
        <v>128</v>
      </c>
      <c r="CW97" s="2" t="s">
        <v>342</v>
      </c>
      <c r="CX97" s="2" t="s">
        <v>1174</v>
      </c>
      <c r="CY97" s="2" t="s">
        <v>142</v>
      </c>
      <c r="CZ97" s="2" t="s">
        <v>142</v>
      </c>
      <c r="DA97" s="2" t="s">
        <v>131</v>
      </c>
      <c r="DB97" s="4">
        <v>1</v>
      </c>
      <c r="DC97" s="8">
        <v>17.03</v>
      </c>
      <c r="DD97" s="4"/>
      <c r="DE97" s="8"/>
      <c r="DF97" s="7"/>
      <c r="DG97" s="7"/>
      <c r="DH97" s="2" t="s">
        <v>139</v>
      </c>
      <c r="DI97" s="2" t="s">
        <v>128</v>
      </c>
      <c r="DJ97" s="2" t="s">
        <v>131</v>
      </c>
      <c r="DK97" s="2" t="s">
        <v>887</v>
      </c>
      <c r="DL97" s="2" t="s">
        <v>142</v>
      </c>
      <c r="DM97" s="2" t="s">
        <v>142</v>
      </c>
      <c r="DN97" s="2" t="s">
        <v>131</v>
      </c>
      <c r="DO97" s="4">
        <v>1</v>
      </c>
      <c r="DP97" s="8">
        <v>16.45</v>
      </c>
      <c r="DQ97" s="4"/>
      <c r="DR97" s="8"/>
      <c r="DS97" s="7"/>
      <c r="DT97" s="7"/>
      <c r="DU97" s="2" t="s">
        <v>139</v>
      </c>
      <c r="DV97" s="2" t="s">
        <v>128</v>
      </c>
      <c r="DW97" s="2" t="s">
        <v>345</v>
      </c>
      <c r="DX97" s="2" t="s">
        <v>874</v>
      </c>
      <c r="DY97" s="2" t="s">
        <v>162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139</v>
      </c>
      <c r="EI97" s="2" t="s">
        <v>128</v>
      </c>
      <c r="EJ97" s="2" t="s">
        <v>1175</v>
      </c>
      <c r="EK97" s="2" t="s">
        <v>1176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139</v>
      </c>
      <c r="EV97" s="2" t="s">
        <v>128</v>
      </c>
      <c r="EW97" s="2" t="s">
        <v>148</v>
      </c>
      <c r="EX97" s="2" t="s">
        <v>237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139</v>
      </c>
      <c r="FI97" s="2" t="s">
        <v>128</v>
      </c>
      <c r="FJ97" s="2" t="s">
        <v>266</v>
      </c>
      <c r="FK97" s="2" t="s">
        <v>1177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131</v>
      </c>
      <c r="FV97" s="2" t="s">
        <v>131</v>
      </c>
      <c r="FW97" s="2" t="s">
        <v>131</v>
      </c>
      <c r="FX97" s="2" t="s">
        <v>131</v>
      </c>
      <c r="FY97" s="2" t="s">
        <v>131</v>
      </c>
      <c r="FZ97" s="2" t="s">
        <v>131</v>
      </c>
      <c r="GA97" s="2" t="s">
        <v>131</v>
      </c>
      <c r="GB97" s="4"/>
      <c r="GC97" s="8"/>
      <c r="GD97" s="4"/>
      <c r="GE97" s="8"/>
      <c r="GF97" s="7"/>
      <c r="GG97" s="7"/>
      <c r="GH97" s="2" t="s">
        <v>139</v>
      </c>
      <c r="GI97" s="2" t="s">
        <v>154</v>
      </c>
      <c r="GJ97" s="2" t="s">
        <v>1178</v>
      </c>
      <c r="GK97" s="2" t="s">
        <v>1179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139</v>
      </c>
      <c r="GV97" s="2" t="s">
        <v>128</v>
      </c>
      <c r="GW97" s="2" t="s">
        <v>131</v>
      </c>
      <c r="GX97" s="2" t="s">
        <v>880</v>
      </c>
      <c r="GY97" s="2" t="s">
        <v>142</v>
      </c>
      <c r="GZ97" s="2" t="s">
        <v>142</v>
      </c>
      <c r="HA97" s="2" t="s">
        <v>131</v>
      </c>
      <c r="HB97" s="4"/>
      <c r="HC97" s="8"/>
      <c r="HD97" s="4"/>
      <c r="HE97" s="8"/>
      <c r="HF97" s="7"/>
      <c r="HG97" s="7"/>
      <c r="HH97" s="2" t="s">
        <v>139</v>
      </c>
      <c r="HI97" s="2" t="s">
        <v>128</v>
      </c>
      <c r="HJ97" s="2" t="s">
        <v>352</v>
      </c>
      <c r="HK97" s="2" t="s">
        <v>1180</v>
      </c>
      <c r="HL97" s="2" t="s">
        <v>142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153</v>
      </c>
      <c r="HV97" s="2" t="s">
        <v>154</v>
      </c>
      <c r="HW97" s="2" t="s">
        <v>353</v>
      </c>
      <c r="HX97" s="2" t="s">
        <v>1181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131</v>
      </c>
      <c r="II97" s="2" t="s">
        <v>131</v>
      </c>
      <c r="IJ97" s="2" t="s">
        <v>131</v>
      </c>
      <c r="IK97" s="2" t="s">
        <v>131</v>
      </c>
      <c r="IL97" s="2" t="s">
        <v>131</v>
      </c>
      <c r="IM97" s="2" t="s">
        <v>131</v>
      </c>
      <c r="IN97" s="2" t="s">
        <v>131</v>
      </c>
      <c r="IO97" s="4"/>
      <c r="IP97" s="8"/>
      <c r="IQ97" s="4"/>
      <c r="IR97" s="8"/>
      <c r="IS97" s="7"/>
      <c r="IT97" s="7"/>
      <c r="IU97" s="2" t="s">
        <v>159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159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139</v>
      </c>
      <c r="JV97" s="2" t="s">
        <v>128</v>
      </c>
      <c r="JW97" s="2" t="s">
        <v>274</v>
      </c>
      <c r="JX97" s="2" t="s">
        <v>1182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131</v>
      </c>
      <c r="KI97" s="2" t="s">
        <v>131</v>
      </c>
      <c r="KJ97" s="2" t="s">
        <v>131</v>
      </c>
      <c r="KK97" s="2" t="s">
        <v>131</v>
      </c>
      <c r="KL97" s="2" t="s">
        <v>131</v>
      </c>
      <c r="KM97" s="2" t="s">
        <v>131</v>
      </c>
      <c r="KN97" s="2" t="s">
        <v>131</v>
      </c>
      <c r="KO97" s="4"/>
      <c r="KP97" s="8"/>
      <c r="KQ97" s="4"/>
      <c r="KR97" s="8"/>
      <c r="KS97" s="7"/>
      <c r="KT97" s="7"/>
      <c r="KU97" s="2" t="s">
        <v>159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131</v>
      </c>
      <c r="LI97" s="2" t="s">
        <v>131</v>
      </c>
      <c r="LJ97" s="2" t="s">
        <v>131</v>
      </c>
      <c r="LK97" s="2" t="s">
        <v>131</v>
      </c>
      <c r="LL97" s="2" t="s">
        <v>131</v>
      </c>
      <c r="LM97" s="2" t="s">
        <v>131</v>
      </c>
      <c r="LN97" s="2" t="s">
        <v>131</v>
      </c>
      <c r="LO97" s="4"/>
      <c r="LP97" s="8"/>
      <c r="LQ97" s="4"/>
      <c r="LR97" s="8"/>
      <c r="LS97" s="7"/>
      <c r="LT97" s="7"/>
      <c r="LU97" s="2" t="s">
        <v>139</v>
      </c>
      <c r="LV97" s="2" t="s">
        <v>128</v>
      </c>
      <c r="LW97" s="2" t="s">
        <v>356</v>
      </c>
      <c r="LX97" s="2" t="s">
        <v>1183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131</v>
      </c>
      <c r="MI97" s="2" t="s">
        <v>131</v>
      </c>
      <c r="MJ97" s="2" t="s">
        <v>131</v>
      </c>
      <c r="MK97" s="2" t="s">
        <v>131</v>
      </c>
      <c r="ML97" s="2" t="s">
        <v>131</v>
      </c>
      <c r="MM97" s="2" t="s">
        <v>131</v>
      </c>
      <c r="MN97" s="2" t="s">
        <v>131</v>
      </c>
      <c r="MO97" s="4"/>
      <c r="MP97" s="8"/>
      <c r="MQ97" s="4"/>
      <c r="MR97" s="8"/>
      <c r="MS97" s="7"/>
      <c r="MT97" s="7"/>
      <c r="MU97" s="2" t="s">
        <v>139</v>
      </c>
      <c r="MV97" s="2" t="s">
        <v>128</v>
      </c>
      <c r="MW97" s="2" t="s">
        <v>131</v>
      </c>
      <c r="MX97" s="2" t="s">
        <v>131</v>
      </c>
      <c r="MY97" s="2" t="s">
        <v>142</v>
      </c>
      <c r="MZ97" s="2" t="s">
        <v>142</v>
      </c>
      <c r="NA97" s="2" t="s">
        <v>131</v>
      </c>
      <c r="NB97" s="4"/>
      <c r="NC97" s="8"/>
      <c r="ND97" s="4"/>
      <c r="NE97" s="8"/>
      <c r="NF97" s="7"/>
      <c r="NG97" s="7"/>
      <c r="NH97" s="2" t="s">
        <v>152</v>
      </c>
      <c r="NI97" s="2" t="s">
        <v>128</v>
      </c>
      <c r="NJ97" s="2" t="s">
        <v>131</v>
      </c>
      <c r="NK97" s="2" t="s">
        <v>131</v>
      </c>
      <c r="NL97" s="2" t="s">
        <v>142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139</v>
      </c>
      <c r="NV97" s="2" t="s">
        <v>128</v>
      </c>
      <c r="NW97" s="2" t="s">
        <v>458</v>
      </c>
      <c r="NX97" s="2" t="s">
        <v>131</v>
      </c>
      <c r="NY97" s="2" t="s">
        <v>142</v>
      </c>
      <c r="NZ97" s="2" t="s">
        <v>142</v>
      </c>
      <c r="OA97" s="2" t="s">
        <v>131</v>
      </c>
      <c r="OB97" s="4"/>
      <c r="OC97" s="8"/>
      <c r="OD97" s="4"/>
      <c r="OE97" s="8"/>
      <c r="OF97" s="7"/>
      <c r="OG97" s="7"/>
      <c r="OH97" s="2" t="s">
        <v>139</v>
      </c>
      <c r="OI97" s="2" t="s">
        <v>128</v>
      </c>
      <c r="OJ97" s="2" t="s">
        <v>1184</v>
      </c>
      <c r="OK97" s="2" t="s">
        <v>748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152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159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131</v>
      </c>
      <c r="PV97" s="2" t="s">
        <v>131</v>
      </c>
      <c r="PW97" s="2" t="s">
        <v>131</v>
      </c>
      <c r="PX97" s="2" t="s">
        <v>131</v>
      </c>
      <c r="PY97" s="2" t="s">
        <v>131</v>
      </c>
      <c r="PZ97" s="2" t="s">
        <v>131</v>
      </c>
      <c r="QA97" s="2" t="s">
        <v>131</v>
      </c>
      <c r="QB97" s="4"/>
      <c r="QC97" s="8"/>
      <c r="QD97" s="4"/>
      <c r="QE97" s="8"/>
      <c r="QF97" s="7"/>
      <c r="QG97" s="7"/>
      <c r="QH97" s="2" t="s">
        <v>131</v>
      </c>
      <c r="QI97" s="2" t="s">
        <v>131</v>
      </c>
      <c r="QJ97" s="2" t="s">
        <v>131</v>
      </c>
      <c r="QK97" s="2" t="s">
        <v>131</v>
      </c>
      <c r="QL97" s="2" t="s">
        <v>131</v>
      </c>
      <c r="QM97" s="2" t="s">
        <v>131</v>
      </c>
      <c r="QN97" s="2" t="s">
        <v>131</v>
      </c>
      <c r="QO97" s="4"/>
      <c r="QP97" s="8"/>
      <c r="QQ97" s="4"/>
      <c r="QR97" s="8"/>
      <c r="QS97" s="7"/>
      <c r="QT97" s="7"/>
      <c r="QU97" s="2" t="s">
        <v>160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162</v>
      </c>
      <c r="RB97" s="4"/>
      <c r="RC97" s="8"/>
      <c r="RD97" s="4"/>
      <c r="RE97" s="8"/>
      <c r="RF97" s="7"/>
      <c r="RG97" s="7"/>
      <c r="RH97" s="2" t="s">
        <v>152</v>
      </c>
      <c r="RI97" s="2" t="s">
        <v>154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153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1185</v>
      </c>
      <c r="B98" s="2" t="s">
        <v>120</v>
      </c>
      <c r="C98" s="2" t="s">
        <v>121</v>
      </c>
      <c r="D98" s="2" t="s">
        <v>1166</v>
      </c>
      <c r="E98" s="2" t="s">
        <v>1167</v>
      </c>
      <c r="F98" s="2" t="s">
        <v>330</v>
      </c>
      <c r="G98" s="2" t="s">
        <v>330</v>
      </c>
      <c r="H98" s="2" t="s">
        <v>330</v>
      </c>
      <c r="I98" s="2" t="s">
        <v>1186</v>
      </c>
      <c r="J98" s="2" t="s">
        <v>1187</v>
      </c>
      <c r="K98" s="2" t="s">
        <v>246</v>
      </c>
      <c r="L98" s="3">
        <v>20.08</v>
      </c>
      <c r="M98" s="3">
        <v>21.08</v>
      </c>
      <c r="N98" s="3">
        <v>44.99</v>
      </c>
      <c r="O98" s="2" t="s">
        <v>128</v>
      </c>
      <c r="P98" s="2" t="s">
        <v>129</v>
      </c>
      <c r="Q98" s="2" t="s">
        <v>130</v>
      </c>
      <c r="R98" s="2" t="s">
        <v>131</v>
      </c>
      <c r="S98" s="2" t="s">
        <v>1170</v>
      </c>
      <c r="T98" s="2" t="s">
        <v>131</v>
      </c>
      <c r="U98" s="2" t="s">
        <v>131</v>
      </c>
      <c r="V98" s="2" t="s">
        <v>1188</v>
      </c>
      <c r="W98" s="2" t="s">
        <v>474</v>
      </c>
      <c r="X98" s="2" t="s">
        <v>334</v>
      </c>
      <c r="Y98" s="2" t="s">
        <v>335</v>
      </c>
      <c r="Z98" s="4">
        <v>210</v>
      </c>
      <c r="AA98" s="4">
        <f>=ROUNDDOWN(63.6363636363636,0)</f>
      </c>
      <c r="AB98" s="5">
        <v>3.3</v>
      </c>
      <c r="AC98" s="2" t="s">
        <v>131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6</v>
      </c>
      <c r="AQ98" s="8">
        <v>133.75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0.3718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6</v>
      </c>
      <c r="BK98" s="8">
        <v>133.75</v>
      </c>
      <c r="BL98" s="2" t="s">
        <v>1189</v>
      </c>
      <c r="BM98" s="7">
        <v>1</v>
      </c>
      <c r="BN98" s="7">
        <v>1</v>
      </c>
      <c r="BO98" s="4">
        <v>5</v>
      </c>
      <c r="BP98" s="8">
        <v>109.75</v>
      </c>
      <c r="BQ98" s="4"/>
      <c r="BR98" s="8"/>
      <c r="BS98" s="7"/>
      <c r="BT98" s="7"/>
      <c r="BU98" s="2" t="s">
        <v>139</v>
      </c>
      <c r="BV98" s="2" t="s">
        <v>128</v>
      </c>
      <c r="BW98" s="2" t="s">
        <v>631</v>
      </c>
      <c r="BX98" s="2" t="s">
        <v>367</v>
      </c>
      <c r="BY98" s="2" t="s">
        <v>142</v>
      </c>
      <c r="BZ98" s="2" t="s">
        <v>142</v>
      </c>
      <c r="CA98" s="2" t="s">
        <v>131</v>
      </c>
      <c r="CB98" s="4"/>
      <c r="CC98" s="8"/>
      <c r="CD98" s="4"/>
      <c r="CE98" s="8"/>
      <c r="CF98" s="7"/>
      <c r="CG98" s="7"/>
      <c r="CH98" s="2" t="s">
        <v>139</v>
      </c>
      <c r="CI98" s="2" t="s">
        <v>128</v>
      </c>
      <c r="CJ98" s="2" t="s">
        <v>340</v>
      </c>
      <c r="CK98" s="2" t="s">
        <v>1190</v>
      </c>
      <c r="CL98" s="2" t="s">
        <v>142</v>
      </c>
      <c r="CM98" s="2" t="s">
        <v>142</v>
      </c>
      <c r="CN98" s="2" t="s">
        <v>131</v>
      </c>
      <c r="CO98" s="4"/>
      <c r="CP98" s="8"/>
      <c r="CQ98" s="4"/>
      <c r="CR98" s="8"/>
      <c r="CS98" s="7"/>
      <c r="CT98" s="7"/>
      <c r="CU98" s="2" t="s">
        <v>139</v>
      </c>
      <c r="CV98" s="2" t="s">
        <v>128</v>
      </c>
      <c r="CW98" s="2" t="s">
        <v>342</v>
      </c>
      <c r="CX98" s="2" t="s">
        <v>1191</v>
      </c>
      <c r="CY98" s="2" t="s">
        <v>142</v>
      </c>
      <c r="CZ98" s="2" t="s">
        <v>142</v>
      </c>
      <c r="DA98" s="2" t="s">
        <v>131</v>
      </c>
      <c r="DB98" s="4"/>
      <c r="DC98" s="8"/>
      <c r="DD98" s="4"/>
      <c r="DE98" s="8"/>
      <c r="DF98" s="7"/>
      <c r="DG98" s="7"/>
      <c r="DH98" s="2" t="s">
        <v>139</v>
      </c>
      <c r="DI98" s="2" t="s">
        <v>128</v>
      </c>
      <c r="DJ98" s="2" t="s">
        <v>131</v>
      </c>
      <c r="DK98" s="2" t="s">
        <v>1192</v>
      </c>
      <c r="DL98" s="2" t="s">
        <v>142</v>
      </c>
      <c r="DM98" s="2" t="s">
        <v>142</v>
      </c>
      <c r="DN98" s="2" t="s">
        <v>131</v>
      </c>
      <c r="DO98" s="4">
        <v>1</v>
      </c>
      <c r="DP98" s="8">
        <v>24</v>
      </c>
      <c r="DQ98" s="4"/>
      <c r="DR98" s="8"/>
      <c r="DS98" s="7"/>
      <c r="DT98" s="7"/>
      <c r="DU98" s="2" t="s">
        <v>139</v>
      </c>
      <c r="DV98" s="2" t="s">
        <v>128</v>
      </c>
      <c r="DW98" s="2" t="s">
        <v>345</v>
      </c>
      <c r="DX98" s="2" t="s">
        <v>874</v>
      </c>
      <c r="DY98" s="2" t="s">
        <v>162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139</v>
      </c>
      <c r="EI98" s="2" t="s">
        <v>128</v>
      </c>
      <c r="EJ98" s="2" t="s">
        <v>1175</v>
      </c>
      <c r="EK98" s="2" t="s">
        <v>1176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139</v>
      </c>
      <c r="EV98" s="2" t="s">
        <v>128</v>
      </c>
      <c r="EW98" s="2" t="s">
        <v>148</v>
      </c>
      <c r="EX98" s="2" t="s">
        <v>237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139</v>
      </c>
      <c r="FI98" s="2" t="s">
        <v>128</v>
      </c>
      <c r="FJ98" s="2" t="s">
        <v>266</v>
      </c>
      <c r="FK98" s="2" t="s">
        <v>1193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131</v>
      </c>
      <c r="FV98" s="2" t="s">
        <v>131</v>
      </c>
      <c r="FW98" s="2" t="s">
        <v>131</v>
      </c>
      <c r="FX98" s="2" t="s">
        <v>131</v>
      </c>
      <c r="FY98" s="2" t="s">
        <v>131</v>
      </c>
      <c r="FZ98" s="2" t="s">
        <v>131</v>
      </c>
      <c r="GA98" s="2" t="s">
        <v>131</v>
      </c>
      <c r="GB98" s="4"/>
      <c r="GC98" s="8"/>
      <c r="GD98" s="4"/>
      <c r="GE98" s="8"/>
      <c r="GF98" s="7"/>
      <c r="GG98" s="7"/>
      <c r="GH98" s="2" t="s">
        <v>139</v>
      </c>
      <c r="GI98" s="2" t="s">
        <v>154</v>
      </c>
      <c r="GJ98" s="2" t="s">
        <v>350</v>
      </c>
      <c r="GK98" s="2" t="s">
        <v>351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139</v>
      </c>
      <c r="GV98" s="2" t="s">
        <v>128</v>
      </c>
      <c r="GW98" s="2" t="s">
        <v>131</v>
      </c>
      <c r="GX98" s="2" t="s">
        <v>880</v>
      </c>
      <c r="GY98" s="2" t="s">
        <v>142</v>
      </c>
      <c r="GZ98" s="2" t="s">
        <v>142</v>
      </c>
      <c r="HA98" s="2" t="s">
        <v>131</v>
      </c>
      <c r="HB98" s="4"/>
      <c r="HC98" s="8"/>
      <c r="HD98" s="4"/>
      <c r="HE98" s="8"/>
      <c r="HF98" s="7"/>
      <c r="HG98" s="7"/>
      <c r="HH98" s="2" t="s">
        <v>139</v>
      </c>
      <c r="HI98" s="2" t="s">
        <v>128</v>
      </c>
      <c r="HJ98" s="2" t="s">
        <v>352</v>
      </c>
      <c r="HK98" s="2" t="s">
        <v>1180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139</v>
      </c>
      <c r="HV98" s="2" t="s">
        <v>128</v>
      </c>
      <c r="HW98" s="2" t="s">
        <v>353</v>
      </c>
      <c r="HX98" s="2" t="s">
        <v>1181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131</v>
      </c>
      <c r="II98" s="2" t="s">
        <v>131</v>
      </c>
      <c r="IJ98" s="2" t="s">
        <v>131</v>
      </c>
      <c r="IK98" s="2" t="s">
        <v>131</v>
      </c>
      <c r="IL98" s="2" t="s">
        <v>131</v>
      </c>
      <c r="IM98" s="2" t="s">
        <v>131</v>
      </c>
      <c r="IN98" s="2" t="s">
        <v>131</v>
      </c>
      <c r="IO98" s="4"/>
      <c r="IP98" s="8"/>
      <c r="IQ98" s="4"/>
      <c r="IR98" s="8"/>
      <c r="IS98" s="7"/>
      <c r="IT98" s="7"/>
      <c r="IU98" s="2" t="s">
        <v>159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159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139</v>
      </c>
      <c r="JV98" s="2" t="s">
        <v>128</v>
      </c>
      <c r="JW98" s="2" t="s">
        <v>274</v>
      </c>
      <c r="JX98" s="2" t="s">
        <v>355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131</v>
      </c>
      <c r="KI98" s="2" t="s">
        <v>131</v>
      </c>
      <c r="KJ98" s="2" t="s">
        <v>131</v>
      </c>
      <c r="KK98" s="2" t="s">
        <v>131</v>
      </c>
      <c r="KL98" s="2" t="s">
        <v>131</v>
      </c>
      <c r="KM98" s="2" t="s">
        <v>131</v>
      </c>
      <c r="KN98" s="2" t="s">
        <v>131</v>
      </c>
      <c r="KO98" s="4"/>
      <c r="KP98" s="8"/>
      <c r="KQ98" s="4"/>
      <c r="KR98" s="8"/>
      <c r="KS98" s="7"/>
      <c r="KT98" s="7"/>
      <c r="KU98" s="2" t="s">
        <v>159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131</v>
      </c>
      <c r="LI98" s="2" t="s">
        <v>131</v>
      </c>
      <c r="LJ98" s="2" t="s">
        <v>131</v>
      </c>
      <c r="LK98" s="2" t="s">
        <v>131</v>
      </c>
      <c r="LL98" s="2" t="s">
        <v>131</v>
      </c>
      <c r="LM98" s="2" t="s">
        <v>131</v>
      </c>
      <c r="LN98" s="2" t="s">
        <v>131</v>
      </c>
      <c r="LO98" s="4"/>
      <c r="LP98" s="8"/>
      <c r="LQ98" s="4"/>
      <c r="LR98" s="8"/>
      <c r="LS98" s="7"/>
      <c r="LT98" s="7"/>
      <c r="LU98" s="2" t="s">
        <v>139</v>
      </c>
      <c r="LV98" s="2" t="s">
        <v>128</v>
      </c>
      <c r="LW98" s="2" t="s">
        <v>356</v>
      </c>
      <c r="LX98" s="2" t="s">
        <v>609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131</v>
      </c>
      <c r="MI98" s="2" t="s">
        <v>131</v>
      </c>
      <c r="MJ98" s="2" t="s">
        <v>131</v>
      </c>
      <c r="MK98" s="2" t="s">
        <v>131</v>
      </c>
      <c r="ML98" s="2" t="s">
        <v>131</v>
      </c>
      <c r="MM98" s="2" t="s">
        <v>131</v>
      </c>
      <c r="MN98" s="2" t="s">
        <v>131</v>
      </c>
      <c r="MO98" s="4"/>
      <c r="MP98" s="8"/>
      <c r="MQ98" s="4"/>
      <c r="MR98" s="8"/>
      <c r="MS98" s="7"/>
      <c r="MT98" s="7"/>
      <c r="MU98" s="2" t="s">
        <v>139</v>
      </c>
      <c r="MV98" s="2" t="s">
        <v>128</v>
      </c>
      <c r="MW98" s="2" t="s">
        <v>131</v>
      </c>
      <c r="MX98" s="2" t="s">
        <v>131</v>
      </c>
      <c r="MY98" s="2" t="s">
        <v>142</v>
      </c>
      <c r="MZ98" s="2" t="s">
        <v>142</v>
      </c>
      <c r="NA98" s="2" t="s">
        <v>131</v>
      </c>
      <c r="NB98" s="4"/>
      <c r="NC98" s="8"/>
      <c r="ND98" s="4"/>
      <c r="NE98" s="8"/>
      <c r="NF98" s="7"/>
      <c r="NG98" s="7"/>
      <c r="NH98" s="2" t="s">
        <v>152</v>
      </c>
      <c r="NI98" s="2" t="s">
        <v>128</v>
      </c>
      <c r="NJ98" s="2" t="s">
        <v>131</v>
      </c>
      <c r="NK98" s="2" t="s">
        <v>131</v>
      </c>
      <c r="NL98" s="2" t="s">
        <v>142</v>
      </c>
      <c r="NM98" s="2" t="s">
        <v>142</v>
      </c>
      <c r="NN98" s="2" t="s">
        <v>131</v>
      </c>
      <c r="NO98" s="4"/>
      <c r="NP98" s="8"/>
      <c r="NQ98" s="4"/>
      <c r="NR98" s="8"/>
      <c r="NS98" s="7"/>
      <c r="NT98" s="7"/>
      <c r="NU98" s="2" t="s">
        <v>139</v>
      </c>
      <c r="NV98" s="2" t="s">
        <v>128</v>
      </c>
      <c r="NW98" s="2" t="s">
        <v>458</v>
      </c>
      <c r="NX98" s="2" t="s">
        <v>131</v>
      </c>
      <c r="NY98" s="2" t="s">
        <v>142</v>
      </c>
      <c r="NZ98" s="2" t="s">
        <v>142</v>
      </c>
      <c r="OA98" s="2" t="s">
        <v>131</v>
      </c>
      <c r="OB98" s="4"/>
      <c r="OC98" s="8"/>
      <c r="OD98" s="4"/>
      <c r="OE98" s="8"/>
      <c r="OF98" s="7"/>
      <c r="OG98" s="7"/>
      <c r="OH98" s="2" t="s">
        <v>139</v>
      </c>
      <c r="OI98" s="2" t="s">
        <v>128</v>
      </c>
      <c r="OJ98" s="2" t="s">
        <v>1184</v>
      </c>
      <c r="OK98" s="2" t="s">
        <v>359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152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159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131</v>
      </c>
      <c r="PV98" s="2" t="s">
        <v>131</v>
      </c>
      <c r="PW98" s="2" t="s">
        <v>131</v>
      </c>
      <c r="PX98" s="2" t="s">
        <v>131</v>
      </c>
      <c r="PY98" s="2" t="s">
        <v>131</v>
      </c>
      <c r="PZ98" s="2" t="s">
        <v>131</v>
      </c>
      <c r="QA98" s="2" t="s">
        <v>131</v>
      </c>
      <c r="QB98" s="4"/>
      <c r="QC98" s="8"/>
      <c r="QD98" s="4"/>
      <c r="QE98" s="8"/>
      <c r="QF98" s="7"/>
      <c r="QG98" s="7"/>
      <c r="QH98" s="2" t="s">
        <v>131</v>
      </c>
      <c r="QI98" s="2" t="s">
        <v>131</v>
      </c>
      <c r="QJ98" s="2" t="s">
        <v>131</v>
      </c>
      <c r="QK98" s="2" t="s">
        <v>131</v>
      </c>
      <c r="QL98" s="2" t="s">
        <v>131</v>
      </c>
      <c r="QM98" s="2" t="s">
        <v>131</v>
      </c>
      <c r="QN98" s="2" t="s">
        <v>131</v>
      </c>
      <c r="QO98" s="4"/>
      <c r="QP98" s="8"/>
      <c r="QQ98" s="4"/>
      <c r="QR98" s="8"/>
      <c r="QS98" s="7"/>
      <c r="QT98" s="7"/>
      <c r="QU98" s="2" t="s">
        <v>160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162</v>
      </c>
      <c r="RB98" s="4"/>
      <c r="RC98" s="8"/>
      <c r="RD98" s="4"/>
      <c r="RE98" s="8"/>
      <c r="RF98" s="7"/>
      <c r="RG98" s="7"/>
      <c r="RH98" s="2" t="s">
        <v>152</v>
      </c>
      <c r="RI98" s="2" t="s">
        <v>154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159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1194</v>
      </c>
      <c r="B99" s="2" t="s">
        <v>120</v>
      </c>
      <c r="C99" s="2" t="s">
        <v>121</v>
      </c>
      <c r="D99" s="2" t="s">
        <v>1166</v>
      </c>
      <c r="E99" s="2" t="s">
        <v>1167</v>
      </c>
      <c r="F99" s="2" t="s">
        <v>679</v>
      </c>
      <c r="G99" s="2" t="s">
        <v>679</v>
      </c>
      <c r="H99" s="2" t="s">
        <v>679</v>
      </c>
      <c r="I99" s="2" t="s">
        <v>1195</v>
      </c>
      <c r="J99" s="2" t="s">
        <v>1196</v>
      </c>
      <c r="K99" s="2" t="s">
        <v>681</v>
      </c>
      <c r="L99" s="3">
        <v>22.5</v>
      </c>
      <c r="M99" s="3">
        <v>23.62</v>
      </c>
      <c r="N99" s="3">
        <v>44.99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682</v>
      </c>
      <c r="T99" s="2" t="s">
        <v>131</v>
      </c>
      <c r="U99" s="2" t="s">
        <v>131</v>
      </c>
      <c r="V99" s="2" t="s">
        <v>334</v>
      </c>
      <c r="W99" s="2" t="s">
        <v>334</v>
      </c>
      <c r="X99" s="2" t="s">
        <v>299</v>
      </c>
      <c r="Y99" s="2" t="s">
        <v>300</v>
      </c>
      <c r="Z99" s="4">
        <v>527</v>
      </c>
      <c r="AA99" s="4">
        <f>=ROUNDDOWN(36.5972222222222,0)</f>
      </c>
      <c r="AB99" s="5">
        <v>14.4</v>
      </c>
      <c r="AC99" s="2" t="s">
        <v>409</v>
      </c>
      <c r="AD99" s="4">
        <v>270</v>
      </c>
      <c r="AE99" s="4">
        <v>270</v>
      </c>
      <c r="AF99" s="6">
        <v>79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12</v>
      </c>
      <c r="AQ99" s="8">
        <v>285.58</v>
      </c>
      <c r="AR99" s="4"/>
      <c r="AS99" s="8"/>
      <c r="AT99" s="7"/>
      <c r="AU99" s="7"/>
      <c r="AV99" s="4">
        <v>12</v>
      </c>
      <c r="AW99" s="8">
        <v>285.58</v>
      </c>
      <c r="AX99" s="4"/>
      <c r="AY99" s="8"/>
      <c r="AZ99" s="7"/>
      <c r="BA99" s="7"/>
      <c r="BB99" s="7">
        <v>1</v>
      </c>
      <c r="BC99" s="4">
        <v>16</v>
      </c>
      <c r="BD99" s="8">
        <v>347.24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0.8224</v>
      </c>
      <c r="BJ99" s="4">
        <v>12</v>
      </c>
      <c r="BK99" s="8">
        <v>285.58</v>
      </c>
      <c r="BL99" s="2" t="s">
        <v>361</v>
      </c>
      <c r="BM99" s="7">
        <v>1</v>
      </c>
      <c r="BN99" s="7">
        <v>1</v>
      </c>
      <c r="BO99" s="4">
        <v>1</v>
      </c>
      <c r="BP99" s="8">
        <v>23.21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301</v>
      </c>
      <c r="BX99" s="2" t="s">
        <v>476</v>
      </c>
      <c r="BY99" s="2" t="s">
        <v>142</v>
      </c>
      <c r="BZ99" s="2" t="s">
        <v>142</v>
      </c>
      <c r="CA99" s="2" t="s">
        <v>131</v>
      </c>
      <c r="CB99" s="4">
        <v>2</v>
      </c>
      <c r="CC99" s="8">
        <v>53.36</v>
      </c>
      <c r="CD99" s="4"/>
      <c r="CE99" s="8"/>
      <c r="CF99" s="7"/>
      <c r="CG99" s="7"/>
      <c r="CH99" s="2" t="s">
        <v>139</v>
      </c>
      <c r="CI99" s="2" t="s">
        <v>128</v>
      </c>
      <c r="CJ99" s="2" t="s">
        <v>301</v>
      </c>
      <c r="CK99" s="2" t="s">
        <v>714</v>
      </c>
      <c r="CL99" s="2" t="s">
        <v>142</v>
      </c>
      <c r="CM99" s="2" t="s">
        <v>142</v>
      </c>
      <c r="CN99" s="2" t="s">
        <v>131</v>
      </c>
      <c r="CO99" s="4">
        <v>5</v>
      </c>
      <c r="CP99" s="8">
        <v>109.25</v>
      </c>
      <c r="CQ99" s="4"/>
      <c r="CR99" s="8"/>
      <c r="CS99" s="7"/>
      <c r="CT99" s="7"/>
      <c r="CU99" s="2" t="s">
        <v>139</v>
      </c>
      <c r="CV99" s="2" t="s">
        <v>128</v>
      </c>
      <c r="CW99" s="2" t="s">
        <v>301</v>
      </c>
      <c r="CX99" s="2" t="s">
        <v>701</v>
      </c>
      <c r="CY99" s="2" t="s">
        <v>142</v>
      </c>
      <c r="CZ99" s="2" t="s">
        <v>142</v>
      </c>
      <c r="DA99" s="2" t="s">
        <v>131</v>
      </c>
      <c r="DB99" s="4">
        <v>4</v>
      </c>
      <c r="DC99" s="8">
        <v>99.76</v>
      </c>
      <c r="DD99" s="4"/>
      <c r="DE99" s="8"/>
      <c r="DF99" s="7"/>
      <c r="DG99" s="7"/>
      <c r="DH99" s="2" t="s">
        <v>139</v>
      </c>
      <c r="DI99" s="2" t="s">
        <v>128</v>
      </c>
      <c r="DJ99" s="2" t="s">
        <v>131</v>
      </c>
      <c r="DK99" s="2" t="s">
        <v>1197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139</v>
      </c>
      <c r="DV99" s="2" t="s">
        <v>128</v>
      </c>
      <c r="DW99" s="2" t="s">
        <v>261</v>
      </c>
      <c r="DX99" s="2" t="s">
        <v>286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139</v>
      </c>
      <c r="EI99" s="2" t="s">
        <v>128</v>
      </c>
      <c r="EJ99" s="2" t="s">
        <v>301</v>
      </c>
      <c r="EK99" s="2" t="s">
        <v>703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139</v>
      </c>
      <c r="EV99" s="2" t="s">
        <v>128</v>
      </c>
      <c r="EW99" s="2" t="s">
        <v>148</v>
      </c>
      <c r="EX99" s="2" t="s">
        <v>773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139</v>
      </c>
      <c r="FI99" s="2" t="s">
        <v>128</v>
      </c>
      <c r="FJ99" s="2" t="s">
        <v>301</v>
      </c>
      <c r="FK99" s="2" t="s">
        <v>697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131</v>
      </c>
      <c r="FV99" s="2" t="s">
        <v>131</v>
      </c>
      <c r="FW99" s="2" t="s">
        <v>131</v>
      </c>
      <c r="FX99" s="2" t="s">
        <v>131</v>
      </c>
      <c r="FY99" s="2" t="s">
        <v>131</v>
      </c>
      <c r="FZ99" s="2" t="s">
        <v>131</v>
      </c>
      <c r="GA99" s="2" t="s">
        <v>131</v>
      </c>
      <c r="GB99" s="4"/>
      <c r="GC99" s="8"/>
      <c r="GD99" s="4"/>
      <c r="GE99" s="8"/>
      <c r="GF99" s="7"/>
      <c r="GG99" s="7"/>
      <c r="GH99" s="2" t="s">
        <v>139</v>
      </c>
      <c r="GI99" s="2" t="s">
        <v>154</v>
      </c>
      <c r="GJ99" s="2" t="s">
        <v>350</v>
      </c>
      <c r="GK99" s="2" t="s">
        <v>715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139</v>
      </c>
      <c r="GV99" s="2" t="s">
        <v>128</v>
      </c>
      <c r="GW99" s="2" t="s">
        <v>423</v>
      </c>
      <c r="GX99" s="2" t="s">
        <v>707</v>
      </c>
      <c r="GY99" s="2" t="s">
        <v>142</v>
      </c>
      <c r="GZ99" s="2" t="s">
        <v>142</v>
      </c>
      <c r="HA99" s="2" t="s">
        <v>131</v>
      </c>
      <c r="HB99" s="4"/>
      <c r="HC99" s="8"/>
      <c r="HD99" s="4"/>
      <c r="HE99" s="8"/>
      <c r="HF99" s="7"/>
      <c r="HG99" s="7"/>
      <c r="HH99" s="2" t="s">
        <v>139</v>
      </c>
      <c r="HI99" s="2" t="s">
        <v>128</v>
      </c>
      <c r="HJ99" s="2" t="s">
        <v>310</v>
      </c>
      <c r="HK99" s="2" t="s">
        <v>497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139</v>
      </c>
      <c r="HV99" s="2" t="s">
        <v>128</v>
      </c>
      <c r="HW99" s="2" t="s">
        <v>708</v>
      </c>
      <c r="HX99" s="2" t="s">
        <v>1198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131</v>
      </c>
      <c r="II99" s="2" t="s">
        <v>131</v>
      </c>
      <c r="IJ99" s="2" t="s">
        <v>131</v>
      </c>
      <c r="IK99" s="2" t="s">
        <v>131</v>
      </c>
      <c r="IL99" s="2" t="s">
        <v>131</v>
      </c>
      <c r="IM99" s="2" t="s">
        <v>131</v>
      </c>
      <c r="IN99" s="2" t="s">
        <v>131</v>
      </c>
      <c r="IO99" s="4"/>
      <c r="IP99" s="8"/>
      <c r="IQ99" s="4"/>
      <c r="IR99" s="8"/>
      <c r="IS99" s="7"/>
      <c r="IT99" s="7"/>
      <c r="IU99" s="2" t="s">
        <v>159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159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139</v>
      </c>
      <c r="JV99" s="2" t="s">
        <v>128</v>
      </c>
      <c r="JW99" s="2" t="s">
        <v>301</v>
      </c>
      <c r="JX99" s="2" t="s">
        <v>1199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131</v>
      </c>
      <c r="KI99" s="2" t="s">
        <v>131</v>
      </c>
      <c r="KJ99" s="2" t="s">
        <v>131</v>
      </c>
      <c r="KK99" s="2" t="s">
        <v>131</v>
      </c>
      <c r="KL99" s="2" t="s">
        <v>131</v>
      </c>
      <c r="KM99" s="2" t="s">
        <v>131</v>
      </c>
      <c r="KN99" s="2" t="s">
        <v>131</v>
      </c>
      <c r="KO99" s="4"/>
      <c r="KP99" s="8"/>
      <c r="KQ99" s="4"/>
      <c r="KR99" s="8"/>
      <c r="KS99" s="7"/>
      <c r="KT99" s="7"/>
      <c r="KU99" s="2" t="s">
        <v>159</v>
      </c>
      <c r="KV99" s="2" t="s">
        <v>128</v>
      </c>
      <c r="KW99" s="2" t="s">
        <v>131</v>
      </c>
      <c r="KX99" s="2" t="s">
        <v>131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131</v>
      </c>
      <c r="LI99" s="2" t="s">
        <v>131</v>
      </c>
      <c r="LJ99" s="2" t="s">
        <v>131</v>
      </c>
      <c r="LK99" s="2" t="s">
        <v>131</v>
      </c>
      <c r="LL99" s="2" t="s">
        <v>131</v>
      </c>
      <c r="LM99" s="2" t="s">
        <v>131</v>
      </c>
      <c r="LN99" s="2" t="s">
        <v>131</v>
      </c>
      <c r="LO99" s="4"/>
      <c r="LP99" s="8"/>
      <c r="LQ99" s="4"/>
      <c r="LR99" s="8"/>
      <c r="LS99" s="7"/>
      <c r="LT99" s="7"/>
      <c r="LU99" s="2" t="s">
        <v>139</v>
      </c>
      <c r="LV99" s="2" t="s">
        <v>128</v>
      </c>
      <c r="LW99" s="2" t="s">
        <v>301</v>
      </c>
      <c r="LX99" s="2" t="s">
        <v>711</v>
      </c>
      <c r="LY99" s="2" t="s">
        <v>142</v>
      </c>
      <c r="LZ99" s="2" t="s">
        <v>142</v>
      </c>
      <c r="MA99" s="2" t="s">
        <v>131</v>
      </c>
      <c r="MB99" s="4"/>
      <c r="MC99" s="8"/>
      <c r="MD99" s="4"/>
      <c r="ME99" s="8"/>
      <c r="MF99" s="7"/>
      <c r="MG99" s="7"/>
      <c r="MH99" s="2" t="s">
        <v>131</v>
      </c>
      <c r="MI99" s="2" t="s">
        <v>131</v>
      </c>
      <c r="MJ99" s="2" t="s">
        <v>131</v>
      </c>
      <c r="MK99" s="2" t="s">
        <v>131</v>
      </c>
      <c r="ML99" s="2" t="s">
        <v>131</v>
      </c>
      <c r="MM99" s="2" t="s">
        <v>131</v>
      </c>
      <c r="MN99" s="2" t="s">
        <v>131</v>
      </c>
      <c r="MO99" s="4"/>
      <c r="MP99" s="8"/>
      <c r="MQ99" s="4"/>
      <c r="MR99" s="8"/>
      <c r="MS99" s="7"/>
      <c r="MT99" s="7"/>
      <c r="MU99" s="2" t="s">
        <v>139</v>
      </c>
      <c r="MV99" s="2" t="s">
        <v>154</v>
      </c>
      <c r="MW99" s="2" t="s">
        <v>131</v>
      </c>
      <c r="MX99" s="2" t="s">
        <v>131</v>
      </c>
      <c r="MY99" s="2" t="s">
        <v>142</v>
      </c>
      <c r="MZ99" s="2" t="s">
        <v>142</v>
      </c>
      <c r="NA99" s="2" t="s">
        <v>131</v>
      </c>
      <c r="NB99" s="4"/>
      <c r="NC99" s="8"/>
      <c r="ND99" s="4"/>
      <c r="NE99" s="8"/>
      <c r="NF99" s="7"/>
      <c r="NG99" s="7"/>
      <c r="NH99" s="2" t="s">
        <v>152</v>
      </c>
      <c r="NI99" s="2" t="s">
        <v>128</v>
      </c>
      <c r="NJ99" s="2" t="s">
        <v>131</v>
      </c>
      <c r="NK99" s="2" t="s">
        <v>131</v>
      </c>
      <c r="NL99" s="2" t="s">
        <v>142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139</v>
      </c>
      <c r="NV99" s="2" t="s">
        <v>128</v>
      </c>
      <c r="NW99" s="2" t="s">
        <v>458</v>
      </c>
      <c r="NX99" s="2" t="s">
        <v>131</v>
      </c>
      <c r="NY99" s="2" t="s">
        <v>142</v>
      </c>
      <c r="NZ99" s="2" t="s">
        <v>142</v>
      </c>
      <c r="OA99" s="2" t="s">
        <v>131</v>
      </c>
      <c r="OB99" s="4"/>
      <c r="OC99" s="8"/>
      <c r="OD99" s="4"/>
      <c r="OE99" s="8"/>
      <c r="OF99" s="7"/>
      <c r="OG99" s="7"/>
      <c r="OH99" s="2" t="s">
        <v>139</v>
      </c>
      <c r="OI99" s="2" t="s">
        <v>128</v>
      </c>
      <c r="OJ99" s="2" t="s">
        <v>586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152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159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131</v>
      </c>
      <c r="PV99" s="2" t="s">
        <v>131</v>
      </c>
      <c r="PW99" s="2" t="s">
        <v>131</v>
      </c>
      <c r="PX99" s="2" t="s">
        <v>131</v>
      </c>
      <c r="PY99" s="2" t="s">
        <v>131</v>
      </c>
      <c r="PZ99" s="2" t="s">
        <v>131</v>
      </c>
      <c r="QA99" s="2" t="s">
        <v>131</v>
      </c>
      <c r="QB99" s="4"/>
      <c r="QC99" s="8"/>
      <c r="QD99" s="4"/>
      <c r="QE99" s="8"/>
      <c r="QF99" s="7"/>
      <c r="QG99" s="7"/>
      <c r="QH99" s="2" t="s">
        <v>131</v>
      </c>
      <c r="QI99" s="2" t="s">
        <v>131</v>
      </c>
      <c r="QJ99" s="2" t="s">
        <v>131</v>
      </c>
      <c r="QK99" s="2" t="s">
        <v>131</v>
      </c>
      <c r="QL99" s="2" t="s">
        <v>131</v>
      </c>
      <c r="QM99" s="2" t="s">
        <v>131</v>
      </c>
      <c r="QN99" s="2" t="s">
        <v>131</v>
      </c>
      <c r="QO99" s="4"/>
      <c r="QP99" s="8"/>
      <c r="QQ99" s="4"/>
      <c r="QR99" s="8"/>
      <c r="QS99" s="7"/>
      <c r="QT99" s="7"/>
      <c r="QU99" s="2" t="s">
        <v>160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162</v>
      </c>
      <c r="RB99" s="4"/>
      <c r="RC99" s="8"/>
      <c r="RD99" s="4"/>
      <c r="RE99" s="8"/>
      <c r="RF99" s="7"/>
      <c r="RG99" s="7"/>
      <c r="RH99" s="2" t="s">
        <v>152</v>
      </c>
      <c r="RI99" s="2" t="s">
        <v>154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153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1200</v>
      </c>
      <c r="B100" s="2" t="s">
        <v>120</v>
      </c>
      <c r="C100" s="2" t="s">
        <v>121</v>
      </c>
      <c r="D100" s="2" t="s">
        <v>1166</v>
      </c>
      <c r="E100" s="2" t="s">
        <v>1167</v>
      </c>
      <c r="F100" s="2" t="s">
        <v>679</v>
      </c>
      <c r="G100" s="2" t="s">
        <v>679</v>
      </c>
      <c r="H100" s="2" t="s">
        <v>679</v>
      </c>
      <c r="I100" s="2" t="s">
        <v>1201</v>
      </c>
      <c r="J100" s="2" t="s">
        <v>1169</v>
      </c>
      <c r="K100" s="2" t="s">
        <v>736</v>
      </c>
      <c r="L100" s="3">
        <v>16.8</v>
      </c>
      <c r="M100" s="3">
        <v>17.63</v>
      </c>
      <c r="N100" s="3">
        <v>34.99</v>
      </c>
      <c r="O100" s="2" t="s">
        <v>128</v>
      </c>
      <c r="P100" s="2" t="s">
        <v>551</v>
      </c>
      <c r="Q100" s="2" t="s">
        <v>130</v>
      </c>
      <c r="R100" s="2" t="s">
        <v>131</v>
      </c>
      <c r="S100" s="2" t="s">
        <v>682</v>
      </c>
      <c r="T100" s="2" t="s">
        <v>131</v>
      </c>
      <c r="U100" s="2" t="s">
        <v>131</v>
      </c>
      <c r="V100" s="2" t="s">
        <v>854</v>
      </c>
      <c r="W100" s="2" t="s">
        <v>334</v>
      </c>
      <c r="X100" s="2" t="s">
        <v>299</v>
      </c>
      <c r="Y100" s="2" t="s">
        <v>300</v>
      </c>
      <c r="Z100" s="4">
        <v>378</v>
      </c>
      <c r="AA100" s="4">
        <f>=ROUNDDOWN(121.935483870968,0)</f>
      </c>
      <c r="AB100" s="5">
        <v>3.1</v>
      </c>
      <c r="AC100" s="2" t="s">
        <v>131</v>
      </c>
      <c r="AD100" s="4"/>
      <c r="AE100" s="4"/>
      <c r="AF100" s="6">
        <v>79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4</v>
      </c>
      <c r="AQ100" s="8">
        <v>61.66</v>
      </c>
      <c r="AR100" s="4"/>
      <c r="AS100" s="8"/>
      <c r="AT100" s="7"/>
      <c r="AU100" s="7"/>
      <c r="AV100" s="4">
        <v>4</v>
      </c>
      <c r="AW100" s="8">
        <v>61.66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0.1776</v>
      </c>
      <c r="BJ100" s="4">
        <v>4</v>
      </c>
      <c r="BK100" s="8">
        <v>61.66</v>
      </c>
      <c r="BL100" s="2" t="s">
        <v>410</v>
      </c>
      <c r="BM100" s="7">
        <v>1</v>
      </c>
      <c r="BN100" s="7">
        <v>1</v>
      </c>
      <c r="BO100" s="4">
        <v>1</v>
      </c>
      <c r="BP100" s="8">
        <v>17.41</v>
      </c>
      <c r="BQ100" s="4"/>
      <c r="BR100" s="8"/>
      <c r="BS100" s="7"/>
      <c r="BT100" s="7"/>
      <c r="BU100" s="2" t="s">
        <v>139</v>
      </c>
      <c r="BV100" s="2" t="s">
        <v>128</v>
      </c>
      <c r="BW100" s="2" t="s">
        <v>301</v>
      </c>
      <c r="BX100" s="2" t="s">
        <v>476</v>
      </c>
      <c r="BY100" s="2" t="s">
        <v>142</v>
      </c>
      <c r="BZ100" s="2" t="s">
        <v>142</v>
      </c>
      <c r="CA100" s="2" t="s">
        <v>131</v>
      </c>
      <c r="CB100" s="4"/>
      <c r="CC100" s="8"/>
      <c r="CD100" s="4"/>
      <c r="CE100" s="8"/>
      <c r="CF100" s="7"/>
      <c r="CG100" s="7"/>
      <c r="CH100" s="2" t="s">
        <v>139</v>
      </c>
      <c r="CI100" s="2" t="s">
        <v>128</v>
      </c>
      <c r="CJ100" s="2" t="s">
        <v>301</v>
      </c>
      <c r="CK100" s="2" t="s">
        <v>714</v>
      </c>
      <c r="CL100" s="2" t="s">
        <v>142</v>
      </c>
      <c r="CM100" s="2" t="s">
        <v>142</v>
      </c>
      <c r="CN100" s="2" t="s">
        <v>131</v>
      </c>
      <c r="CO100" s="4">
        <v>3</v>
      </c>
      <c r="CP100" s="8">
        <v>44.25</v>
      </c>
      <c r="CQ100" s="4"/>
      <c r="CR100" s="8"/>
      <c r="CS100" s="7"/>
      <c r="CT100" s="7"/>
      <c r="CU100" s="2" t="s">
        <v>139</v>
      </c>
      <c r="CV100" s="2" t="s">
        <v>128</v>
      </c>
      <c r="CW100" s="2" t="s">
        <v>301</v>
      </c>
      <c r="CX100" s="2" t="s">
        <v>701</v>
      </c>
      <c r="CY100" s="2" t="s">
        <v>142</v>
      </c>
      <c r="CZ100" s="2" t="s">
        <v>142</v>
      </c>
      <c r="DA100" s="2" t="s">
        <v>131</v>
      </c>
      <c r="DB100" s="4"/>
      <c r="DC100" s="8"/>
      <c r="DD100" s="4"/>
      <c r="DE100" s="8"/>
      <c r="DF100" s="7"/>
      <c r="DG100" s="7"/>
      <c r="DH100" s="2" t="s">
        <v>139</v>
      </c>
      <c r="DI100" s="2" t="s">
        <v>128</v>
      </c>
      <c r="DJ100" s="2" t="s">
        <v>131</v>
      </c>
      <c r="DK100" s="2" t="s">
        <v>1202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139</v>
      </c>
      <c r="DV100" s="2" t="s">
        <v>128</v>
      </c>
      <c r="DW100" s="2" t="s">
        <v>261</v>
      </c>
      <c r="DX100" s="2" t="s">
        <v>1203</v>
      </c>
      <c r="DY100" s="2" t="s">
        <v>142</v>
      </c>
      <c r="DZ100" s="2" t="s">
        <v>142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139</v>
      </c>
      <c r="EI100" s="2" t="s">
        <v>128</v>
      </c>
      <c r="EJ100" s="2" t="s">
        <v>301</v>
      </c>
      <c r="EK100" s="2" t="s">
        <v>1204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139</v>
      </c>
      <c r="EV100" s="2" t="s">
        <v>128</v>
      </c>
      <c r="EW100" s="2" t="s">
        <v>148</v>
      </c>
      <c r="EX100" s="2" t="s">
        <v>1205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139</v>
      </c>
      <c r="FI100" s="2" t="s">
        <v>128</v>
      </c>
      <c r="FJ100" s="2" t="s">
        <v>301</v>
      </c>
      <c r="FK100" s="2" t="s">
        <v>691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131</v>
      </c>
      <c r="FV100" s="2" t="s">
        <v>131</v>
      </c>
      <c r="FW100" s="2" t="s">
        <v>131</v>
      </c>
      <c r="FX100" s="2" t="s">
        <v>131</v>
      </c>
      <c r="FY100" s="2" t="s">
        <v>131</v>
      </c>
      <c r="FZ100" s="2" t="s">
        <v>131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139</v>
      </c>
      <c r="GI100" s="2" t="s">
        <v>154</v>
      </c>
      <c r="GJ100" s="2" t="s">
        <v>350</v>
      </c>
      <c r="GK100" s="2" t="s">
        <v>715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139</v>
      </c>
      <c r="GV100" s="2" t="s">
        <v>128</v>
      </c>
      <c r="GW100" s="2" t="s">
        <v>423</v>
      </c>
      <c r="GX100" s="2" t="s">
        <v>707</v>
      </c>
      <c r="GY100" s="2" t="s">
        <v>142</v>
      </c>
      <c r="GZ100" s="2" t="s">
        <v>142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139</v>
      </c>
      <c r="HI100" s="2" t="s">
        <v>128</v>
      </c>
      <c r="HJ100" s="2" t="s">
        <v>310</v>
      </c>
      <c r="HK100" s="2" t="s">
        <v>523</v>
      </c>
      <c r="HL100" s="2" t="s">
        <v>142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159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131</v>
      </c>
      <c r="II100" s="2" t="s">
        <v>131</v>
      </c>
      <c r="IJ100" s="2" t="s">
        <v>131</v>
      </c>
      <c r="IK100" s="2" t="s">
        <v>131</v>
      </c>
      <c r="IL100" s="2" t="s">
        <v>131</v>
      </c>
      <c r="IM100" s="2" t="s">
        <v>131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159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139</v>
      </c>
      <c r="JV100" s="2" t="s">
        <v>128</v>
      </c>
      <c r="JW100" s="2" t="s">
        <v>301</v>
      </c>
      <c r="JX100" s="2" t="s">
        <v>1206</v>
      </c>
      <c r="JY100" s="2" t="s">
        <v>142</v>
      </c>
      <c r="JZ100" s="2" t="s">
        <v>142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131</v>
      </c>
      <c r="KI100" s="2" t="s">
        <v>131</v>
      </c>
      <c r="KJ100" s="2" t="s">
        <v>131</v>
      </c>
      <c r="KK100" s="2" t="s">
        <v>131</v>
      </c>
      <c r="KL100" s="2" t="s">
        <v>131</v>
      </c>
      <c r="KM100" s="2" t="s">
        <v>131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159</v>
      </c>
      <c r="KV100" s="2" t="s">
        <v>128</v>
      </c>
      <c r="KW100" s="2" t="s">
        <v>131</v>
      </c>
      <c r="KX100" s="2" t="s">
        <v>131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131</v>
      </c>
      <c r="LI100" s="2" t="s">
        <v>131</v>
      </c>
      <c r="LJ100" s="2" t="s">
        <v>131</v>
      </c>
      <c r="LK100" s="2" t="s">
        <v>131</v>
      </c>
      <c r="LL100" s="2" t="s">
        <v>131</v>
      </c>
      <c r="LM100" s="2" t="s">
        <v>131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139</v>
      </c>
      <c r="LV100" s="2" t="s">
        <v>128</v>
      </c>
      <c r="LW100" s="2" t="s">
        <v>301</v>
      </c>
      <c r="LX100" s="2" t="s">
        <v>711</v>
      </c>
      <c r="LY100" s="2" t="s">
        <v>142</v>
      </c>
      <c r="LZ100" s="2" t="s">
        <v>142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131</v>
      </c>
      <c r="MI100" s="2" t="s">
        <v>131</v>
      </c>
      <c r="MJ100" s="2" t="s">
        <v>131</v>
      </c>
      <c r="MK100" s="2" t="s">
        <v>131</v>
      </c>
      <c r="ML100" s="2" t="s">
        <v>131</v>
      </c>
      <c r="MM100" s="2" t="s">
        <v>131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139</v>
      </c>
      <c r="MV100" s="2" t="s">
        <v>128</v>
      </c>
      <c r="MW100" s="2" t="s">
        <v>131</v>
      </c>
      <c r="MX100" s="2" t="s">
        <v>131</v>
      </c>
      <c r="MY100" s="2" t="s">
        <v>142</v>
      </c>
      <c r="MZ100" s="2" t="s">
        <v>142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152</v>
      </c>
      <c r="NI100" s="2" t="s">
        <v>128</v>
      </c>
      <c r="NJ100" s="2" t="s">
        <v>131</v>
      </c>
      <c r="NK100" s="2" t="s">
        <v>131</v>
      </c>
      <c r="NL100" s="2" t="s">
        <v>142</v>
      </c>
      <c r="NM100" s="2" t="s">
        <v>142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139</v>
      </c>
      <c r="NV100" s="2" t="s">
        <v>128</v>
      </c>
      <c r="NW100" s="2" t="s">
        <v>458</v>
      </c>
      <c r="NX100" s="2" t="s">
        <v>131</v>
      </c>
      <c r="NY100" s="2" t="s">
        <v>142</v>
      </c>
      <c r="NZ100" s="2" t="s">
        <v>142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161</v>
      </c>
      <c r="OI100" s="2" t="s">
        <v>128</v>
      </c>
      <c r="OJ100" s="2" t="s">
        <v>586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152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159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131</v>
      </c>
      <c r="PV100" s="2" t="s">
        <v>131</v>
      </c>
      <c r="PW100" s="2" t="s">
        <v>131</v>
      </c>
      <c r="PX100" s="2" t="s">
        <v>131</v>
      </c>
      <c r="PY100" s="2" t="s">
        <v>131</v>
      </c>
      <c r="PZ100" s="2" t="s">
        <v>131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131</v>
      </c>
      <c r="QI100" s="2" t="s">
        <v>131</v>
      </c>
      <c r="QJ100" s="2" t="s">
        <v>131</v>
      </c>
      <c r="QK100" s="2" t="s">
        <v>131</v>
      </c>
      <c r="QL100" s="2" t="s">
        <v>131</v>
      </c>
      <c r="QM100" s="2" t="s">
        <v>131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160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162</v>
      </c>
      <c r="RB100" s="4"/>
      <c r="RC100" s="8"/>
      <c r="RD100" s="4"/>
      <c r="RE100" s="8"/>
      <c r="RF100" s="7"/>
      <c r="RG100" s="7"/>
      <c r="RH100" s="2" t="s">
        <v>152</v>
      </c>
      <c r="RI100" s="2" t="s">
        <v>128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153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1207</v>
      </c>
      <c r="B101" s="2" t="s">
        <v>120</v>
      </c>
      <c r="C101" s="2" t="s">
        <v>121</v>
      </c>
      <c r="D101" s="2" t="s">
        <v>1166</v>
      </c>
      <c r="E101" s="2" t="s">
        <v>1167</v>
      </c>
      <c r="F101" s="2" t="s">
        <v>817</v>
      </c>
      <c r="G101" s="2" t="s">
        <v>817</v>
      </c>
      <c r="H101" s="2" t="s">
        <v>817</v>
      </c>
      <c r="I101" s="2" t="s">
        <v>1208</v>
      </c>
      <c r="J101" s="2" t="s">
        <v>1169</v>
      </c>
      <c r="K101" s="2" t="s">
        <v>681</v>
      </c>
      <c r="L101" s="3">
        <v>22.5</v>
      </c>
      <c r="M101" s="3">
        <v>23.62</v>
      </c>
      <c r="N101" s="3">
        <v>49.99</v>
      </c>
      <c r="O101" s="2" t="s">
        <v>128</v>
      </c>
      <c r="P101" s="2" t="s">
        <v>551</v>
      </c>
      <c r="Q101" s="2" t="s">
        <v>130</v>
      </c>
      <c r="R101" s="2" t="s">
        <v>131</v>
      </c>
      <c r="S101" s="2" t="s">
        <v>818</v>
      </c>
      <c r="T101" s="2" t="s">
        <v>131</v>
      </c>
      <c r="U101" s="2" t="s">
        <v>131</v>
      </c>
      <c r="V101" s="2" t="s">
        <v>334</v>
      </c>
      <c r="W101" s="2" t="s">
        <v>334</v>
      </c>
      <c r="X101" s="2" t="s">
        <v>474</v>
      </c>
      <c r="Y101" s="2" t="s">
        <v>300</v>
      </c>
      <c r="Z101" s="4">
        <v>106</v>
      </c>
      <c r="AA101" s="4">
        <f>=ROUNDDOWN(16.5625,0)</f>
      </c>
      <c r="AB101" s="5">
        <v>6.4</v>
      </c>
      <c r="AC101" s="2" t="s">
        <v>131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</v>
      </c>
      <c r="AQ101" s="8">
        <v>42.95</v>
      </c>
      <c r="AR101" s="4"/>
      <c r="AS101" s="8"/>
      <c r="AT101" s="7"/>
      <c r="AU101" s="7"/>
      <c r="AV101" s="4">
        <v>5</v>
      </c>
      <c r="AW101" s="8">
        <v>90.42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0.475</v>
      </c>
      <c r="BC101" s="4">
        <v>9</v>
      </c>
      <c r="BD101" s="8">
        <v>173.82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0.5202</v>
      </c>
      <c r="BJ101" s="4">
        <v>2</v>
      </c>
      <c r="BK101" s="8">
        <v>42.95</v>
      </c>
      <c r="BL101" s="2" t="s">
        <v>1209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139</v>
      </c>
      <c r="BV101" s="2" t="s">
        <v>128</v>
      </c>
      <c r="BW101" s="2" t="s">
        <v>301</v>
      </c>
      <c r="BX101" s="2" t="s">
        <v>1210</v>
      </c>
      <c r="BY101" s="2" t="s">
        <v>142</v>
      </c>
      <c r="BZ101" s="2" t="s">
        <v>142</v>
      </c>
      <c r="CA101" s="2" t="s">
        <v>131</v>
      </c>
      <c r="CB101" s="4"/>
      <c r="CC101" s="8"/>
      <c r="CD101" s="4"/>
      <c r="CE101" s="8"/>
      <c r="CF101" s="7"/>
      <c r="CG101" s="7"/>
      <c r="CH101" s="2" t="s">
        <v>139</v>
      </c>
      <c r="CI101" s="2" t="s">
        <v>128</v>
      </c>
      <c r="CJ101" s="2" t="s">
        <v>301</v>
      </c>
      <c r="CK101" s="2" t="s">
        <v>1211</v>
      </c>
      <c r="CL101" s="2" t="s">
        <v>142</v>
      </c>
      <c r="CM101" s="2" t="s">
        <v>142</v>
      </c>
      <c r="CN101" s="2" t="s">
        <v>131</v>
      </c>
      <c r="CO101" s="4">
        <v>1</v>
      </c>
      <c r="CP101" s="8">
        <v>18.14</v>
      </c>
      <c r="CQ101" s="4"/>
      <c r="CR101" s="8"/>
      <c r="CS101" s="7"/>
      <c r="CT101" s="7"/>
      <c r="CU101" s="2" t="s">
        <v>139</v>
      </c>
      <c r="CV101" s="2" t="s">
        <v>128</v>
      </c>
      <c r="CW101" s="2" t="s">
        <v>301</v>
      </c>
      <c r="CX101" s="2" t="s">
        <v>476</v>
      </c>
      <c r="CY101" s="2" t="s">
        <v>142</v>
      </c>
      <c r="CZ101" s="2" t="s">
        <v>142</v>
      </c>
      <c r="DA101" s="2" t="s">
        <v>131</v>
      </c>
      <c r="DB101" s="4"/>
      <c r="DC101" s="8"/>
      <c r="DD101" s="4"/>
      <c r="DE101" s="8"/>
      <c r="DF101" s="7"/>
      <c r="DG101" s="7"/>
      <c r="DH101" s="2" t="s">
        <v>139</v>
      </c>
      <c r="DI101" s="2" t="s">
        <v>128</v>
      </c>
      <c r="DJ101" s="2" t="s">
        <v>131</v>
      </c>
      <c r="DK101" s="2" t="s">
        <v>1212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139</v>
      </c>
      <c r="DV101" s="2" t="s">
        <v>128</v>
      </c>
      <c r="DW101" s="2" t="s">
        <v>257</v>
      </c>
      <c r="DX101" s="2" t="s">
        <v>645</v>
      </c>
      <c r="DY101" s="2" t="s">
        <v>142</v>
      </c>
      <c r="DZ101" s="2" t="s">
        <v>142</v>
      </c>
      <c r="EA101" s="2" t="s">
        <v>131</v>
      </c>
      <c r="EB101" s="4">
        <v>1</v>
      </c>
      <c r="EC101" s="8">
        <v>24.81</v>
      </c>
      <c r="ED101" s="4"/>
      <c r="EE101" s="8"/>
      <c r="EF101" s="7"/>
      <c r="EG101" s="7"/>
      <c r="EH101" s="2" t="s">
        <v>139</v>
      </c>
      <c r="EI101" s="2" t="s">
        <v>128</v>
      </c>
      <c r="EJ101" s="2" t="s">
        <v>301</v>
      </c>
      <c r="EK101" s="2" t="s">
        <v>1213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139</v>
      </c>
      <c r="EV101" s="2" t="s">
        <v>128</v>
      </c>
      <c r="EW101" s="2" t="s">
        <v>148</v>
      </c>
      <c r="EX101" s="2" t="s">
        <v>1214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139</v>
      </c>
      <c r="FI101" s="2" t="s">
        <v>128</v>
      </c>
      <c r="FJ101" s="2" t="s">
        <v>301</v>
      </c>
      <c r="FK101" s="2" t="s">
        <v>1215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131</v>
      </c>
      <c r="FV101" s="2" t="s">
        <v>131</v>
      </c>
      <c r="FW101" s="2" t="s">
        <v>131</v>
      </c>
      <c r="FX101" s="2" t="s">
        <v>131</v>
      </c>
      <c r="FY101" s="2" t="s">
        <v>131</v>
      </c>
      <c r="FZ101" s="2" t="s">
        <v>131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139</v>
      </c>
      <c r="GI101" s="2" t="s">
        <v>154</v>
      </c>
      <c r="GJ101" s="2" t="s">
        <v>350</v>
      </c>
      <c r="GK101" s="2" t="s">
        <v>352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139</v>
      </c>
      <c r="GV101" s="2" t="s">
        <v>128</v>
      </c>
      <c r="GW101" s="2" t="s">
        <v>423</v>
      </c>
      <c r="GX101" s="2" t="s">
        <v>995</v>
      </c>
      <c r="GY101" s="2" t="s">
        <v>142</v>
      </c>
      <c r="GZ101" s="2" t="s">
        <v>142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152</v>
      </c>
      <c r="HI101" s="2" t="s">
        <v>128</v>
      </c>
      <c r="HJ101" s="2" t="s">
        <v>310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159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131</v>
      </c>
      <c r="II101" s="2" t="s">
        <v>131</v>
      </c>
      <c r="IJ101" s="2" t="s">
        <v>131</v>
      </c>
      <c r="IK101" s="2" t="s">
        <v>131</v>
      </c>
      <c r="IL101" s="2" t="s">
        <v>131</v>
      </c>
      <c r="IM101" s="2" t="s">
        <v>131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159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139</v>
      </c>
      <c r="JV101" s="2" t="s">
        <v>128</v>
      </c>
      <c r="JW101" s="2" t="s">
        <v>301</v>
      </c>
      <c r="JX101" s="2" t="s">
        <v>840</v>
      </c>
      <c r="JY101" s="2" t="s">
        <v>142</v>
      </c>
      <c r="JZ101" s="2" t="s">
        <v>142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131</v>
      </c>
      <c r="KI101" s="2" t="s">
        <v>131</v>
      </c>
      <c r="KJ101" s="2" t="s">
        <v>131</v>
      </c>
      <c r="KK101" s="2" t="s">
        <v>131</v>
      </c>
      <c r="KL101" s="2" t="s">
        <v>131</v>
      </c>
      <c r="KM101" s="2" t="s">
        <v>131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159</v>
      </c>
      <c r="KV101" s="2" t="s">
        <v>128</v>
      </c>
      <c r="KW101" s="2" t="s">
        <v>131</v>
      </c>
      <c r="KX101" s="2" t="s">
        <v>131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131</v>
      </c>
      <c r="LI101" s="2" t="s">
        <v>131</v>
      </c>
      <c r="LJ101" s="2" t="s">
        <v>131</v>
      </c>
      <c r="LK101" s="2" t="s">
        <v>131</v>
      </c>
      <c r="LL101" s="2" t="s">
        <v>131</v>
      </c>
      <c r="LM101" s="2" t="s">
        <v>131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139</v>
      </c>
      <c r="LV101" s="2" t="s">
        <v>128</v>
      </c>
      <c r="LW101" s="2" t="s">
        <v>301</v>
      </c>
      <c r="LX101" s="2" t="s">
        <v>821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131</v>
      </c>
      <c r="MI101" s="2" t="s">
        <v>131</v>
      </c>
      <c r="MJ101" s="2" t="s">
        <v>131</v>
      </c>
      <c r="MK101" s="2" t="s">
        <v>131</v>
      </c>
      <c r="ML101" s="2" t="s">
        <v>131</v>
      </c>
      <c r="MM101" s="2" t="s">
        <v>131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139</v>
      </c>
      <c r="MV101" s="2" t="s">
        <v>154</v>
      </c>
      <c r="MW101" s="2" t="s">
        <v>131</v>
      </c>
      <c r="MX101" s="2" t="s">
        <v>131</v>
      </c>
      <c r="MY101" s="2" t="s">
        <v>142</v>
      </c>
      <c r="MZ101" s="2" t="s">
        <v>142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152</v>
      </c>
      <c r="NI101" s="2" t="s">
        <v>128</v>
      </c>
      <c r="NJ101" s="2" t="s">
        <v>131</v>
      </c>
      <c r="NK101" s="2" t="s">
        <v>131</v>
      </c>
      <c r="NL101" s="2" t="s">
        <v>142</v>
      </c>
      <c r="NM101" s="2" t="s">
        <v>142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139</v>
      </c>
      <c r="NV101" s="2" t="s">
        <v>128</v>
      </c>
      <c r="NW101" s="2" t="s">
        <v>458</v>
      </c>
      <c r="NX101" s="2" t="s">
        <v>1216</v>
      </c>
      <c r="NY101" s="2" t="s">
        <v>142</v>
      </c>
      <c r="NZ101" s="2" t="s">
        <v>142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139</v>
      </c>
      <c r="OI101" s="2" t="s">
        <v>128</v>
      </c>
      <c r="OJ101" s="2" t="s">
        <v>493</v>
      </c>
      <c r="OK101" s="2" t="s">
        <v>1217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152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159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131</v>
      </c>
      <c r="PV101" s="2" t="s">
        <v>131</v>
      </c>
      <c r="PW101" s="2" t="s">
        <v>131</v>
      </c>
      <c r="PX101" s="2" t="s">
        <v>131</v>
      </c>
      <c r="PY101" s="2" t="s">
        <v>131</v>
      </c>
      <c r="PZ101" s="2" t="s">
        <v>131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131</v>
      </c>
      <c r="QI101" s="2" t="s">
        <v>131</v>
      </c>
      <c r="QJ101" s="2" t="s">
        <v>131</v>
      </c>
      <c r="QK101" s="2" t="s">
        <v>131</v>
      </c>
      <c r="QL101" s="2" t="s">
        <v>131</v>
      </c>
      <c r="QM101" s="2" t="s">
        <v>131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160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162</v>
      </c>
      <c r="RB101" s="4"/>
      <c r="RC101" s="8"/>
      <c r="RD101" s="4"/>
      <c r="RE101" s="8"/>
      <c r="RF101" s="7"/>
      <c r="RG101" s="7"/>
      <c r="RH101" s="2" t="s">
        <v>152</v>
      </c>
      <c r="RI101" s="2" t="s">
        <v>128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159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1218</v>
      </c>
      <c r="B102" s="2" t="s">
        <v>120</v>
      </c>
      <c r="C102" s="2" t="s">
        <v>121</v>
      </c>
      <c r="D102" s="2" t="s">
        <v>1166</v>
      </c>
      <c r="E102" s="2" t="s">
        <v>1167</v>
      </c>
      <c r="F102" s="2" t="s">
        <v>817</v>
      </c>
      <c r="G102" s="2" t="s">
        <v>817</v>
      </c>
      <c r="H102" s="2" t="s">
        <v>817</v>
      </c>
      <c r="I102" s="2" t="s">
        <v>1219</v>
      </c>
      <c r="J102" s="2" t="s">
        <v>1187</v>
      </c>
      <c r="K102" s="2" t="s">
        <v>681</v>
      </c>
      <c r="L102" s="3">
        <v>17.49</v>
      </c>
      <c r="M102" s="3">
        <v>18.37</v>
      </c>
      <c r="N102" s="3">
        <v>39.99</v>
      </c>
      <c r="O102" s="2" t="s">
        <v>128</v>
      </c>
      <c r="P102" s="2" t="s">
        <v>551</v>
      </c>
      <c r="Q102" s="2" t="s">
        <v>130</v>
      </c>
      <c r="R102" s="2" t="s">
        <v>131</v>
      </c>
      <c r="S102" s="2" t="s">
        <v>818</v>
      </c>
      <c r="T102" s="2" t="s">
        <v>131</v>
      </c>
      <c r="U102" s="2" t="s">
        <v>131</v>
      </c>
      <c r="V102" s="2" t="s">
        <v>135</v>
      </c>
      <c r="W102" s="2" t="s">
        <v>334</v>
      </c>
      <c r="X102" s="2" t="s">
        <v>474</v>
      </c>
      <c r="Y102" s="2" t="s">
        <v>300</v>
      </c>
      <c r="Z102" s="4">
        <v>80</v>
      </c>
      <c r="AA102" s="4">
        <f>=ROUNDDOWN(10.8108108108108,0)</f>
      </c>
      <c r="AB102" s="5">
        <v>7.4</v>
      </c>
      <c r="AC102" s="2" t="s">
        <v>131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3</v>
      </c>
      <c r="AQ102" s="8">
        <v>47.47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0.525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3</v>
      </c>
      <c r="BK102" s="8">
        <v>47.47</v>
      </c>
      <c r="BL102" s="2" t="s">
        <v>507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139</v>
      </c>
      <c r="BV102" s="2" t="s">
        <v>128</v>
      </c>
      <c r="BW102" s="2" t="s">
        <v>254</v>
      </c>
      <c r="BX102" s="2" t="s">
        <v>1036</v>
      </c>
      <c r="BY102" s="2" t="s">
        <v>142</v>
      </c>
      <c r="BZ102" s="2" t="s">
        <v>142</v>
      </c>
      <c r="CA102" s="2" t="s">
        <v>131</v>
      </c>
      <c r="CB102" s="4"/>
      <c r="CC102" s="8"/>
      <c r="CD102" s="4"/>
      <c r="CE102" s="8"/>
      <c r="CF102" s="7"/>
      <c r="CG102" s="7"/>
      <c r="CH102" s="2" t="s">
        <v>139</v>
      </c>
      <c r="CI102" s="2" t="s">
        <v>128</v>
      </c>
      <c r="CJ102" s="2" t="s">
        <v>301</v>
      </c>
      <c r="CK102" s="2" t="s">
        <v>685</v>
      </c>
      <c r="CL102" s="2" t="s">
        <v>142</v>
      </c>
      <c r="CM102" s="2" t="s">
        <v>142</v>
      </c>
      <c r="CN102" s="2" t="s">
        <v>131</v>
      </c>
      <c r="CO102" s="4">
        <v>2</v>
      </c>
      <c r="CP102" s="8">
        <v>29.44</v>
      </c>
      <c r="CQ102" s="4"/>
      <c r="CR102" s="8"/>
      <c r="CS102" s="7"/>
      <c r="CT102" s="7"/>
      <c r="CU102" s="2" t="s">
        <v>139</v>
      </c>
      <c r="CV102" s="2" t="s">
        <v>128</v>
      </c>
      <c r="CW102" s="2" t="s">
        <v>301</v>
      </c>
      <c r="CX102" s="2" t="s">
        <v>559</v>
      </c>
      <c r="CY102" s="2" t="s">
        <v>142</v>
      </c>
      <c r="CZ102" s="2" t="s">
        <v>142</v>
      </c>
      <c r="DA102" s="2" t="s">
        <v>131</v>
      </c>
      <c r="DB102" s="4">
        <v>1</v>
      </c>
      <c r="DC102" s="8">
        <v>18.03</v>
      </c>
      <c r="DD102" s="4"/>
      <c r="DE102" s="8"/>
      <c r="DF102" s="7"/>
      <c r="DG102" s="7"/>
      <c r="DH102" s="2" t="s">
        <v>139</v>
      </c>
      <c r="DI102" s="2" t="s">
        <v>128</v>
      </c>
      <c r="DJ102" s="2" t="s">
        <v>131</v>
      </c>
      <c r="DK102" s="2" t="s">
        <v>511</v>
      </c>
      <c r="DL102" s="2" t="s">
        <v>162</v>
      </c>
      <c r="DM102" s="2" t="s">
        <v>142</v>
      </c>
      <c r="DN102" s="2" t="s">
        <v>131</v>
      </c>
      <c r="DO102" s="4"/>
      <c r="DP102" s="8"/>
      <c r="DQ102" s="4"/>
      <c r="DR102" s="8"/>
      <c r="DS102" s="7"/>
      <c r="DT102" s="7"/>
      <c r="DU102" s="2" t="s">
        <v>139</v>
      </c>
      <c r="DV102" s="2" t="s">
        <v>128</v>
      </c>
      <c r="DW102" s="2" t="s">
        <v>257</v>
      </c>
      <c r="DX102" s="2" t="s">
        <v>1220</v>
      </c>
      <c r="DY102" s="2" t="s">
        <v>142</v>
      </c>
      <c r="DZ102" s="2" t="s">
        <v>142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139</v>
      </c>
      <c r="EI102" s="2" t="s">
        <v>128</v>
      </c>
      <c r="EJ102" s="2" t="s">
        <v>301</v>
      </c>
      <c r="EK102" s="2" t="s">
        <v>1213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139</v>
      </c>
      <c r="EV102" s="2" t="s">
        <v>128</v>
      </c>
      <c r="EW102" s="2" t="s">
        <v>148</v>
      </c>
      <c r="EX102" s="2" t="s">
        <v>1221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139</v>
      </c>
      <c r="FI102" s="2" t="s">
        <v>128</v>
      </c>
      <c r="FJ102" s="2" t="s">
        <v>301</v>
      </c>
      <c r="FK102" s="2" t="s">
        <v>1222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131</v>
      </c>
      <c r="FV102" s="2" t="s">
        <v>131</v>
      </c>
      <c r="FW102" s="2" t="s">
        <v>131</v>
      </c>
      <c r="FX102" s="2" t="s">
        <v>131</v>
      </c>
      <c r="FY102" s="2" t="s">
        <v>131</v>
      </c>
      <c r="FZ102" s="2" t="s">
        <v>131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139</v>
      </c>
      <c r="GI102" s="2" t="s">
        <v>154</v>
      </c>
      <c r="GJ102" s="2" t="s">
        <v>350</v>
      </c>
      <c r="GK102" s="2" t="s">
        <v>352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139</v>
      </c>
      <c r="GV102" s="2" t="s">
        <v>128</v>
      </c>
      <c r="GW102" s="2" t="s">
        <v>423</v>
      </c>
      <c r="GX102" s="2" t="s">
        <v>149</v>
      </c>
      <c r="GY102" s="2" t="s">
        <v>142</v>
      </c>
      <c r="GZ102" s="2" t="s">
        <v>142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152</v>
      </c>
      <c r="HI102" s="2" t="s">
        <v>128</v>
      </c>
      <c r="HJ102" s="2" t="s">
        <v>310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159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131</v>
      </c>
      <c r="II102" s="2" t="s">
        <v>131</v>
      </c>
      <c r="IJ102" s="2" t="s">
        <v>131</v>
      </c>
      <c r="IK102" s="2" t="s">
        <v>131</v>
      </c>
      <c r="IL102" s="2" t="s">
        <v>131</v>
      </c>
      <c r="IM102" s="2" t="s">
        <v>131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159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139</v>
      </c>
      <c r="JV102" s="2" t="s">
        <v>128</v>
      </c>
      <c r="JW102" s="2" t="s">
        <v>301</v>
      </c>
      <c r="JX102" s="2" t="s">
        <v>131</v>
      </c>
      <c r="JY102" s="2" t="s">
        <v>142</v>
      </c>
      <c r="JZ102" s="2" t="s">
        <v>142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131</v>
      </c>
      <c r="KI102" s="2" t="s">
        <v>131</v>
      </c>
      <c r="KJ102" s="2" t="s">
        <v>131</v>
      </c>
      <c r="KK102" s="2" t="s">
        <v>131</v>
      </c>
      <c r="KL102" s="2" t="s">
        <v>131</v>
      </c>
      <c r="KM102" s="2" t="s">
        <v>131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159</v>
      </c>
      <c r="KV102" s="2" t="s">
        <v>128</v>
      </c>
      <c r="KW102" s="2" t="s">
        <v>131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131</v>
      </c>
      <c r="LI102" s="2" t="s">
        <v>131</v>
      </c>
      <c r="LJ102" s="2" t="s">
        <v>131</v>
      </c>
      <c r="LK102" s="2" t="s">
        <v>131</v>
      </c>
      <c r="LL102" s="2" t="s">
        <v>131</v>
      </c>
      <c r="LM102" s="2" t="s">
        <v>131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139</v>
      </c>
      <c r="LV102" s="2" t="s">
        <v>128</v>
      </c>
      <c r="LW102" s="2" t="s">
        <v>301</v>
      </c>
      <c r="LX102" s="2" t="s">
        <v>532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131</v>
      </c>
      <c r="MI102" s="2" t="s">
        <v>131</v>
      </c>
      <c r="MJ102" s="2" t="s">
        <v>131</v>
      </c>
      <c r="MK102" s="2" t="s">
        <v>131</v>
      </c>
      <c r="ML102" s="2" t="s">
        <v>131</v>
      </c>
      <c r="MM102" s="2" t="s">
        <v>131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139</v>
      </c>
      <c r="MV102" s="2" t="s">
        <v>128</v>
      </c>
      <c r="MW102" s="2" t="s">
        <v>131</v>
      </c>
      <c r="MX102" s="2" t="s">
        <v>131</v>
      </c>
      <c r="MY102" s="2" t="s">
        <v>142</v>
      </c>
      <c r="MZ102" s="2" t="s">
        <v>142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152</v>
      </c>
      <c r="NI102" s="2" t="s">
        <v>128</v>
      </c>
      <c r="NJ102" s="2" t="s">
        <v>131</v>
      </c>
      <c r="NK102" s="2" t="s">
        <v>131</v>
      </c>
      <c r="NL102" s="2" t="s">
        <v>142</v>
      </c>
      <c r="NM102" s="2" t="s">
        <v>142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139</v>
      </c>
      <c r="NV102" s="2" t="s">
        <v>128</v>
      </c>
      <c r="NW102" s="2" t="s">
        <v>458</v>
      </c>
      <c r="NX102" s="2" t="s">
        <v>131</v>
      </c>
      <c r="NY102" s="2" t="s">
        <v>142</v>
      </c>
      <c r="NZ102" s="2" t="s">
        <v>142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139</v>
      </c>
      <c r="OI102" s="2" t="s">
        <v>128</v>
      </c>
      <c r="OJ102" s="2" t="s">
        <v>278</v>
      </c>
      <c r="OK102" s="2" t="s">
        <v>465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152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159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131</v>
      </c>
      <c r="PV102" s="2" t="s">
        <v>131</v>
      </c>
      <c r="PW102" s="2" t="s">
        <v>131</v>
      </c>
      <c r="PX102" s="2" t="s">
        <v>131</v>
      </c>
      <c r="PY102" s="2" t="s">
        <v>131</v>
      </c>
      <c r="PZ102" s="2" t="s">
        <v>131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131</v>
      </c>
      <c r="QI102" s="2" t="s">
        <v>131</v>
      </c>
      <c r="QJ102" s="2" t="s">
        <v>131</v>
      </c>
      <c r="QK102" s="2" t="s">
        <v>131</v>
      </c>
      <c r="QL102" s="2" t="s">
        <v>131</v>
      </c>
      <c r="QM102" s="2" t="s">
        <v>131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162</v>
      </c>
      <c r="RB102" s="4"/>
      <c r="RC102" s="8"/>
      <c r="RD102" s="4"/>
      <c r="RE102" s="8"/>
      <c r="RF102" s="7"/>
      <c r="RG102" s="7"/>
      <c r="RH102" s="2" t="s">
        <v>152</v>
      </c>
      <c r="RI102" s="2" t="s">
        <v>128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159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1223</v>
      </c>
      <c r="B103" s="2" t="s">
        <v>120</v>
      </c>
      <c r="C103" s="2" t="s">
        <v>121</v>
      </c>
      <c r="D103" s="2" t="s">
        <v>1166</v>
      </c>
      <c r="E103" s="2" t="s">
        <v>1167</v>
      </c>
      <c r="F103" s="2" t="s">
        <v>817</v>
      </c>
      <c r="G103" s="2" t="s">
        <v>817</v>
      </c>
      <c r="H103" s="2" t="s">
        <v>817</v>
      </c>
      <c r="I103" s="2" t="s">
        <v>1224</v>
      </c>
      <c r="J103" s="2" t="s">
        <v>1225</v>
      </c>
      <c r="K103" s="2" t="s">
        <v>736</v>
      </c>
      <c r="L103" s="3">
        <v>22.5</v>
      </c>
      <c r="M103" s="3">
        <v>23.62</v>
      </c>
      <c r="N103" s="3">
        <v>49.99</v>
      </c>
      <c r="O103" s="2" t="s">
        <v>128</v>
      </c>
      <c r="P103" s="2" t="s">
        <v>551</v>
      </c>
      <c r="Q103" s="2" t="s">
        <v>130</v>
      </c>
      <c r="R103" s="2" t="s">
        <v>131</v>
      </c>
      <c r="S103" s="2" t="s">
        <v>818</v>
      </c>
      <c r="T103" s="2" t="s">
        <v>131</v>
      </c>
      <c r="U103" s="2" t="s">
        <v>131</v>
      </c>
      <c r="V103" s="2" t="s">
        <v>334</v>
      </c>
      <c r="W103" s="2" t="s">
        <v>334</v>
      </c>
      <c r="X103" s="2" t="s">
        <v>474</v>
      </c>
      <c r="Y103" s="2" t="s">
        <v>300</v>
      </c>
      <c r="Z103" s="4">
        <v>36</v>
      </c>
      <c r="AA103" s="4">
        <f>=ROUNDDOWN(5.53846153846154,0)</f>
      </c>
      <c r="AB103" s="5">
        <v>6.5</v>
      </c>
      <c r="AC103" s="2" t="s">
        <v>131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4</v>
      </c>
      <c r="AQ103" s="8">
        <v>83.4</v>
      </c>
      <c r="AR103" s="4"/>
      <c r="AS103" s="8"/>
      <c r="AT103" s="7"/>
      <c r="AU103" s="7"/>
      <c r="AV103" s="4">
        <v>4</v>
      </c>
      <c r="AW103" s="8">
        <v>83.4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0.4798</v>
      </c>
      <c r="BJ103" s="4">
        <v>4</v>
      </c>
      <c r="BK103" s="8">
        <v>83.4</v>
      </c>
      <c r="BL103" s="2" t="s">
        <v>507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139</v>
      </c>
      <c r="BV103" s="2" t="s">
        <v>128</v>
      </c>
      <c r="BW103" s="2" t="s">
        <v>301</v>
      </c>
      <c r="BX103" s="2" t="s">
        <v>832</v>
      </c>
      <c r="BY103" s="2" t="s">
        <v>142</v>
      </c>
      <c r="BZ103" s="2" t="s">
        <v>142</v>
      </c>
      <c r="CA103" s="2" t="s">
        <v>131</v>
      </c>
      <c r="CB103" s="4"/>
      <c r="CC103" s="8"/>
      <c r="CD103" s="4"/>
      <c r="CE103" s="8"/>
      <c r="CF103" s="7"/>
      <c r="CG103" s="7"/>
      <c r="CH103" s="2" t="s">
        <v>139</v>
      </c>
      <c r="CI103" s="2" t="s">
        <v>128</v>
      </c>
      <c r="CJ103" s="2" t="s">
        <v>301</v>
      </c>
      <c r="CK103" s="2" t="s">
        <v>1226</v>
      </c>
      <c r="CL103" s="2" t="s">
        <v>142</v>
      </c>
      <c r="CM103" s="2" t="s">
        <v>142</v>
      </c>
      <c r="CN103" s="2" t="s">
        <v>131</v>
      </c>
      <c r="CO103" s="4">
        <v>3</v>
      </c>
      <c r="CP103" s="8">
        <v>59.19</v>
      </c>
      <c r="CQ103" s="4"/>
      <c r="CR103" s="8"/>
      <c r="CS103" s="7"/>
      <c r="CT103" s="7"/>
      <c r="CU103" s="2" t="s">
        <v>139</v>
      </c>
      <c r="CV103" s="2" t="s">
        <v>128</v>
      </c>
      <c r="CW103" s="2" t="s">
        <v>301</v>
      </c>
      <c r="CX103" s="2" t="s">
        <v>1227</v>
      </c>
      <c r="CY103" s="2" t="s">
        <v>142</v>
      </c>
      <c r="CZ103" s="2" t="s">
        <v>142</v>
      </c>
      <c r="DA103" s="2" t="s">
        <v>131</v>
      </c>
      <c r="DB103" s="4">
        <v>1</v>
      </c>
      <c r="DC103" s="8">
        <v>24.21</v>
      </c>
      <c r="DD103" s="4"/>
      <c r="DE103" s="8"/>
      <c r="DF103" s="7"/>
      <c r="DG103" s="7"/>
      <c r="DH103" s="2" t="s">
        <v>139</v>
      </c>
      <c r="DI103" s="2" t="s">
        <v>128</v>
      </c>
      <c r="DJ103" s="2" t="s">
        <v>131</v>
      </c>
      <c r="DK103" s="2" t="s">
        <v>1228</v>
      </c>
      <c r="DL103" s="2" t="s">
        <v>142</v>
      </c>
      <c r="DM103" s="2" t="s">
        <v>142</v>
      </c>
      <c r="DN103" s="2" t="s">
        <v>131</v>
      </c>
      <c r="DO103" s="4"/>
      <c r="DP103" s="8"/>
      <c r="DQ103" s="4"/>
      <c r="DR103" s="8"/>
      <c r="DS103" s="7"/>
      <c r="DT103" s="7"/>
      <c r="DU103" s="2" t="s">
        <v>139</v>
      </c>
      <c r="DV103" s="2" t="s">
        <v>128</v>
      </c>
      <c r="DW103" s="2" t="s">
        <v>257</v>
      </c>
      <c r="DX103" s="2" t="s">
        <v>1229</v>
      </c>
      <c r="DY103" s="2" t="s">
        <v>142</v>
      </c>
      <c r="DZ103" s="2" t="s">
        <v>142</v>
      </c>
      <c r="EA103" s="2" t="s">
        <v>131</v>
      </c>
      <c r="EB103" s="4"/>
      <c r="EC103" s="8"/>
      <c r="ED103" s="4"/>
      <c r="EE103" s="8"/>
      <c r="EF103" s="7"/>
      <c r="EG103" s="7"/>
      <c r="EH103" s="2" t="s">
        <v>139</v>
      </c>
      <c r="EI103" s="2" t="s">
        <v>128</v>
      </c>
      <c r="EJ103" s="2" t="s">
        <v>301</v>
      </c>
      <c r="EK103" s="2" t="s">
        <v>824</v>
      </c>
      <c r="EL103" s="2" t="s">
        <v>142</v>
      </c>
      <c r="EM103" s="2" t="s">
        <v>142</v>
      </c>
      <c r="EN103" s="2" t="s">
        <v>131</v>
      </c>
      <c r="EO103" s="4"/>
      <c r="EP103" s="8"/>
      <c r="EQ103" s="4"/>
      <c r="ER103" s="8"/>
      <c r="ES103" s="7"/>
      <c r="ET103" s="7"/>
      <c r="EU103" s="2" t="s">
        <v>139</v>
      </c>
      <c r="EV103" s="2" t="s">
        <v>128</v>
      </c>
      <c r="EW103" s="2" t="s">
        <v>148</v>
      </c>
      <c r="EX103" s="2" t="s">
        <v>131</v>
      </c>
      <c r="EY103" s="2" t="s">
        <v>142</v>
      </c>
      <c r="EZ103" s="2" t="s">
        <v>142</v>
      </c>
      <c r="FA103" s="2" t="s">
        <v>131</v>
      </c>
      <c r="FB103" s="4"/>
      <c r="FC103" s="8"/>
      <c r="FD103" s="4"/>
      <c r="FE103" s="8"/>
      <c r="FF103" s="7"/>
      <c r="FG103" s="7"/>
      <c r="FH103" s="2" t="s">
        <v>139</v>
      </c>
      <c r="FI103" s="2" t="s">
        <v>128</v>
      </c>
      <c r="FJ103" s="2" t="s">
        <v>301</v>
      </c>
      <c r="FK103" s="2" t="s">
        <v>824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131</v>
      </c>
      <c r="FV103" s="2" t="s">
        <v>131</v>
      </c>
      <c r="FW103" s="2" t="s">
        <v>131</v>
      </c>
      <c r="FX103" s="2" t="s">
        <v>131</v>
      </c>
      <c r="FY103" s="2" t="s">
        <v>131</v>
      </c>
      <c r="FZ103" s="2" t="s">
        <v>131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139</v>
      </c>
      <c r="GI103" s="2" t="s">
        <v>154</v>
      </c>
      <c r="GJ103" s="2" t="s">
        <v>350</v>
      </c>
      <c r="GK103" s="2" t="s">
        <v>352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139</v>
      </c>
      <c r="GV103" s="2" t="s">
        <v>128</v>
      </c>
      <c r="GW103" s="2" t="s">
        <v>423</v>
      </c>
      <c r="GX103" s="2" t="s">
        <v>995</v>
      </c>
      <c r="GY103" s="2" t="s">
        <v>142</v>
      </c>
      <c r="GZ103" s="2" t="s">
        <v>142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152</v>
      </c>
      <c r="HI103" s="2" t="s">
        <v>128</v>
      </c>
      <c r="HJ103" s="2" t="s">
        <v>310</v>
      </c>
      <c r="HK103" s="2" t="s">
        <v>131</v>
      </c>
      <c r="HL103" s="2" t="s">
        <v>142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159</v>
      </c>
      <c r="HV103" s="2" t="s">
        <v>128</v>
      </c>
      <c r="HW103" s="2" t="s">
        <v>131</v>
      </c>
      <c r="HX103" s="2" t="s">
        <v>131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131</v>
      </c>
      <c r="II103" s="2" t="s">
        <v>131</v>
      </c>
      <c r="IJ103" s="2" t="s">
        <v>131</v>
      </c>
      <c r="IK103" s="2" t="s">
        <v>131</v>
      </c>
      <c r="IL103" s="2" t="s">
        <v>131</v>
      </c>
      <c r="IM103" s="2" t="s">
        <v>131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159</v>
      </c>
      <c r="IV103" s="2" t="s">
        <v>128</v>
      </c>
      <c r="IW103" s="2" t="s">
        <v>131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159</v>
      </c>
      <c r="JI103" s="2" t="s">
        <v>128</v>
      </c>
      <c r="JJ103" s="2" t="s">
        <v>131</v>
      </c>
      <c r="JK103" s="2" t="s">
        <v>131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139</v>
      </c>
      <c r="JV103" s="2" t="s">
        <v>128</v>
      </c>
      <c r="JW103" s="2" t="s">
        <v>301</v>
      </c>
      <c r="JX103" s="2" t="s">
        <v>1230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131</v>
      </c>
      <c r="KI103" s="2" t="s">
        <v>131</v>
      </c>
      <c r="KJ103" s="2" t="s">
        <v>131</v>
      </c>
      <c r="KK103" s="2" t="s">
        <v>131</v>
      </c>
      <c r="KL103" s="2" t="s">
        <v>131</v>
      </c>
      <c r="KM103" s="2" t="s">
        <v>131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159</v>
      </c>
      <c r="KV103" s="2" t="s">
        <v>128</v>
      </c>
      <c r="KW103" s="2" t="s">
        <v>131</v>
      </c>
      <c r="KX103" s="2" t="s">
        <v>131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139</v>
      </c>
      <c r="LV103" s="2" t="s">
        <v>128</v>
      </c>
      <c r="LW103" s="2" t="s">
        <v>301</v>
      </c>
      <c r="LX103" s="2" t="s">
        <v>1231</v>
      </c>
      <c r="LY103" s="2" t="s">
        <v>142</v>
      </c>
      <c r="LZ103" s="2" t="s">
        <v>142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131</v>
      </c>
      <c r="MI103" s="2" t="s">
        <v>131</v>
      </c>
      <c r="MJ103" s="2" t="s">
        <v>131</v>
      </c>
      <c r="MK103" s="2" t="s">
        <v>131</v>
      </c>
      <c r="ML103" s="2" t="s">
        <v>131</v>
      </c>
      <c r="MM103" s="2" t="s">
        <v>131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139</v>
      </c>
      <c r="MV103" s="2" t="s">
        <v>154</v>
      </c>
      <c r="MW103" s="2" t="s">
        <v>131</v>
      </c>
      <c r="MX103" s="2" t="s">
        <v>131</v>
      </c>
      <c r="MY103" s="2" t="s">
        <v>142</v>
      </c>
      <c r="MZ103" s="2" t="s">
        <v>142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152</v>
      </c>
      <c r="NI103" s="2" t="s">
        <v>128</v>
      </c>
      <c r="NJ103" s="2" t="s">
        <v>131</v>
      </c>
      <c r="NK103" s="2" t="s">
        <v>131</v>
      </c>
      <c r="NL103" s="2" t="s">
        <v>142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139</v>
      </c>
      <c r="NV103" s="2" t="s">
        <v>128</v>
      </c>
      <c r="NW103" s="2" t="s">
        <v>458</v>
      </c>
      <c r="NX103" s="2" t="s">
        <v>1216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139</v>
      </c>
      <c r="OI103" s="2" t="s">
        <v>128</v>
      </c>
      <c r="OJ103" s="2" t="s">
        <v>493</v>
      </c>
      <c r="OK103" s="2" t="s">
        <v>1232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152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159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162</v>
      </c>
      <c r="RB103" s="4"/>
      <c r="RC103" s="8"/>
      <c r="RD103" s="4"/>
      <c r="RE103" s="8"/>
      <c r="RF103" s="7"/>
      <c r="RG103" s="7"/>
      <c r="RH103" s="2" t="s">
        <v>152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159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1233</v>
      </c>
      <c r="B104" s="2" t="s">
        <v>120</v>
      </c>
      <c r="C104" s="2" t="s">
        <v>121</v>
      </c>
      <c r="D104" s="2" t="s">
        <v>1166</v>
      </c>
      <c r="E104" s="2" t="s">
        <v>1167</v>
      </c>
      <c r="F104" s="2" t="s">
        <v>1234</v>
      </c>
      <c r="G104" s="2" t="s">
        <v>131</v>
      </c>
      <c r="H104" s="2" t="s">
        <v>131</v>
      </c>
      <c r="I104" s="2" t="s">
        <v>1235</v>
      </c>
      <c r="J104" s="2" t="s">
        <v>1187</v>
      </c>
      <c r="K104" s="2" t="s">
        <v>736</v>
      </c>
      <c r="L104" s="3">
        <v>24.29</v>
      </c>
      <c r="M104" s="3">
        <v>25.5</v>
      </c>
      <c r="N104" s="3">
        <v>49.99</v>
      </c>
      <c r="O104" s="2" t="s">
        <v>550</v>
      </c>
      <c r="P104" s="2" t="s">
        <v>551</v>
      </c>
      <c r="Q104" s="2" t="s">
        <v>130</v>
      </c>
      <c r="R104" s="2" t="s">
        <v>131</v>
      </c>
      <c r="S104" s="2" t="s">
        <v>1236</v>
      </c>
      <c r="T104" s="2" t="s">
        <v>131</v>
      </c>
      <c r="U104" s="2" t="s">
        <v>131</v>
      </c>
      <c r="V104" s="2" t="s">
        <v>334</v>
      </c>
      <c r="W104" s="2" t="s">
        <v>334</v>
      </c>
      <c r="X104" s="2" t="s">
        <v>474</v>
      </c>
      <c r="Y104" s="2" t="s">
        <v>300</v>
      </c>
      <c r="Z104" s="4">
        <v>34</v>
      </c>
      <c r="AA104" s="4">
        <f>=ROUNDDOWN(7.23404255319149,0)</f>
      </c>
      <c r="AB104" s="5">
        <v>4.7</v>
      </c>
      <c r="AC104" s="2" t="s">
        <v>131</v>
      </c>
      <c r="AD104" s="4"/>
      <c r="AE104" s="4"/>
      <c r="AF104" s="6">
        <v>79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6</v>
      </c>
      <c r="AQ104" s="8">
        <v>137.12</v>
      </c>
      <c r="AR104" s="4"/>
      <c r="AS104" s="8"/>
      <c r="AT104" s="7"/>
      <c r="AU104" s="7"/>
      <c r="AV104" s="4">
        <v>6</v>
      </c>
      <c r="AW104" s="8">
        <v>137.12</v>
      </c>
      <c r="AX104" s="4"/>
      <c r="AY104" s="8"/>
      <c r="AZ104" s="7"/>
      <c r="BA104" s="7"/>
      <c r="BB104" s="7">
        <v>1</v>
      </c>
      <c r="BC104" s="4">
        <v>6</v>
      </c>
      <c r="BD104" s="8">
        <v>137.12</v>
      </c>
      <c r="BE104" s="4"/>
      <c r="BF104" s="8"/>
      <c r="BG104" s="7"/>
      <c r="BH104" s="7"/>
      <c r="BI104" s="7">
        <v>1</v>
      </c>
      <c r="BJ104" s="4">
        <v>6</v>
      </c>
      <c r="BK104" s="8">
        <v>137.12</v>
      </c>
      <c r="BL104" s="2" t="s">
        <v>1237</v>
      </c>
      <c r="BM104" s="7">
        <v>1</v>
      </c>
      <c r="BN104" s="7">
        <v>1</v>
      </c>
      <c r="BO104" s="4">
        <v>1</v>
      </c>
      <c r="BP104" s="8">
        <v>24.09</v>
      </c>
      <c r="BQ104" s="4"/>
      <c r="BR104" s="8"/>
      <c r="BS104" s="7"/>
      <c r="BT104" s="7"/>
      <c r="BU104" s="2" t="s">
        <v>139</v>
      </c>
      <c r="BV104" s="2" t="s">
        <v>128</v>
      </c>
      <c r="BW104" s="2" t="s">
        <v>301</v>
      </c>
      <c r="BX104" s="2" t="s">
        <v>479</v>
      </c>
      <c r="BY104" s="2" t="s">
        <v>142</v>
      </c>
      <c r="BZ104" s="2" t="s">
        <v>142</v>
      </c>
      <c r="CA104" s="2" t="s">
        <v>131</v>
      </c>
      <c r="CB104" s="4"/>
      <c r="CC104" s="8"/>
      <c r="CD104" s="4"/>
      <c r="CE104" s="8"/>
      <c r="CF104" s="7"/>
      <c r="CG104" s="7"/>
      <c r="CH104" s="2" t="s">
        <v>139</v>
      </c>
      <c r="CI104" s="2" t="s">
        <v>128</v>
      </c>
      <c r="CJ104" s="2" t="s">
        <v>301</v>
      </c>
      <c r="CK104" s="2" t="s">
        <v>701</v>
      </c>
      <c r="CL104" s="2" t="s">
        <v>142</v>
      </c>
      <c r="CM104" s="2" t="s">
        <v>142</v>
      </c>
      <c r="CN104" s="2" t="s">
        <v>131</v>
      </c>
      <c r="CO104" s="4">
        <v>2</v>
      </c>
      <c r="CP104" s="8">
        <v>34.47</v>
      </c>
      <c r="CQ104" s="4"/>
      <c r="CR104" s="8"/>
      <c r="CS104" s="7"/>
      <c r="CT104" s="7"/>
      <c r="CU104" s="2" t="s">
        <v>139</v>
      </c>
      <c r="CV104" s="2" t="s">
        <v>128</v>
      </c>
      <c r="CW104" s="2" t="s">
        <v>301</v>
      </c>
      <c r="CX104" s="2" t="s">
        <v>476</v>
      </c>
      <c r="CY104" s="2" t="s">
        <v>142</v>
      </c>
      <c r="CZ104" s="2" t="s">
        <v>142</v>
      </c>
      <c r="DA104" s="2" t="s">
        <v>131</v>
      </c>
      <c r="DB104" s="4"/>
      <c r="DC104" s="8"/>
      <c r="DD104" s="4"/>
      <c r="DE104" s="8"/>
      <c r="DF104" s="7"/>
      <c r="DG104" s="7"/>
      <c r="DH104" s="2" t="s">
        <v>139</v>
      </c>
      <c r="DI104" s="2" t="s">
        <v>156</v>
      </c>
      <c r="DJ104" s="2" t="s">
        <v>131</v>
      </c>
      <c r="DK104" s="2" t="s">
        <v>511</v>
      </c>
      <c r="DL104" s="2" t="s">
        <v>162</v>
      </c>
      <c r="DM104" s="2" t="s">
        <v>142</v>
      </c>
      <c r="DN104" s="2" t="s">
        <v>131</v>
      </c>
      <c r="DO104" s="4">
        <v>1</v>
      </c>
      <c r="DP104" s="8">
        <v>25</v>
      </c>
      <c r="DQ104" s="4"/>
      <c r="DR104" s="8"/>
      <c r="DS104" s="7"/>
      <c r="DT104" s="7"/>
      <c r="DU104" s="2" t="s">
        <v>139</v>
      </c>
      <c r="DV104" s="2" t="s">
        <v>128</v>
      </c>
      <c r="DW104" s="2" t="s">
        <v>257</v>
      </c>
      <c r="DX104" s="2" t="s">
        <v>1238</v>
      </c>
      <c r="DY104" s="2" t="s">
        <v>162</v>
      </c>
      <c r="DZ104" s="2" t="s">
        <v>142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139</v>
      </c>
      <c r="EI104" s="2" t="s">
        <v>154</v>
      </c>
      <c r="EJ104" s="2" t="s">
        <v>301</v>
      </c>
      <c r="EK104" s="2" t="s">
        <v>1239</v>
      </c>
      <c r="EL104" s="2" t="s">
        <v>142</v>
      </c>
      <c r="EM104" s="2" t="s">
        <v>142</v>
      </c>
      <c r="EN104" s="2" t="s">
        <v>131</v>
      </c>
      <c r="EO104" s="4"/>
      <c r="EP104" s="8"/>
      <c r="EQ104" s="4"/>
      <c r="ER104" s="8"/>
      <c r="ES104" s="7"/>
      <c r="ET104" s="7"/>
      <c r="EU104" s="2" t="s">
        <v>139</v>
      </c>
      <c r="EV104" s="2" t="s">
        <v>128</v>
      </c>
      <c r="EW104" s="2" t="s">
        <v>148</v>
      </c>
      <c r="EX104" s="2" t="s">
        <v>745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139</v>
      </c>
      <c r="FI104" s="2" t="s">
        <v>128</v>
      </c>
      <c r="FJ104" s="2" t="s">
        <v>301</v>
      </c>
      <c r="FK104" s="2" t="s">
        <v>1210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131</v>
      </c>
      <c r="FV104" s="2" t="s">
        <v>131</v>
      </c>
      <c r="FW104" s="2" t="s">
        <v>131</v>
      </c>
      <c r="FX104" s="2" t="s">
        <v>131</v>
      </c>
      <c r="FY104" s="2" t="s">
        <v>131</v>
      </c>
      <c r="FZ104" s="2" t="s">
        <v>131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139</v>
      </c>
      <c r="GI104" s="2" t="s">
        <v>154</v>
      </c>
      <c r="GJ104" s="2" t="s">
        <v>350</v>
      </c>
      <c r="GK104" s="2" t="s">
        <v>1177</v>
      </c>
      <c r="GL104" s="2" t="s">
        <v>142</v>
      </c>
      <c r="GM104" s="2" t="s">
        <v>142</v>
      </c>
      <c r="GN104" s="2" t="s">
        <v>131</v>
      </c>
      <c r="GO104" s="4">
        <v>2</v>
      </c>
      <c r="GP104" s="8">
        <v>53.56</v>
      </c>
      <c r="GQ104" s="4"/>
      <c r="GR104" s="8"/>
      <c r="GS104" s="7"/>
      <c r="GT104" s="7"/>
      <c r="GU104" s="2" t="s">
        <v>139</v>
      </c>
      <c r="GV104" s="2" t="s">
        <v>128</v>
      </c>
      <c r="GW104" s="2" t="s">
        <v>423</v>
      </c>
      <c r="GX104" s="2" t="s">
        <v>1240</v>
      </c>
      <c r="GY104" s="2" t="s">
        <v>142</v>
      </c>
      <c r="GZ104" s="2" t="s">
        <v>142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139</v>
      </c>
      <c r="HI104" s="2" t="s">
        <v>128</v>
      </c>
      <c r="HJ104" s="2" t="s">
        <v>310</v>
      </c>
      <c r="HK104" s="2" t="s">
        <v>722</v>
      </c>
      <c r="HL104" s="2" t="s">
        <v>142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128</v>
      </c>
      <c r="HW104" s="2" t="s">
        <v>353</v>
      </c>
      <c r="HX104" s="2" t="s">
        <v>1241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131</v>
      </c>
      <c r="II104" s="2" t="s">
        <v>131</v>
      </c>
      <c r="IJ104" s="2" t="s">
        <v>131</v>
      </c>
      <c r="IK104" s="2" t="s">
        <v>131</v>
      </c>
      <c r="IL104" s="2" t="s">
        <v>131</v>
      </c>
      <c r="IM104" s="2" t="s">
        <v>131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159</v>
      </c>
      <c r="IV104" s="2" t="s">
        <v>128</v>
      </c>
      <c r="IW104" s="2" t="s">
        <v>131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159</v>
      </c>
      <c r="JI104" s="2" t="s">
        <v>128</v>
      </c>
      <c r="JJ104" s="2" t="s">
        <v>1242</v>
      </c>
      <c r="JK104" s="2" t="s">
        <v>463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139</v>
      </c>
      <c r="JV104" s="2" t="s">
        <v>128</v>
      </c>
      <c r="JW104" s="2" t="s">
        <v>301</v>
      </c>
      <c r="JX104" s="2" t="s">
        <v>531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131</v>
      </c>
      <c r="KI104" s="2" t="s">
        <v>131</v>
      </c>
      <c r="KJ104" s="2" t="s">
        <v>131</v>
      </c>
      <c r="KK104" s="2" t="s">
        <v>131</v>
      </c>
      <c r="KL104" s="2" t="s">
        <v>131</v>
      </c>
      <c r="KM104" s="2" t="s">
        <v>131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159</v>
      </c>
      <c r="KV104" s="2" t="s">
        <v>128</v>
      </c>
      <c r="KW104" s="2" t="s">
        <v>131</v>
      </c>
      <c r="KX104" s="2" t="s">
        <v>131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139</v>
      </c>
      <c r="LV104" s="2" t="s">
        <v>128</v>
      </c>
      <c r="LW104" s="2" t="s">
        <v>301</v>
      </c>
      <c r="LX104" s="2" t="s">
        <v>537</v>
      </c>
      <c r="LY104" s="2" t="s">
        <v>142</v>
      </c>
      <c r="LZ104" s="2" t="s">
        <v>142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131</v>
      </c>
      <c r="MI104" s="2" t="s">
        <v>131</v>
      </c>
      <c r="MJ104" s="2" t="s">
        <v>131</v>
      </c>
      <c r="MK104" s="2" t="s">
        <v>131</v>
      </c>
      <c r="ML104" s="2" t="s">
        <v>131</v>
      </c>
      <c r="MM104" s="2" t="s">
        <v>131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139</v>
      </c>
      <c r="MV104" s="2" t="s">
        <v>128</v>
      </c>
      <c r="MW104" s="2" t="s">
        <v>131</v>
      </c>
      <c r="MX104" s="2" t="s">
        <v>131</v>
      </c>
      <c r="MY104" s="2" t="s">
        <v>142</v>
      </c>
      <c r="MZ104" s="2" t="s">
        <v>142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152</v>
      </c>
      <c r="NI104" s="2" t="s">
        <v>128</v>
      </c>
      <c r="NJ104" s="2" t="s">
        <v>131</v>
      </c>
      <c r="NK104" s="2" t="s">
        <v>131</v>
      </c>
      <c r="NL104" s="2" t="s">
        <v>142</v>
      </c>
      <c r="NM104" s="2" t="s">
        <v>142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139</v>
      </c>
      <c r="NV104" s="2" t="s">
        <v>128</v>
      </c>
      <c r="NW104" s="2" t="s">
        <v>458</v>
      </c>
      <c r="NX104" s="2" t="s">
        <v>131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139</v>
      </c>
      <c r="OI104" s="2" t="s">
        <v>128</v>
      </c>
      <c r="OJ104" s="2" t="s">
        <v>493</v>
      </c>
      <c r="OK104" s="2" t="s">
        <v>131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152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159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162</v>
      </c>
      <c r="RB104" s="4"/>
      <c r="RC104" s="8"/>
      <c r="RD104" s="4"/>
      <c r="RE104" s="8"/>
      <c r="RF104" s="7"/>
      <c r="RG104" s="7"/>
      <c r="RH104" s="2" t="s">
        <v>152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159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1243</v>
      </c>
      <c r="B105" s="2" t="s">
        <v>120</v>
      </c>
      <c r="C105" s="2" t="s">
        <v>121</v>
      </c>
      <c r="D105" s="2" t="s">
        <v>1166</v>
      </c>
      <c r="E105" s="2" t="s">
        <v>1167</v>
      </c>
      <c r="F105" s="2" t="s">
        <v>243</v>
      </c>
      <c r="G105" s="2" t="s">
        <v>131</v>
      </c>
      <c r="H105" s="2" t="s">
        <v>131</v>
      </c>
      <c r="I105" s="2" t="s">
        <v>1195</v>
      </c>
      <c r="J105" s="2" t="s">
        <v>1187</v>
      </c>
      <c r="K105" s="2" t="s">
        <v>246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551</v>
      </c>
      <c r="Q105" s="2" t="s">
        <v>130</v>
      </c>
      <c r="R105" s="2" t="s">
        <v>131</v>
      </c>
      <c r="S105" s="2" t="s">
        <v>247</v>
      </c>
      <c r="T105" s="2" t="s">
        <v>131</v>
      </c>
      <c r="U105" s="2" t="s">
        <v>131</v>
      </c>
      <c r="V105" s="2" t="s">
        <v>249</v>
      </c>
      <c r="W105" s="2" t="s">
        <v>474</v>
      </c>
      <c r="X105" s="2" t="s">
        <v>251</v>
      </c>
      <c r="Y105" s="2" t="s">
        <v>1244</v>
      </c>
      <c r="Z105" s="4">
        <v>217</v>
      </c>
      <c r="AA105" s="4">
        <f>=ROUNDDOWN(37.4137931034483,0)</f>
      </c>
      <c r="AB105" s="5">
        <v>5.8</v>
      </c>
      <c r="AC105" s="2" t="s">
        <v>131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4</v>
      </c>
      <c r="AQ105" s="8">
        <v>91.79</v>
      </c>
      <c r="AR105" s="4"/>
      <c r="AS105" s="8"/>
      <c r="AT105" s="7"/>
      <c r="AU105" s="7"/>
      <c r="AV105" s="4">
        <v>4</v>
      </c>
      <c r="AW105" s="8">
        <v>91.79</v>
      </c>
      <c r="AX105" s="4"/>
      <c r="AY105" s="8"/>
      <c r="AZ105" s="7"/>
      <c r="BA105" s="7"/>
      <c r="BB105" s="7">
        <v>1</v>
      </c>
      <c r="BC105" s="4">
        <v>5</v>
      </c>
      <c r="BD105" s="8">
        <v>100.55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0.9129</v>
      </c>
      <c r="BJ105" s="4">
        <v>4</v>
      </c>
      <c r="BK105" s="8">
        <v>91.79</v>
      </c>
      <c r="BL105" s="2" t="s">
        <v>1245</v>
      </c>
      <c r="BM105" s="7">
        <v>1</v>
      </c>
      <c r="BN105" s="7">
        <v>1</v>
      </c>
      <c r="BO105" s="4">
        <v>2</v>
      </c>
      <c r="BP105" s="8">
        <v>48.18</v>
      </c>
      <c r="BQ105" s="4"/>
      <c r="BR105" s="8"/>
      <c r="BS105" s="7"/>
      <c r="BT105" s="7"/>
      <c r="BU105" s="2" t="s">
        <v>139</v>
      </c>
      <c r="BV105" s="2" t="s">
        <v>128</v>
      </c>
      <c r="BW105" s="2" t="s">
        <v>254</v>
      </c>
      <c r="BX105" s="2" t="s">
        <v>255</v>
      </c>
      <c r="BY105" s="2" t="s">
        <v>142</v>
      </c>
      <c r="BZ105" s="2" t="s">
        <v>142</v>
      </c>
      <c r="CA105" s="2" t="s">
        <v>131</v>
      </c>
      <c r="CB105" s="4">
        <v>1</v>
      </c>
      <c r="CC105" s="8">
        <v>30</v>
      </c>
      <c r="CD105" s="4"/>
      <c r="CE105" s="8"/>
      <c r="CF105" s="7"/>
      <c r="CG105" s="7"/>
      <c r="CH105" s="2" t="s">
        <v>139</v>
      </c>
      <c r="CI105" s="2" t="s">
        <v>128</v>
      </c>
      <c r="CJ105" s="2" t="s">
        <v>256</v>
      </c>
      <c r="CK105" s="2" t="s">
        <v>1246</v>
      </c>
      <c r="CL105" s="2" t="s">
        <v>142</v>
      </c>
      <c r="CM105" s="2" t="s">
        <v>142</v>
      </c>
      <c r="CN105" s="2" t="s">
        <v>131</v>
      </c>
      <c r="CO105" s="4">
        <v>1</v>
      </c>
      <c r="CP105" s="8">
        <v>13.61</v>
      </c>
      <c r="CQ105" s="4"/>
      <c r="CR105" s="8"/>
      <c r="CS105" s="7"/>
      <c r="CT105" s="7"/>
      <c r="CU105" s="2" t="s">
        <v>139</v>
      </c>
      <c r="CV105" s="2" t="s">
        <v>128</v>
      </c>
      <c r="CW105" s="2" t="s">
        <v>258</v>
      </c>
      <c r="CX105" s="2" t="s">
        <v>1247</v>
      </c>
      <c r="CY105" s="2" t="s">
        <v>142</v>
      </c>
      <c r="CZ105" s="2" t="s">
        <v>142</v>
      </c>
      <c r="DA105" s="2" t="s">
        <v>131</v>
      </c>
      <c r="DB105" s="4"/>
      <c r="DC105" s="8"/>
      <c r="DD105" s="4"/>
      <c r="DE105" s="8"/>
      <c r="DF105" s="7"/>
      <c r="DG105" s="7"/>
      <c r="DH105" s="2" t="s">
        <v>139</v>
      </c>
      <c r="DI105" s="2" t="s">
        <v>128</v>
      </c>
      <c r="DJ105" s="2" t="s">
        <v>131</v>
      </c>
      <c r="DK105" s="2" t="s">
        <v>897</v>
      </c>
      <c r="DL105" s="2" t="s">
        <v>142</v>
      </c>
      <c r="DM105" s="2" t="s">
        <v>142</v>
      </c>
      <c r="DN105" s="2" t="s">
        <v>131</v>
      </c>
      <c r="DO105" s="4"/>
      <c r="DP105" s="8"/>
      <c r="DQ105" s="4"/>
      <c r="DR105" s="8"/>
      <c r="DS105" s="7"/>
      <c r="DT105" s="7"/>
      <c r="DU105" s="2" t="s">
        <v>139</v>
      </c>
      <c r="DV105" s="2" t="s">
        <v>128</v>
      </c>
      <c r="DW105" s="2" t="s">
        <v>261</v>
      </c>
      <c r="DX105" s="2" t="s">
        <v>1203</v>
      </c>
      <c r="DY105" s="2" t="s">
        <v>142</v>
      </c>
      <c r="DZ105" s="2" t="s">
        <v>142</v>
      </c>
      <c r="EA105" s="2" t="s">
        <v>131</v>
      </c>
      <c r="EB105" s="4"/>
      <c r="EC105" s="8"/>
      <c r="ED105" s="4"/>
      <c r="EE105" s="8"/>
      <c r="EF105" s="7"/>
      <c r="EG105" s="7"/>
      <c r="EH105" s="2" t="s">
        <v>139</v>
      </c>
      <c r="EI105" s="2" t="s">
        <v>128</v>
      </c>
      <c r="EJ105" s="2" t="s">
        <v>635</v>
      </c>
      <c r="EK105" s="2" t="s">
        <v>1248</v>
      </c>
      <c r="EL105" s="2" t="s">
        <v>142</v>
      </c>
      <c r="EM105" s="2" t="s">
        <v>142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139</v>
      </c>
      <c r="EV105" s="2" t="s">
        <v>128</v>
      </c>
      <c r="EW105" s="2" t="s">
        <v>148</v>
      </c>
      <c r="EX105" s="2" t="s">
        <v>131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139</v>
      </c>
      <c r="FI105" s="2" t="s">
        <v>128</v>
      </c>
      <c r="FJ105" s="2" t="s">
        <v>266</v>
      </c>
      <c r="FK105" s="2" t="s">
        <v>1249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131</v>
      </c>
      <c r="FV105" s="2" t="s">
        <v>131</v>
      </c>
      <c r="FW105" s="2" t="s">
        <v>131</v>
      </c>
      <c r="FX105" s="2" t="s">
        <v>131</v>
      </c>
      <c r="FY105" s="2" t="s">
        <v>131</v>
      </c>
      <c r="FZ105" s="2" t="s">
        <v>131</v>
      </c>
      <c r="GA105" s="2" t="s">
        <v>131</v>
      </c>
      <c r="GB105" s="4"/>
      <c r="GC105" s="8"/>
      <c r="GD105" s="4"/>
      <c r="GE105" s="8"/>
      <c r="GF105" s="7"/>
      <c r="GG105" s="7"/>
      <c r="GH105" s="2" t="s">
        <v>139</v>
      </c>
      <c r="GI105" s="2" t="s">
        <v>154</v>
      </c>
      <c r="GJ105" s="2" t="s">
        <v>350</v>
      </c>
      <c r="GK105" s="2" t="s">
        <v>797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152</v>
      </c>
      <c r="GV105" s="2" t="s">
        <v>128</v>
      </c>
      <c r="GW105" s="2" t="s">
        <v>131</v>
      </c>
      <c r="GX105" s="2" t="s">
        <v>131</v>
      </c>
      <c r="GY105" s="2" t="s">
        <v>142</v>
      </c>
      <c r="GZ105" s="2" t="s">
        <v>142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152</v>
      </c>
      <c r="HI105" s="2" t="s">
        <v>128</v>
      </c>
      <c r="HJ105" s="2" t="s">
        <v>131</v>
      </c>
      <c r="HK105" s="2" t="s">
        <v>131</v>
      </c>
      <c r="HL105" s="2" t="s">
        <v>142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159</v>
      </c>
      <c r="HV105" s="2" t="s">
        <v>128</v>
      </c>
      <c r="HW105" s="2" t="s">
        <v>131</v>
      </c>
      <c r="HX105" s="2" t="s">
        <v>131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131</v>
      </c>
      <c r="II105" s="2" t="s">
        <v>131</v>
      </c>
      <c r="IJ105" s="2" t="s">
        <v>131</v>
      </c>
      <c r="IK105" s="2" t="s">
        <v>131</v>
      </c>
      <c r="IL105" s="2" t="s">
        <v>131</v>
      </c>
      <c r="IM105" s="2" t="s">
        <v>131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159</v>
      </c>
      <c r="IV105" s="2" t="s">
        <v>128</v>
      </c>
      <c r="IW105" s="2" t="s">
        <v>131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159</v>
      </c>
      <c r="JI105" s="2" t="s">
        <v>128</v>
      </c>
      <c r="JJ105" s="2" t="s">
        <v>1242</v>
      </c>
      <c r="JK105" s="2" t="s">
        <v>1250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139</v>
      </c>
      <c r="JV105" s="2" t="s">
        <v>128</v>
      </c>
      <c r="JW105" s="2" t="s">
        <v>274</v>
      </c>
      <c r="JX105" s="2" t="s">
        <v>1251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131</v>
      </c>
      <c r="KI105" s="2" t="s">
        <v>131</v>
      </c>
      <c r="KJ105" s="2" t="s">
        <v>131</v>
      </c>
      <c r="KK105" s="2" t="s">
        <v>131</v>
      </c>
      <c r="KL105" s="2" t="s">
        <v>131</v>
      </c>
      <c r="KM105" s="2" t="s">
        <v>131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159</v>
      </c>
      <c r="KV105" s="2" t="s">
        <v>128</v>
      </c>
      <c r="KW105" s="2" t="s">
        <v>131</v>
      </c>
      <c r="KX105" s="2" t="s">
        <v>131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139</v>
      </c>
      <c r="LV105" s="2" t="s">
        <v>128</v>
      </c>
      <c r="LW105" s="2" t="s">
        <v>276</v>
      </c>
      <c r="LX105" s="2" t="s">
        <v>277</v>
      </c>
      <c r="LY105" s="2" t="s">
        <v>142</v>
      </c>
      <c r="LZ105" s="2" t="s">
        <v>142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131</v>
      </c>
      <c r="MI105" s="2" t="s">
        <v>131</v>
      </c>
      <c r="MJ105" s="2" t="s">
        <v>131</v>
      </c>
      <c r="MK105" s="2" t="s">
        <v>131</v>
      </c>
      <c r="ML105" s="2" t="s">
        <v>131</v>
      </c>
      <c r="MM105" s="2" t="s">
        <v>131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139</v>
      </c>
      <c r="MV105" s="2" t="s">
        <v>154</v>
      </c>
      <c r="MW105" s="2" t="s">
        <v>131</v>
      </c>
      <c r="MX105" s="2" t="s">
        <v>131</v>
      </c>
      <c r="MY105" s="2" t="s">
        <v>142</v>
      </c>
      <c r="MZ105" s="2" t="s">
        <v>142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152</v>
      </c>
      <c r="NI105" s="2" t="s">
        <v>128</v>
      </c>
      <c r="NJ105" s="2" t="s">
        <v>131</v>
      </c>
      <c r="NK105" s="2" t="s">
        <v>131</v>
      </c>
      <c r="NL105" s="2" t="s">
        <v>142</v>
      </c>
      <c r="NM105" s="2" t="s">
        <v>142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139</v>
      </c>
      <c r="NV105" s="2" t="s">
        <v>128</v>
      </c>
      <c r="NW105" s="2" t="s">
        <v>458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161</v>
      </c>
      <c r="OI105" s="2" t="s">
        <v>128</v>
      </c>
      <c r="OJ105" s="2" t="s">
        <v>278</v>
      </c>
      <c r="OK105" s="2" t="s">
        <v>131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152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159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160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162</v>
      </c>
      <c r="RB105" s="4"/>
      <c r="RC105" s="8"/>
      <c r="RD105" s="4"/>
      <c r="RE105" s="8"/>
      <c r="RF105" s="7"/>
      <c r="RG105" s="7"/>
      <c r="RH105" s="2" t="s">
        <v>152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159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1252</v>
      </c>
      <c r="B106" s="2" t="s">
        <v>120</v>
      </c>
      <c r="C106" s="2" t="s">
        <v>121</v>
      </c>
      <c r="D106" s="2" t="s">
        <v>1166</v>
      </c>
      <c r="E106" s="2" t="s">
        <v>1167</v>
      </c>
      <c r="F106" s="2" t="s">
        <v>243</v>
      </c>
      <c r="G106" s="2" t="s">
        <v>131</v>
      </c>
      <c r="H106" s="2" t="s">
        <v>131</v>
      </c>
      <c r="I106" s="2" t="s">
        <v>1201</v>
      </c>
      <c r="J106" s="2" t="s">
        <v>1169</v>
      </c>
      <c r="K106" s="2" t="s">
        <v>681</v>
      </c>
      <c r="L106" s="3">
        <v>16.8</v>
      </c>
      <c r="M106" s="3">
        <v>17.63</v>
      </c>
      <c r="N106" s="3">
        <v>49.99</v>
      </c>
      <c r="O106" s="2" t="s">
        <v>128</v>
      </c>
      <c r="P106" s="2" t="s">
        <v>551</v>
      </c>
      <c r="Q106" s="2" t="s">
        <v>130</v>
      </c>
      <c r="R106" s="2" t="s">
        <v>131</v>
      </c>
      <c r="S106" s="2" t="s">
        <v>247</v>
      </c>
      <c r="T106" s="2" t="s">
        <v>131</v>
      </c>
      <c r="U106" s="2" t="s">
        <v>131</v>
      </c>
      <c r="V106" s="2" t="s">
        <v>249</v>
      </c>
      <c r="W106" s="2" t="s">
        <v>474</v>
      </c>
      <c r="X106" s="2" t="s">
        <v>251</v>
      </c>
      <c r="Y106" s="2" t="s">
        <v>1203</v>
      </c>
      <c r="Z106" s="4">
        <v>118</v>
      </c>
      <c r="AA106" s="4">
        <f>=ROUNDDOWN(78.6666666666667,0)</f>
      </c>
      <c r="AB106" s="5">
        <v>1.5</v>
      </c>
      <c r="AC106" s="2" t="s">
        <v>131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</v>
      </c>
      <c r="AQ106" s="8">
        <v>8.76</v>
      </c>
      <c r="AR106" s="4"/>
      <c r="AS106" s="8"/>
      <c r="AT106" s="7"/>
      <c r="AU106" s="7"/>
      <c r="AV106" s="4">
        <v>1</v>
      </c>
      <c r="AW106" s="8">
        <v>8.76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0.0871</v>
      </c>
      <c r="BJ106" s="4">
        <v>1</v>
      </c>
      <c r="BK106" s="8">
        <v>8.76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139</v>
      </c>
      <c r="BV106" s="2" t="s">
        <v>128</v>
      </c>
      <c r="BW106" s="2" t="s">
        <v>254</v>
      </c>
      <c r="BX106" s="2" t="s">
        <v>255</v>
      </c>
      <c r="BY106" s="2" t="s">
        <v>142</v>
      </c>
      <c r="BZ106" s="2" t="s">
        <v>142</v>
      </c>
      <c r="CA106" s="2" t="s">
        <v>131</v>
      </c>
      <c r="CB106" s="4"/>
      <c r="CC106" s="8"/>
      <c r="CD106" s="4"/>
      <c r="CE106" s="8"/>
      <c r="CF106" s="7"/>
      <c r="CG106" s="7"/>
      <c r="CH106" s="2" t="s">
        <v>139</v>
      </c>
      <c r="CI106" s="2" t="s">
        <v>128</v>
      </c>
      <c r="CJ106" s="2" t="s">
        <v>256</v>
      </c>
      <c r="CK106" s="2" t="s">
        <v>1246</v>
      </c>
      <c r="CL106" s="2" t="s">
        <v>142</v>
      </c>
      <c r="CM106" s="2" t="s">
        <v>142</v>
      </c>
      <c r="CN106" s="2" t="s">
        <v>131</v>
      </c>
      <c r="CO106" s="4">
        <v>1</v>
      </c>
      <c r="CP106" s="8">
        <v>8.76</v>
      </c>
      <c r="CQ106" s="4"/>
      <c r="CR106" s="8"/>
      <c r="CS106" s="7"/>
      <c r="CT106" s="7"/>
      <c r="CU106" s="2" t="s">
        <v>139</v>
      </c>
      <c r="CV106" s="2" t="s">
        <v>128</v>
      </c>
      <c r="CW106" s="2" t="s">
        <v>258</v>
      </c>
      <c r="CX106" s="2" t="s">
        <v>1247</v>
      </c>
      <c r="CY106" s="2" t="s">
        <v>142</v>
      </c>
      <c r="CZ106" s="2" t="s">
        <v>142</v>
      </c>
      <c r="DA106" s="2" t="s">
        <v>131</v>
      </c>
      <c r="DB106" s="4"/>
      <c r="DC106" s="8"/>
      <c r="DD106" s="4"/>
      <c r="DE106" s="8"/>
      <c r="DF106" s="7"/>
      <c r="DG106" s="7"/>
      <c r="DH106" s="2" t="s">
        <v>139</v>
      </c>
      <c r="DI106" s="2" t="s">
        <v>128</v>
      </c>
      <c r="DJ106" s="2" t="s">
        <v>131</v>
      </c>
      <c r="DK106" s="2" t="s">
        <v>1253</v>
      </c>
      <c r="DL106" s="2" t="s">
        <v>142</v>
      </c>
      <c r="DM106" s="2" t="s">
        <v>142</v>
      </c>
      <c r="DN106" s="2" t="s">
        <v>131</v>
      </c>
      <c r="DO106" s="4"/>
      <c r="DP106" s="8"/>
      <c r="DQ106" s="4"/>
      <c r="DR106" s="8"/>
      <c r="DS106" s="7"/>
      <c r="DT106" s="7"/>
      <c r="DU106" s="2" t="s">
        <v>139</v>
      </c>
      <c r="DV106" s="2" t="s">
        <v>128</v>
      </c>
      <c r="DW106" s="2" t="s">
        <v>261</v>
      </c>
      <c r="DX106" s="2" t="s">
        <v>284</v>
      </c>
      <c r="DY106" s="2" t="s">
        <v>142</v>
      </c>
      <c r="DZ106" s="2" t="s">
        <v>142</v>
      </c>
      <c r="EA106" s="2" t="s">
        <v>131</v>
      </c>
      <c r="EB106" s="4"/>
      <c r="EC106" s="8"/>
      <c r="ED106" s="4"/>
      <c r="EE106" s="8"/>
      <c r="EF106" s="7"/>
      <c r="EG106" s="7"/>
      <c r="EH106" s="2" t="s">
        <v>139</v>
      </c>
      <c r="EI106" s="2" t="s">
        <v>128</v>
      </c>
      <c r="EJ106" s="2" t="s">
        <v>635</v>
      </c>
      <c r="EK106" s="2" t="s">
        <v>1254</v>
      </c>
      <c r="EL106" s="2" t="s">
        <v>142</v>
      </c>
      <c r="EM106" s="2" t="s">
        <v>142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139</v>
      </c>
      <c r="EV106" s="2" t="s">
        <v>128</v>
      </c>
      <c r="EW106" s="2" t="s">
        <v>148</v>
      </c>
      <c r="EX106" s="2" t="s">
        <v>131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139</v>
      </c>
      <c r="FI106" s="2" t="s">
        <v>128</v>
      </c>
      <c r="FJ106" s="2" t="s">
        <v>266</v>
      </c>
      <c r="FK106" s="2" t="s">
        <v>1249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131</v>
      </c>
      <c r="FV106" s="2" t="s">
        <v>131</v>
      </c>
      <c r="FW106" s="2" t="s">
        <v>131</v>
      </c>
      <c r="FX106" s="2" t="s">
        <v>131</v>
      </c>
      <c r="FY106" s="2" t="s">
        <v>131</v>
      </c>
      <c r="FZ106" s="2" t="s">
        <v>131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139</v>
      </c>
      <c r="GI106" s="2" t="s">
        <v>154</v>
      </c>
      <c r="GJ106" s="2" t="s">
        <v>350</v>
      </c>
      <c r="GK106" s="2" t="s">
        <v>1255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152</v>
      </c>
      <c r="GV106" s="2" t="s">
        <v>128</v>
      </c>
      <c r="GW106" s="2" t="s">
        <v>131</v>
      </c>
      <c r="GX106" s="2" t="s">
        <v>131</v>
      </c>
      <c r="GY106" s="2" t="s">
        <v>142</v>
      </c>
      <c r="GZ106" s="2" t="s">
        <v>142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152</v>
      </c>
      <c r="HI106" s="2" t="s">
        <v>128</v>
      </c>
      <c r="HJ106" s="2" t="s">
        <v>131</v>
      </c>
      <c r="HK106" s="2" t="s">
        <v>131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159</v>
      </c>
      <c r="HV106" s="2" t="s">
        <v>128</v>
      </c>
      <c r="HW106" s="2" t="s">
        <v>131</v>
      </c>
      <c r="HX106" s="2" t="s">
        <v>131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131</v>
      </c>
      <c r="II106" s="2" t="s">
        <v>131</v>
      </c>
      <c r="IJ106" s="2" t="s">
        <v>131</v>
      </c>
      <c r="IK106" s="2" t="s">
        <v>131</v>
      </c>
      <c r="IL106" s="2" t="s">
        <v>131</v>
      </c>
      <c r="IM106" s="2" t="s">
        <v>131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159</v>
      </c>
      <c r="IV106" s="2" t="s">
        <v>128</v>
      </c>
      <c r="IW106" s="2" t="s">
        <v>131</v>
      </c>
      <c r="IX106" s="2" t="s">
        <v>131</v>
      </c>
      <c r="IY106" s="2" t="s">
        <v>142</v>
      </c>
      <c r="IZ106" s="2" t="s">
        <v>142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159</v>
      </c>
      <c r="JI106" s="2" t="s">
        <v>128</v>
      </c>
      <c r="JJ106" s="2" t="s">
        <v>1242</v>
      </c>
      <c r="JK106" s="2" t="s">
        <v>1250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139</v>
      </c>
      <c r="JV106" s="2" t="s">
        <v>128</v>
      </c>
      <c r="JW106" s="2" t="s">
        <v>274</v>
      </c>
      <c r="JX106" s="2" t="s">
        <v>1256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131</v>
      </c>
      <c r="KI106" s="2" t="s">
        <v>131</v>
      </c>
      <c r="KJ106" s="2" t="s">
        <v>131</v>
      </c>
      <c r="KK106" s="2" t="s">
        <v>131</v>
      </c>
      <c r="KL106" s="2" t="s">
        <v>131</v>
      </c>
      <c r="KM106" s="2" t="s">
        <v>131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159</v>
      </c>
      <c r="KV106" s="2" t="s">
        <v>128</v>
      </c>
      <c r="KW106" s="2" t="s">
        <v>131</v>
      </c>
      <c r="KX106" s="2" t="s">
        <v>131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139</v>
      </c>
      <c r="LV106" s="2" t="s">
        <v>128</v>
      </c>
      <c r="LW106" s="2" t="s">
        <v>276</v>
      </c>
      <c r="LX106" s="2" t="s">
        <v>1257</v>
      </c>
      <c r="LY106" s="2" t="s">
        <v>142</v>
      </c>
      <c r="LZ106" s="2" t="s">
        <v>142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131</v>
      </c>
      <c r="MI106" s="2" t="s">
        <v>131</v>
      </c>
      <c r="MJ106" s="2" t="s">
        <v>131</v>
      </c>
      <c r="MK106" s="2" t="s">
        <v>131</v>
      </c>
      <c r="ML106" s="2" t="s">
        <v>131</v>
      </c>
      <c r="MM106" s="2" t="s">
        <v>131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139</v>
      </c>
      <c r="MV106" s="2" t="s">
        <v>154</v>
      </c>
      <c r="MW106" s="2" t="s">
        <v>131</v>
      </c>
      <c r="MX106" s="2" t="s">
        <v>131</v>
      </c>
      <c r="MY106" s="2" t="s">
        <v>142</v>
      </c>
      <c r="MZ106" s="2" t="s">
        <v>142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152</v>
      </c>
      <c r="NI106" s="2" t="s">
        <v>128</v>
      </c>
      <c r="NJ106" s="2" t="s">
        <v>131</v>
      </c>
      <c r="NK106" s="2" t="s">
        <v>131</v>
      </c>
      <c r="NL106" s="2" t="s">
        <v>142</v>
      </c>
      <c r="NM106" s="2" t="s">
        <v>142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139</v>
      </c>
      <c r="NV106" s="2" t="s">
        <v>128</v>
      </c>
      <c r="NW106" s="2" t="s">
        <v>458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161</v>
      </c>
      <c r="OI106" s="2" t="s">
        <v>128</v>
      </c>
      <c r="OJ106" s="2" t="s">
        <v>1258</v>
      </c>
      <c r="OK106" s="2" t="s">
        <v>131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152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159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160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162</v>
      </c>
      <c r="RB106" s="4"/>
      <c r="RC106" s="8"/>
      <c r="RD106" s="4"/>
      <c r="RE106" s="8"/>
      <c r="RF106" s="7"/>
      <c r="RG106" s="7"/>
      <c r="RH106" s="2" t="s">
        <v>152</v>
      </c>
      <c r="RI106" s="2" t="s">
        <v>128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159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1259</v>
      </c>
      <c r="B107" s="2" t="s">
        <v>120</v>
      </c>
      <c r="C107" s="2" t="s">
        <v>121</v>
      </c>
      <c r="D107" s="2" t="s">
        <v>1166</v>
      </c>
      <c r="E107" s="2" t="s">
        <v>1167</v>
      </c>
      <c r="F107" s="2" t="s">
        <v>468</v>
      </c>
      <c r="G107" s="2" t="s">
        <v>468</v>
      </c>
      <c r="H107" s="2" t="s">
        <v>468</v>
      </c>
      <c r="I107" s="2" t="s">
        <v>1201</v>
      </c>
      <c r="J107" s="2" t="s">
        <v>1260</v>
      </c>
      <c r="K107" s="2" t="s">
        <v>471</v>
      </c>
      <c r="L107" s="3">
        <v>22.5</v>
      </c>
      <c r="M107" s="3">
        <v>23.62</v>
      </c>
      <c r="N107" s="3">
        <v>49.99</v>
      </c>
      <c r="O107" s="2" t="s">
        <v>128</v>
      </c>
      <c r="P107" s="2" t="s">
        <v>129</v>
      </c>
      <c r="Q107" s="2" t="s">
        <v>130</v>
      </c>
      <c r="R107" s="2" t="s">
        <v>131</v>
      </c>
      <c r="S107" s="2" t="s">
        <v>472</v>
      </c>
      <c r="T107" s="2" t="s">
        <v>131</v>
      </c>
      <c r="U107" s="2" t="s">
        <v>131</v>
      </c>
      <c r="V107" s="2" t="s">
        <v>334</v>
      </c>
      <c r="W107" s="2" t="s">
        <v>334</v>
      </c>
      <c r="X107" s="2" t="s">
        <v>474</v>
      </c>
      <c r="Y107" s="2" t="s">
        <v>300</v>
      </c>
      <c r="Z107" s="4">
        <v>310</v>
      </c>
      <c r="AA107" s="4">
        <f>=ROUNDDOWN(114.814814814815,0)</f>
      </c>
      <c r="AB107" s="5">
        <v>2.7</v>
      </c>
      <c r="AC107" s="2" t="s">
        <v>131</v>
      </c>
      <c r="AD107" s="4"/>
      <c r="AE107" s="4"/>
      <c r="AF107" s="6">
        <v>68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2</v>
      </c>
      <c r="AQ107" s="8">
        <v>52.08</v>
      </c>
      <c r="AR107" s="4"/>
      <c r="AS107" s="8"/>
      <c r="AT107" s="7"/>
      <c r="AU107" s="7"/>
      <c r="AV107" s="4">
        <v>2</v>
      </c>
      <c r="AW107" s="8">
        <v>52.08</v>
      </c>
      <c r="AX107" s="4"/>
      <c r="AY107" s="8"/>
      <c r="AZ107" s="7"/>
      <c r="BA107" s="7"/>
      <c r="BB107" s="7">
        <v>1</v>
      </c>
      <c r="BC107" s="4">
        <v>3</v>
      </c>
      <c r="BD107" s="8">
        <v>77.27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0.674</v>
      </c>
      <c r="BJ107" s="4">
        <v>2</v>
      </c>
      <c r="BK107" s="8">
        <v>52.08</v>
      </c>
      <c r="BL107" s="2" t="s">
        <v>16</v>
      </c>
      <c r="BM107" s="7">
        <v>1</v>
      </c>
      <c r="BN107" s="7">
        <v>1</v>
      </c>
      <c r="BO107" s="4">
        <v>2</v>
      </c>
      <c r="BP107" s="8">
        <v>52.08</v>
      </c>
      <c r="BQ107" s="4"/>
      <c r="BR107" s="8"/>
      <c r="BS107" s="7"/>
      <c r="BT107" s="7"/>
      <c r="BU107" s="2" t="s">
        <v>139</v>
      </c>
      <c r="BV107" s="2" t="s">
        <v>128</v>
      </c>
      <c r="BW107" s="2" t="s">
        <v>301</v>
      </c>
      <c r="BX107" s="2" t="s">
        <v>952</v>
      </c>
      <c r="BY107" s="2" t="s">
        <v>142</v>
      </c>
      <c r="BZ107" s="2" t="s">
        <v>142</v>
      </c>
      <c r="CA107" s="2" t="s">
        <v>131</v>
      </c>
      <c r="CB107" s="4"/>
      <c r="CC107" s="8"/>
      <c r="CD107" s="4"/>
      <c r="CE107" s="8"/>
      <c r="CF107" s="7"/>
      <c r="CG107" s="7"/>
      <c r="CH107" s="2" t="s">
        <v>139</v>
      </c>
      <c r="CI107" s="2" t="s">
        <v>128</v>
      </c>
      <c r="CJ107" s="2" t="s">
        <v>301</v>
      </c>
      <c r="CK107" s="2" t="s">
        <v>536</v>
      </c>
      <c r="CL107" s="2" t="s">
        <v>142</v>
      </c>
      <c r="CM107" s="2" t="s">
        <v>142</v>
      </c>
      <c r="CN107" s="2" t="s">
        <v>131</v>
      </c>
      <c r="CO107" s="4"/>
      <c r="CP107" s="8"/>
      <c r="CQ107" s="4"/>
      <c r="CR107" s="8"/>
      <c r="CS107" s="7"/>
      <c r="CT107" s="7"/>
      <c r="CU107" s="2" t="s">
        <v>139</v>
      </c>
      <c r="CV107" s="2" t="s">
        <v>128</v>
      </c>
      <c r="CW107" s="2" t="s">
        <v>301</v>
      </c>
      <c r="CX107" s="2" t="s">
        <v>574</v>
      </c>
      <c r="CY107" s="2" t="s">
        <v>142</v>
      </c>
      <c r="CZ107" s="2" t="s">
        <v>142</v>
      </c>
      <c r="DA107" s="2" t="s">
        <v>131</v>
      </c>
      <c r="DB107" s="4"/>
      <c r="DC107" s="8"/>
      <c r="DD107" s="4"/>
      <c r="DE107" s="8"/>
      <c r="DF107" s="7"/>
      <c r="DG107" s="7"/>
      <c r="DH107" s="2" t="s">
        <v>139</v>
      </c>
      <c r="DI107" s="2" t="s">
        <v>128</v>
      </c>
      <c r="DJ107" s="2" t="s">
        <v>131</v>
      </c>
      <c r="DK107" s="2" t="s">
        <v>1261</v>
      </c>
      <c r="DL107" s="2" t="s">
        <v>142</v>
      </c>
      <c r="DM107" s="2" t="s">
        <v>142</v>
      </c>
      <c r="DN107" s="2" t="s">
        <v>131</v>
      </c>
      <c r="DO107" s="4"/>
      <c r="DP107" s="8"/>
      <c r="DQ107" s="4"/>
      <c r="DR107" s="8"/>
      <c r="DS107" s="7"/>
      <c r="DT107" s="7"/>
      <c r="DU107" s="2" t="s">
        <v>139</v>
      </c>
      <c r="DV107" s="2" t="s">
        <v>128</v>
      </c>
      <c r="DW107" s="2" t="s">
        <v>257</v>
      </c>
      <c r="DX107" s="2" t="s">
        <v>1262</v>
      </c>
      <c r="DY107" s="2" t="s">
        <v>142</v>
      </c>
      <c r="DZ107" s="2" t="s">
        <v>142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139</v>
      </c>
      <c r="EI107" s="2" t="s">
        <v>154</v>
      </c>
      <c r="EJ107" s="2" t="s">
        <v>1263</v>
      </c>
      <c r="EK107" s="2" t="s">
        <v>1264</v>
      </c>
      <c r="EL107" s="2" t="s">
        <v>142</v>
      </c>
      <c r="EM107" s="2" t="s">
        <v>142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139</v>
      </c>
      <c r="EV107" s="2" t="s">
        <v>128</v>
      </c>
      <c r="EW107" s="2" t="s">
        <v>148</v>
      </c>
      <c r="EX107" s="2" t="s">
        <v>1265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139</v>
      </c>
      <c r="FI107" s="2" t="s">
        <v>128</v>
      </c>
      <c r="FJ107" s="2" t="s">
        <v>486</v>
      </c>
      <c r="FK107" s="2" t="s">
        <v>1266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131</v>
      </c>
      <c r="FV107" s="2" t="s">
        <v>131</v>
      </c>
      <c r="FW107" s="2" t="s">
        <v>131</v>
      </c>
      <c r="FX107" s="2" t="s">
        <v>131</v>
      </c>
      <c r="FY107" s="2" t="s">
        <v>131</v>
      </c>
      <c r="FZ107" s="2" t="s">
        <v>131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139</v>
      </c>
      <c r="GI107" s="2" t="s">
        <v>154</v>
      </c>
      <c r="GJ107" s="2" t="s">
        <v>1267</v>
      </c>
      <c r="GK107" s="2" t="s">
        <v>730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139</v>
      </c>
      <c r="GV107" s="2" t="s">
        <v>156</v>
      </c>
      <c r="GW107" s="2" t="s">
        <v>515</v>
      </c>
      <c r="GX107" s="2" t="s">
        <v>221</v>
      </c>
      <c r="GY107" s="2" t="s">
        <v>142</v>
      </c>
      <c r="GZ107" s="2" t="s">
        <v>142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152</v>
      </c>
      <c r="HI107" s="2" t="s">
        <v>128</v>
      </c>
      <c r="HJ107" s="2" t="s">
        <v>1268</v>
      </c>
      <c r="HK107" s="2" t="s">
        <v>131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159</v>
      </c>
      <c r="HV107" s="2" t="s">
        <v>128</v>
      </c>
      <c r="HW107" s="2" t="s">
        <v>131</v>
      </c>
      <c r="HX107" s="2" t="s">
        <v>131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131</v>
      </c>
      <c r="II107" s="2" t="s">
        <v>131</v>
      </c>
      <c r="IJ107" s="2" t="s">
        <v>131</v>
      </c>
      <c r="IK107" s="2" t="s">
        <v>131</v>
      </c>
      <c r="IL107" s="2" t="s">
        <v>131</v>
      </c>
      <c r="IM107" s="2" t="s">
        <v>131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159</v>
      </c>
      <c r="IV107" s="2" t="s">
        <v>128</v>
      </c>
      <c r="IW107" s="2" t="s">
        <v>131</v>
      </c>
      <c r="IX107" s="2" t="s">
        <v>131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159</v>
      </c>
      <c r="JI107" s="2" t="s">
        <v>128</v>
      </c>
      <c r="JJ107" s="2" t="s">
        <v>131</v>
      </c>
      <c r="JK107" s="2" t="s">
        <v>131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139</v>
      </c>
      <c r="JV107" s="2" t="s">
        <v>128</v>
      </c>
      <c r="JW107" s="2" t="s">
        <v>301</v>
      </c>
      <c r="JX107" s="2" t="s">
        <v>1269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131</v>
      </c>
      <c r="KI107" s="2" t="s">
        <v>131</v>
      </c>
      <c r="KJ107" s="2" t="s">
        <v>131</v>
      </c>
      <c r="KK107" s="2" t="s">
        <v>131</v>
      </c>
      <c r="KL107" s="2" t="s">
        <v>131</v>
      </c>
      <c r="KM107" s="2" t="s">
        <v>131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159</v>
      </c>
      <c r="KV107" s="2" t="s">
        <v>128</v>
      </c>
      <c r="KW107" s="2" t="s">
        <v>131</v>
      </c>
      <c r="KX107" s="2" t="s">
        <v>131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139</v>
      </c>
      <c r="LV107" s="2" t="s">
        <v>128</v>
      </c>
      <c r="LW107" s="2" t="s">
        <v>301</v>
      </c>
      <c r="LX107" s="2" t="s">
        <v>497</v>
      </c>
      <c r="LY107" s="2" t="s">
        <v>142</v>
      </c>
      <c r="LZ107" s="2" t="s">
        <v>142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131</v>
      </c>
      <c r="MI107" s="2" t="s">
        <v>131</v>
      </c>
      <c r="MJ107" s="2" t="s">
        <v>131</v>
      </c>
      <c r="MK107" s="2" t="s">
        <v>131</v>
      </c>
      <c r="ML107" s="2" t="s">
        <v>131</v>
      </c>
      <c r="MM107" s="2" t="s">
        <v>131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139</v>
      </c>
      <c r="MV107" s="2" t="s">
        <v>154</v>
      </c>
      <c r="MW107" s="2" t="s">
        <v>131</v>
      </c>
      <c r="MX107" s="2" t="s">
        <v>131</v>
      </c>
      <c r="MY107" s="2" t="s">
        <v>142</v>
      </c>
      <c r="MZ107" s="2" t="s">
        <v>142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152</v>
      </c>
      <c r="NI107" s="2" t="s">
        <v>128</v>
      </c>
      <c r="NJ107" s="2" t="s">
        <v>131</v>
      </c>
      <c r="NK107" s="2" t="s">
        <v>131</v>
      </c>
      <c r="NL107" s="2" t="s">
        <v>142</v>
      </c>
      <c r="NM107" s="2" t="s">
        <v>142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131</v>
      </c>
      <c r="NV107" s="2" t="s">
        <v>131</v>
      </c>
      <c r="NW107" s="2" t="s">
        <v>131</v>
      </c>
      <c r="NX107" s="2" t="s">
        <v>131</v>
      </c>
      <c r="NY107" s="2" t="s">
        <v>131</v>
      </c>
      <c r="NZ107" s="2" t="s">
        <v>131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777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152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159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128</v>
      </c>
      <c r="QW107" s="2" t="s">
        <v>131</v>
      </c>
      <c r="QX107" s="2" t="s">
        <v>131</v>
      </c>
      <c r="QY107" s="2" t="s">
        <v>162</v>
      </c>
      <c r="QZ107" s="2" t="s">
        <v>142</v>
      </c>
      <c r="RA107" s="2" t="s">
        <v>162</v>
      </c>
      <c r="RB107" s="4"/>
      <c r="RC107" s="8"/>
      <c r="RD107" s="4"/>
      <c r="RE107" s="8"/>
      <c r="RF107" s="7"/>
      <c r="RG107" s="7"/>
      <c r="RH107" s="2" t="s">
        <v>152</v>
      </c>
      <c r="RI107" s="2" t="s">
        <v>154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159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1270</v>
      </c>
      <c r="B108" s="2" t="s">
        <v>120</v>
      </c>
      <c r="C108" s="2" t="s">
        <v>121</v>
      </c>
      <c r="D108" s="2" t="s">
        <v>1166</v>
      </c>
      <c r="E108" s="2" t="s">
        <v>1167</v>
      </c>
      <c r="F108" s="2" t="s">
        <v>468</v>
      </c>
      <c r="G108" s="2" t="s">
        <v>468</v>
      </c>
      <c r="H108" s="2" t="s">
        <v>468</v>
      </c>
      <c r="I108" s="2" t="s">
        <v>1195</v>
      </c>
      <c r="J108" s="2" t="s">
        <v>1196</v>
      </c>
      <c r="K108" s="2" t="s">
        <v>297</v>
      </c>
      <c r="L108" s="3">
        <v>22.5</v>
      </c>
      <c r="M108" s="3">
        <v>23.62</v>
      </c>
      <c r="N108" s="3">
        <v>49.99</v>
      </c>
      <c r="O108" s="2" t="s">
        <v>128</v>
      </c>
      <c r="P108" s="2" t="s">
        <v>551</v>
      </c>
      <c r="Q108" s="2" t="s">
        <v>130</v>
      </c>
      <c r="R108" s="2" t="s">
        <v>131</v>
      </c>
      <c r="S108" s="2" t="s">
        <v>472</v>
      </c>
      <c r="T108" s="2" t="s">
        <v>131</v>
      </c>
      <c r="U108" s="2" t="s">
        <v>131</v>
      </c>
      <c r="V108" s="2" t="s">
        <v>334</v>
      </c>
      <c r="W108" s="2" t="s">
        <v>334</v>
      </c>
      <c r="X108" s="2" t="s">
        <v>474</v>
      </c>
      <c r="Y108" s="2" t="s">
        <v>300</v>
      </c>
      <c r="Z108" s="4">
        <v>38</v>
      </c>
      <c r="AA108" s="4">
        <f>=ROUNDDOWN(47.5,0)</f>
      </c>
      <c r="AB108" s="5">
        <v>0.8</v>
      </c>
      <c r="AC108" s="2" t="s">
        <v>131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</v>
      </c>
      <c r="AQ108" s="8">
        <v>25.19</v>
      </c>
      <c r="AR108" s="4"/>
      <c r="AS108" s="8"/>
      <c r="AT108" s="7"/>
      <c r="AU108" s="7"/>
      <c r="AV108" s="4">
        <v>1</v>
      </c>
      <c r="AW108" s="8">
        <v>25.19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0.326</v>
      </c>
      <c r="BJ108" s="4">
        <v>1</v>
      </c>
      <c r="BK108" s="8">
        <v>25.19</v>
      </c>
      <c r="BL108" s="2" t="s">
        <v>16</v>
      </c>
      <c r="BM108" s="7">
        <v>1</v>
      </c>
      <c r="BN108" s="7">
        <v>1</v>
      </c>
      <c r="BO108" s="4">
        <v>1</v>
      </c>
      <c r="BP108" s="8">
        <v>25.19</v>
      </c>
      <c r="BQ108" s="4"/>
      <c r="BR108" s="8"/>
      <c r="BS108" s="7"/>
      <c r="BT108" s="7"/>
      <c r="BU108" s="2" t="s">
        <v>139</v>
      </c>
      <c r="BV108" s="2" t="s">
        <v>128</v>
      </c>
      <c r="BW108" s="2" t="s">
        <v>301</v>
      </c>
      <c r="BX108" s="2" t="s">
        <v>952</v>
      </c>
      <c r="BY108" s="2" t="s">
        <v>142</v>
      </c>
      <c r="BZ108" s="2" t="s">
        <v>142</v>
      </c>
      <c r="CA108" s="2" t="s">
        <v>131</v>
      </c>
      <c r="CB108" s="4"/>
      <c r="CC108" s="8"/>
      <c r="CD108" s="4"/>
      <c r="CE108" s="8"/>
      <c r="CF108" s="7"/>
      <c r="CG108" s="7"/>
      <c r="CH108" s="2" t="s">
        <v>139</v>
      </c>
      <c r="CI108" s="2" t="s">
        <v>128</v>
      </c>
      <c r="CJ108" s="2" t="s">
        <v>301</v>
      </c>
      <c r="CK108" s="2" t="s">
        <v>536</v>
      </c>
      <c r="CL108" s="2" t="s">
        <v>142</v>
      </c>
      <c r="CM108" s="2" t="s">
        <v>142</v>
      </c>
      <c r="CN108" s="2" t="s">
        <v>131</v>
      </c>
      <c r="CO108" s="4"/>
      <c r="CP108" s="8"/>
      <c r="CQ108" s="4"/>
      <c r="CR108" s="8"/>
      <c r="CS108" s="7"/>
      <c r="CT108" s="7"/>
      <c r="CU108" s="2" t="s">
        <v>139</v>
      </c>
      <c r="CV108" s="2" t="s">
        <v>128</v>
      </c>
      <c r="CW108" s="2" t="s">
        <v>301</v>
      </c>
      <c r="CX108" s="2" t="s">
        <v>574</v>
      </c>
      <c r="CY108" s="2" t="s">
        <v>142</v>
      </c>
      <c r="CZ108" s="2" t="s">
        <v>142</v>
      </c>
      <c r="DA108" s="2" t="s">
        <v>131</v>
      </c>
      <c r="DB108" s="4"/>
      <c r="DC108" s="8"/>
      <c r="DD108" s="4"/>
      <c r="DE108" s="8"/>
      <c r="DF108" s="7"/>
      <c r="DG108" s="7"/>
      <c r="DH108" s="2" t="s">
        <v>139</v>
      </c>
      <c r="DI108" s="2" t="s">
        <v>128</v>
      </c>
      <c r="DJ108" s="2" t="s">
        <v>131</v>
      </c>
      <c r="DK108" s="2" t="s">
        <v>1212</v>
      </c>
      <c r="DL108" s="2" t="s">
        <v>142</v>
      </c>
      <c r="DM108" s="2" t="s">
        <v>142</v>
      </c>
      <c r="DN108" s="2" t="s">
        <v>131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128</v>
      </c>
      <c r="DW108" s="2" t="s">
        <v>257</v>
      </c>
      <c r="DX108" s="2" t="s">
        <v>1035</v>
      </c>
      <c r="DY108" s="2" t="s">
        <v>142</v>
      </c>
      <c r="DZ108" s="2" t="s">
        <v>142</v>
      </c>
      <c r="EA108" s="2" t="s">
        <v>131</v>
      </c>
      <c r="EB108" s="4"/>
      <c r="EC108" s="8"/>
      <c r="ED108" s="4"/>
      <c r="EE108" s="8"/>
      <c r="EF108" s="7"/>
      <c r="EG108" s="7"/>
      <c r="EH108" s="2" t="s">
        <v>139</v>
      </c>
      <c r="EI108" s="2" t="s">
        <v>154</v>
      </c>
      <c r="EJ108" s="2" t="s">
        <v>1263</v>
      </c>
      <c r="EK108" s="2" t="s">
        <v>131</v>
      </c>
      <c r="EL108" s="2" t="s">
        <v>142</v>
      </c>
      <c r="EM108" s="2" t="s">
        <v>142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139</v>
      </c>
      <c r="EV108" s="2" t="s">
        <v>128</v>
      </c>
      <c r="EW108" s="2" t="s">
        <v>148</v>
      </c>
      <c r="EX108" s="2" t="s">
        <v>131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139</v>
      </c>
      <c r="FI108" s="2" t="s">
        <v>128</v>
      </c>
      <c r="FJ108" s="2" t="s">
        <v>486</v>
      </c>
      <c r="FK108" s="2" t="s">
        <v>1251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131</v>
      </c>
      <c r="FV108" s="2" t="s">
        <v>131</v>
      </c>
      <c r="FW108" s="2" t="s">
        <v>131</v>
      </c>
      <c r="FX108" s="2" t="s">
        <v>131</v>
      </c>
      <c r="FY108" s="2" t="s">
        <v>131</v>
      </c>
      <c r="FZ108" s="2" t="s">
        <v>131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139</v>
      </c>
      <c r="GI108" s="2" t="s">
        <v>154</v>
      </c>
      <c r="GJ108" s="2" t="s">
        <v>350</v>
      </c>
      <c r="GK108" s="2" t="s">
        <v>1271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139</v>
      </c>
      <c r="GV108" s="2" t="s">
        <v>128</v>
      </c>
      <c r="GW108" s="2" t="s">
        <v>423</v>
      </c>
      <c r="GX108" s="2" t="s">
        <v>990</v>
      </c>
      <c r="GY108" s="2" t="s">
        <v>142</v>
      </c>
      <c r="GZ108" s="2" t="s">
        <v>142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139</v>
      </c>
      <c r="HI108" s="2" t="s">
        <v>154</v>
      </c>
      <c r="HJ108" s="2" t="s">
        <v>490</v>
      </c>
      <c r="HK108" s="2" t="s">
        <v>131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159</v>
      </c>
      <c r="HV108" s="2" t="s">
        <v>128</v>
      </c>
      <c r="HW108" s="2" t="s">
        <v>131</v>
      </c>
      <c r="HX108" s="2" t="s">
        <v>131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131</v>
      </c>
      <c r="II108" s="2" t="s">
        <v>131</v>
      </c>
      <c r="IJ108" s="2" t="s">
        <v>131</v>
      </c>
      <c r="IK108" s="2" t="s">
        <v>131</v>
      </c>
      <c r="IL108" s="2" t="s">
        <v>131</v>
      </c>
      <c r="IM108" s="2" t="s">
        <v>131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159</v>
      </c>
      <c r="IV108" s="2" t="s">
        <v>128</v>
      </c>
      <c r="IW108" s="2" t="s">
        <v>131</v>
      </c>
      <c r="IX108" s="2" t="s">
        <v>131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159</v>
      </c>
      <c r="JI108" s="2" t="s">
        <v>128</v>
      </c>
      <c r="JJ108" s="2" t="s">
        <v>131</v>
      </c>
      <c r="JK108" s="2" t="s">
        <v>131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139</v>
      </c>
      <c r="JV108" s="2" t="s">
        <v>128</v>
      </c>
      <c r="JW108" s="2" t="s">
        <v>301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131</v>
      </c>
      <c r="KI108" s="2" t="s">
        <v>131</v>
      </c>
      <c r="KJ108" s="2" t="s">
        <v>131</v>
      </c>
      <c r="KK108" s="2" t="s">
        <v>131</v>
      </c>
      <c r="KL108" s="2" t="s">
        <v>131</v>
      </c>
      <c r="KM108" s="2" t="s">
        <v>131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159</v>
      </c>
      <c r="KV108" s="2" t="s">
        <v>128</v>
      </c>
      <c r="KW108" s="2" t="s">
        <v>131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139</v>
      </c>
      <c r="LV108" s="2" t="s">
        <v>128</v>
      </c>
      <c r="LW108" s="2" t="s">
        <v>301</v>
      </c>
      <c r="LX108" s="2" t="s">
        <v>701</v>
      </c>
      <c r="LY108" s="2" t="s">
        <v>142</v>
      </c>
      <c r="LZ108" s="2" t="s">
        <v>142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131</v>
      </c>
      <c r="MI108" s="2" t="s">
        <v>131</v>
      </c>
      <c r="MJ108" s="2" t="s">
        <v>131</v>
      </c>
      <c r="MK108" s="2" t="s">
        <v>131</v>
      </c>
      <c r="ML108" s="2" t="s">
        <v>131</v>
      </c>
      <c r="MM108" s="2" t="s">
        <v>131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139</v>
      </c>
      <c r="MV108" s="2" t="s">
        <v>154</v>
      </c>
      <c r="MW108" s="2" t="s">
        <v>131</v>
      </c>
      <c r="MX108" s="2" t="s">
        <v>131</v>
      </c>
      <c r="MY108" s="2" t="s">
        <v>142</v>
      </c>
      <c r="MZ108" s="2" t="s">
        <v>142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152</v>
      </c>
      <c r="NI108" s="2" t="s">
        <v>128</v>
      </c>
      <c r="NJ108" s="2" t="s">
        <v>131</v>
      </c>
      <c r="NK108" s="2" t="s">
        <v>131</v>
      </c>
      <c r="NL108" s="2" t="s">
        <v>142</v>
      </c>
      <c r="NM108" s="2" t="s">
        <v>142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139</v>
      </c>
      <c r="NV108" s="2" t="s">
        <v>128</v>
      </c>
      <c r="NW108" s="2" t="s">
        <v>458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777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152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159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128</v>
      </c>
      <c r="QW108" s="2" t="s">
        <v>131</v>
      </c>
      <c r="QX108" s="2" t="s">
        <v>131</v>
      </c>
      <c r="QY108" s="2" t="s">
        <v>162</v>
      </c>
      <c r="QZ108" s="2" t="s">
        <v>142</v>
      </c>
      <c r="RA108" s="2" t="s">
        <v>162</v>
      </c>
      <c r="RB108" s="4"/>
      <c r="RC108" s="8"/>
      <c r="RD108" s="4"/>
      <c r="RE108" s="8"/>
      <c r="RF108" s="7"/>
      <c r="RG108" s="7"/>
      <c r="RH108" s="2" t="s">
        <v>152</v>
      </c>
      <c r="RI108" s="2" t="s">
        <v>128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159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1272</v>
      </c>
      <c r="B109" s="2" t="s">
        <v>120</v>
      </c>
      <c r="C109" s="2" t="s">
        <v>121</v>
      </c>
      <c r="D109" s="2" t="s">
        <v>1166</v>
      </c>
      <c r="E109" s="2" t="s">
        <v>1167</v>
      </c>
      <c r="F109" s="2" t="s">
        <v>1273</v>
      </c>
      <c r="G109" s="2" t="s">
        <v>1273</v>
      </c>
      <c r="H109" s="2" t="s">
        <v>1273</v>
      </c>
      <c r="I109" s="2" t="s">
        <v>1274</v>
      </c>
      <c r="J109" s="2" t="s">
        <v>1196</v>
      </c>
      <c r="K109" s="2" t="s">
        <v>297</v>
      </c>
      <c r="L109" s="3">
        <v>13.65</v>
      </c>
      <c r="M109" s="3">
        <v>14.33</v>
      </c>
      <c r="N109" s="3">
        <v>32.99</v>
      </c>
      <c r="O109" s="2" t="s">
        <v>128</v>
      </c>
      <c r="P109" s="2" t="s">
        <v>551</v>
      </c>
      <c r="Q109" s="2" t="s">
        <v>130</v>
      </c>
      <c r="R109" s="2" t="s">
        <v>131</v>
      </c>
      <c r="S109" s="2" t="s">
        <v>1275</v>
      </c>
      <c r="T109" s="2" t="s">
        <v>131</v>
      </c>
      <c r="U109" s="2" t="s">
        <v>131</v>
      </c>
      <c r="V109" s="2" t="s">
        <v>1171</v>
      </c>
      <c r="W109" s="2" t="s">
        <v>299</v>
      </c>
      <c r="X109" s="2" t="s">
        <v>474</v>
      </c>
      <c r="Y109" s="2" t="s">
        <v>300</v>
      </c>
      <c r="Z109" s="4">
        <v>80</v>
      </c>
      <c r="AA109" s="4">
        <f>=ROUNDDOWN(114.285714285714,0)</f>
      </c>
      <c r="AB109" s="5">
        <v>0.7</v>
      </c>
      <c r="AC109" s="2" t="s">
        <v>131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</v>
      </c>
      <c r="AQ109" s="8">
        <v>38.22</v>
      </c>
      <c r="AR109" s="4"/>
      <c r="AS109" s="8"/>
      <c r="AT109" s="7"/>
      <c r="AU109" s="7"/>
      <c r="AV109" s="4">
        <v>2</v>
      </c>
      <c r="AW109" s="8">
        <v>38.22</v>
      </c>
      <c r="AX109" s="4"/>
      <c r="AY109" s="8"/>
      <c r="AZ109" s="7"/>
      <c r="BA109" s="7"/>
      <c r="BB109" s="7">
        <v>1</v>
      </c>
      <c r="BC109" s="4">
        <v>2</v>
      </c>
      <c r="BD109" s="8">
        <v>38.22</v>
      </c>
      <c r="BE109" s="4"/>
      <c r="BF109" s="8"/>
      <c r="BG109" s="7"/>
      <c r="BH109" s="7"/>
      <c r="BI109" s="7">
        <v>1</v>
      </c>
      <c r="BJ109" s="4">
        <v>2</v>
      </c>
      <c r="BK109" s="8">
        <v>38.22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139</v>
      </c>
      <c r="BV109" s="2" t="s">
        <v>128</v>
      </c>
      <c r="BW109" s="2" t="s">
        <v>301</v>
      </c>
      <c r="BX109" s="2" t="s">
        <v>1276</v>
      </c>
      <c r="BY109" s="2" t="s">
        <v>142</v>
      </c>
      <c r="BZ109" s="2" t="s">
        <v>142</v>
      </c>
      <c r="CA109" s="2" t="s">
        <v>131</v>
      </c>
      <c r="CB109" s="4">
        <v>2</v>
      </c>
      <c r="CC109" s="8">
        <v>38.22</v>
      </c>
      <c r="CD109" s="4"/>
      <c r="CE109" s="8"/>
      <c r="CF109" s="7"/>
      <c r="CG109" s="7"/>
      <c r="CH109" s="2" t="s">
        <v>139</v>
      </c>
      <c r="CI109" s="2" t="s">
        <v>128</v>
      </c>
      <c r="CJ109" s="2" t="s">
        <v>301</v>
      </c>
      <c r="CK109" s="2" t="s">
        <v>1277</v>
      </c>
      <c r="CL109" s="2" t="s">
        <v>142</v>
      </c>
      <c r="CM109" s="2" t="s">
        <v>142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139</v>
      </c>
      <c r="CV109" s="2" t="s">
        <v>128</v>
      </c>
      <c r="CW109" s="2" t="s">
        <v>301</v>
      </c>
      <c r="CX109" s="2" t="s">
        <v>476</v>
      </c>
      <c r="CY109" s="2" t="s">
        <v>162</v>
      </c>
      <c r="CZ109" s="2" t="s">
        <v>142</v>
      </c>
      <c r="DA109" s="2" t="s">
        <v>131</v>
      </c>
      <c r="DB109" s="4"/>
      <c r="DC109" s="8"/>
      <c r="DD109" s="4"/>
      <c r="DE109" s="8"/>
      <c r="DF109" s="7"/>
      <c r="DG109" s="7"/>
      <c r="DH109" s="2" t="s">
        <v>139</v>
      </c>
      <c r="DI109" s="2" t="s">
        <v>128</v>
      </c>
      <c r="DJ109" s="2" t="s">
        <v>131</v>
      </c>
      <c r="DK109" s="2" t="s">
        <v>1142</v>
      </c>
      <c r="DL109" s="2" t="s">
        <v>142</v>
      </c>
      <c r="DM109" s="2" t="s">
        <v>142</v>
      </c>
      <c r="DN109" s="2" t="s">
        <v>131</v>
      </c>
      <c r="DO109" s="4"/>
      <c r="DP109" s="8"/>
      <c r="DQ109" s="4"/>
      <c r="DR109" s="8"/>
      <c r="DS109" s="7"/>
      <c r="DT109" s="7"/>
      <c r="DU109" s="2" t="s">
        <v>139</v>
      </c>
      <c r="DV109" s="2" t="s">
        <v>156</v>
      </c>
      <c r="DW109" s="2" t="s">
        <v>261</v>
      </c>
      <c r="DX109" s="2" t="s">
        <v>286</v>
      </c>
      <c r="DY109" s="2" t="s">
        <v>142</v>
      </c>
      <c r="DZ109" s="2" t="s">
        <v>142</v>
      </c>
      <c r="EA109" s="2" t="s">
        <v>131</v>
      </c>
      <c r="EB109" s="4"/>
      <c r="EC109" s="8"/>
      <c r="ED109" s="4"/>
      <c r="EE109" s="8"/>
      <c r="EF109" s="7"/>
      <c r="EG109" s="7"/>
      <c r="EH109" s="2" t="s">
        <v>139</v>
      </c>
      <c r="EI109" s="2" t="s">
        <v>154</v>
      </c>
      <c r="EJ109" s="2" t="s">
        <v>301</v>
      </c>
      <c r="EK109" s="2" t="s">
        <v>1278</v>
      </c>
      <c r="EL109" s="2" t="s">
        <v>142</v>
      </c>
      <c r="EM109" s="2" t="s">
        <v>142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139</v>
      </c>
      <c r="EV109" s="2" t="s">
        <v>128</v>
      </c>
      <c r="EW109" s="2" t="s">
        <v>148</v>
      </c>
      <c r="EX109" s="2" t="s">
        <v>131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139</v>
      </c>
      <c r="FI109" s="2" t="s">
        <v>128</v>
      </c>
      <c r="FJ109" s="2" t="s">
        <v>301</v>
      </c>
      <c r="FK109" s="2" t="s">
        <v>1279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131</v>
      </c>
      <c r="FV109" s="2" t="s">
        <v>131</v>
      </c>
      <c r="FW109" s="2" t="s">
        <v>131</v>
      </c>
      <c r="FX109" s="2" t="s">
        <v>131</v>
      </c>
      <c r="FY109" s="2" t="s">
        <v>131</v>
      </c>
      <c r="FZ109" s="2" t="s">
        <v>131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139</v>
      </c>
      <c r="GI109" s="2" t="s">
        <v>154</v>
      </c>
      <c r="GJ109" s="2" t="s">
        <v>368</v>
      </c>
      <c r="GK109" s="2" t="s">
        <v>1280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139</v>
      </c>
      <c r="GV109" s="2" t="s">
        <v>128</v>
      </c>
      <c r="GW109" s="2" t="s">
        <v>423</v>
      </c>
      <c r="GX109" s="2" t="s">
        <v>839</v>
      </c>
      <c r="GY109" s="2" t="s">
        <v>142</v>
      </c>
      <c r="GZ109" s="2" t="s">
        <v>142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139</v>
      </c>
      <c r="HI109" s="2" t="s">
        <v>154</v>
      </c>
      <c r="HJ109" s="2" t="s">
        <v>490</v>
      </c>
      <c r="HK109" s="2" t="s">
        <v>131</v>
      </c>
      <c r="HL109" s="2" t="s">
        <v>142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159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131</v>
      </c>
      <c r="II109" s="2" t="s">
        <v>131</v>
      </c>
      <c r="IJ109" s="2" t="s">
        <v>131</v>
      </c>
      <c r="IK109" s="2" t="s">
        <v>131</v>
      </c>
      <c r="IL109" s="2" t="s">
        <v>131</v>
      </c>
      <c r="IM109" s="2" t="s">
        <v>131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159</v>
      </c>
      <c r="IV109" s="2" t="s">
        <v>128</v>
      </c>
      <c r="IW109" s="2" t="s">
        <v>131</v>
      </c>
      <c r="IX109" s="2" t="s">
        <v>131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159</v>
      </c>
      <c r="JI109" s="2" t="s">
        <v>128</v>
      </c>
      <c r="JJ109" s="2" t="s">
        <v>1242</v>
      </c>
      <c r="JK109" s="2" t="s">
        <v>131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139</v>
      </c>
      <c r="JV109" s="2" t="s">
        <v>128</v>
      </c>
      <c r="JW109" s="2" t="s">
        <v>301</v>
      </c>
      <c r="JX109" s="2" t="s">
        <v>531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131</v>
      </c>
      <c r="KI109" s="2" t="s">
        <v>131</v>
      </c>
      <c r="KJ109" s="2" t="s">
        <v>131</v>
      </c>
      <c r="KK109" s="2" t="s">
        <v>131</v>
      </c>
      <c r="KL109" s="2" t="s">
        <v>131</v>
      </c>
      <c r="KM109" s="2" t="s">
        <v>131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159</v>
      </c>
      <c r="KV109" s="2" t="s">
        <v>128</v>
      </c>
      <c r="KW109" s="2" t="s">
        <v>131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139</v>
      </c>
      <c r="LV109" s="2" t="s">
        <v>128</v>
      </c>
      <c r="LW109" s="2" t="s">
        <v>301</v>
      </c>
      <c r="LX109" s="2" t="s">
        <v>700</v>
      </c>
      <c r="LY109" s="2" t="s">
        <v>142</v>
      </c>
      <c r="LZ109" s="2" t="s">
        <v>142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131</v>
      </c>
      <c r="MI109" s="2" t="s">
        <v>131</v>
      </c>
      <c r="MJ109" s="2" t="s">
        <v>131</v>
      </c>
      <c r="MK109" s="2" t="s">
        <v>131</v>
      </c>
      <c r="ML109" s="2" t="s">
        <v>131</v>
      </c>
      <c r="MM109" s="2" t="s">
        <v>131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139</v>
      </c>
      <c r="MV109" s="2" t="s">
        <v>128</v>
      </c>
      <c r="MW109" s="2" t="s">
        <v>131</v>
      </c>
      <c r="MX109" s="2" t="s">
        <v>131</v>
      </c>
      <c r="MY109" s="2" t="s">
        <v>142</v>
      </c>
      <c r="MZ109" s="2" t="s">
        <v>142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152</v>
      </c>
      <c r="NI109" s="2" t="s">
        <v>128</v>
      </c>
      <c r="NJ109" s="2" t="s">
        <v>131</v>
      </c>
      <c r="NK109" s="2" t="s">
        <v>131</v>
      </c>
      <c r="NL109" s="2" t="s">
        <v>142</v>
      </c>
      <c r="NM109" s="2" t="s">
        <v>142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139</v>
      </c>
      <c r="NV109" s="2" t="s">
        <v>128</v>
      </c>
      <c r="NW109" s="2" t="s">
        <v>458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161</v>
      </c>
      <c r="OI109" s="2" t="s">
        <v>128</v>
      </c>
      <c r="OJ109" s="2" t="s">
        <v>278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152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159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162</v>
      </c>
      <c r="RB109" s="4"/>
      <c r="RC109" s="8"/>
      <c r="RD109" s="4"/>
      <c r="RE109" s="8"/>
      <c r="RF109" s="7"/>
      <c r="RG109" s="7"/>
      <c r="RH109" s="2" t="s">
        <v>152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159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1281</v>
      </c>
      <c r="B110" s="2" t="s">
        <v>120</v>
      </c>
      <c r="C110" s="2" t="s">
        <v>121</v>
      </c>
      <c r="D110" s="2" t="s">
        <v>1282</v>
      </c>
      <c r="E110" s="2" t="s">
        <v>1283</v>
      </c>
      <c r="F110" s="2" t="s">
        <v>817</v>
      </c>
      <c r="G110" s="2" t="s">
        <v>817</v>
      </c>
      <c r="H110" s="2" t="s">
        <v>817</v>
      </c>
      <c r="I110" s="2" t="s">
        <v>1284</v>
      </c>
      <c r="J110" s="2" t="s">
        <v>1284</v>
      </c>
      <c r="K110" s="2" t="s">
        <v>736</v>
      </c>
      <c r="L110" s="3">
        <v>22.37</v>
      </c>
      <c r="M110" s="3">
        <v>23.49</v>
      </c>
      <c r="N110" s="3">
        <v>49.99</v>
      </c>
      <c r="O110" s="2" t="s">
        <v>128</v>
      </c>
      <c r="P110" s="2" t="s">
        <v>129</v>
      </c>
      <c r="Q110" s="2" t="s">
        <v>130</v>
      </c>
      <c r="R110" s="2" t="s">
        <v>131</v>
      </c>
      <c r="S110" s="2" t="s">
        <v>818</v>
      </c>
      <c r="T110" s="2" t="s">
        <v>131</v>
      </c>
      <c r="U110" s="2" t="s">
        <v>131</v>
      </c>
      <c r="V110" s="2" t="s">
        <v>135</v>
      </c>
      <c r="W110" s="2" t="s">
        <v>473</v>
      </c>
      <c r="X110" s="2" t="s">
        <v>1285</v>
      </c>
      <c r="Y110" s="2" t="s">
        <v>300</v>
      </c>
      <c r="Z110" s="4">
        <v>148</v>
      </c>
      <c r="AA110" s="4">
        <f>=ROUNDDOWN(27.4074074074074,0)</f>
      </c>
      <c r="AB110" s="5">
        <v>5.4</v>
      </c>
      <c r="AC110" s="2" t="s">
        <v>475</v>
      </c>
      <c r="AD110" s="4">
        <v>120</v>
      </c>
      <c r="AE110" s="4">
        <v>120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2</v>
      </c>
      <c r="AQ110" s="8">
        <v>48.14</v>
      </c>
      <c r="AR110" s="4"/>
      <c r="AS110" s="8"/>
      <c r="AT110" s="7"/>
      <c r="AU110" s="7"/>
      <c r="AV110" s="4">
        <v>2</v>
      </c>
      <c r="AW110" s="8">
        <v>48.14</v>
      </c>
      <c r="AX110" s="4"/>
      <c r="AY110" s="8"/>
      <c r="AZ110" s="7"/>
      <c r="BA110" s="7"/>
      <c r="BB110" s="7">
        <v>1</v>
      </c>
      <c r="BC110" s="4">
        <v>2</v>
      </c>
      <c r="BD110" s="8">
        <v>48.14</v>
      </c>
      <c r="BE110" s="4"/>
      <c r="BF110" s="8"/>
      <c r="BG110" s="7"/>
      <c r="BH110" s="7"/>
      <c r="BI110" s="7">
        <v>1</v>
      </c>
      <c r="BJ110" s="4">
        <v>2</v>
      </c>
      <c r="BK110" s="8">
        <v>48.14</v>
      </c>
      <c r="BL110" s="2" t="s">
        <v>410</v>
      </c>
      <c r="BM110" s="7">
        <v>1</v>
      </c>
      <c r="BN110" s="7">
        <v>1</v>
      </c>
      <c r="BO110" s="4">
        <v>1</v>
      </c>
      <c r="BP110" s="8">
        <v>24.78</v>
      </c>
      <c r="BQ110" s="4"/>
      <c r="BR110" s="8"/>
      <c r="BS110" s="7"/>
      <c r="BT110" s="7"/>
      <c r="BU110" s="2" t="s">
        <v>139</v>
      </c>
      <c r="BV110" s="2" t="s">
        <v>128</v>
      </c>
      <c r="BW110" s="2" t="s">
        <v>301</v>
      </c>
      <c r="BX110" s="2" t="s">
        <v>832</v>
      </c>
      <c r="BY110" s="2" t="s">
        <v>142</v>
      </c>
      <c r="BZ110" s="2" t="s">
        <v>142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139</v>
      </c>
      <c r="CI110" s="2" t="s">
        <v>128</v>
      </c>
      <c r="CJ110" s="2" t="s">
        <v>301</v>
      </c>
      <c r="CK110" s="2" t="s">
        <v>685</v>
      </c>
      <c r="CL110" s="2" t="s">
        <v>142</v>
      </c>
      <c r="CM110" s="2" t="s">
        <v>142</v>
      </c>
      <c r="CN110" s="2" t="s">
        <v>131</v>
      </c>
      <c r="CO110" s="4">
        <v>1</v>
      </c>
      <c r="CP110" s="8">
        <v>23.36</v>
      </c>
      <c r="CQ110" s="4"/>
      <c r="CR110" s="8"/>
      <c r="CS110" s="7"/>
      <c r="CT110" s="7"/>
      <c r="CU110" s="2" t="s">
        <v>139</v>
      </c>
      <c r="CV110" s="2" t="s">
        <v>128</v>
      </c>
      <c r="CW110" s="2" t="s">
        <v>301</v>
      </c>
      <c r="CX110" s="2" t="s">
        <v>1286</v>
      </c>
      <c r="CY110" s="2" t="s">
        <v>142</v>
      </c>
      <c r="CZ110" s="2" t="s">
        <v>142</v>
      </c>
      <c r="DA110" s="2" t="s">
        <v>131</v>
      </c>
      <c r="DB110" s="4"/>
      <c r="DC110" s="8"/>
      <c r="DD110" s="4"/>
      <c r="DE110" s="8"/>
      <c r="DF110" s="7"/>
      <c r="DG110" s="7"/>
      <c r="DH110" s="2" t="s">
        <v>139</v>
      </c>
      <c r="DI110" s="2" t="s">
        <v>128</v>
      </c>
      <c r="DJ110" s="2" t="s">
        <v>131</v>
      </c>
      <c r="DK110" s="2" t="s">
        <v>1068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139</v>
      </c>
      <c r="DV110" s="2" t="s">
        <v>128</v>
      </c>
      <c r="DW110" s="2" t="s">
        <v>481</v>
      </c>
      <c r="DX110" s="2" t="s">
        <v>540</v>
      </c>
      <c r="DY110" s="2" t="s">
        <v>142</v>
      </c>
      <c r="DZ110" s="2" t="s">
        <v>142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139</v>
      </c>
      <c r="EI110" s="2" t="s">
        <v>128</v>
      </c>
      <c r="EJ110" s="2" t="s">
        <v>301</v>
      </c>
      <c r="EK110" s="2" t="s">
        <v>847</v>
      </c>
      <c r="EL110" s="2" t="s">
        <v>142</v>
      </c>
      <c r="EM110" s="2" t="s">
        <v>142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139</v>
      </c>
      <c r="EV110" s="2" t="s">
        <v>128</v>
      </c>
      <c r="EW110" s="2" t="s">
        <v>148</v>
      </c>
      <c r="EX110" s="2" t="s">
        <v>211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139</v>
      </c>
      <c r="FI110" s="2" t="s">
        <v>128</v>
      </c>
      <c r="FJ110" s="2" t="s">
        <v>301</v>
      </c>
      <c r="FK110" s="2" t="s">
        <v>847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131</v>
      </c>
      <c r="FV110" s="2" t="s">
        <v>131</v>
      </c>
      <c r="FW110" s="2" t="s">
        <v>131</v>
      </c>
      <c r="FX110" s="2" t="s">
        <v>131</v>
      </c>
      <c r="FY110" s="2" t="s">
        <v>131</v>
      </c>
      <c r="FZ110" s="2" t="s">
        <v>131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139</v>
      </c>
      <c r="GI110" s="2" t="s">
        <v>154</v>
      </c>
      <c r="GJ110" s="2" t="s">
        <v>1287</v>
      </c>
      <c r="GK110" s="2" t="s">
        <v>352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139</v>
      </c>
      <c r="GV110" s="2" t="s">
        <v>128</v>
      </c>
      <c r="GW110" s="2" t="s">
        <v>423</v>
      </c>
      <c r="GX110" s="2" t="s">
        <v>995</v>
      </c>
      <c r="GY110" s="2" t="s">
        <v>142</v>
      </c>
      <c r="GZ110" s="2" t="s">
        <v>142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139</v>
      </c>
      <c r="HI110" s="2" t="s">
        <v>128</v>
      </c>
      <c r="HJ110" s="2" t="s">
        <v>310</v>
      </c>
      <c r="HK110" s="2" t="s">
        <v>1288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159</v>
      </c>
      <c r="HV110" s="2" t="s">
        <v>128</v>
      </c>
      <c r="HW110" s="2" t="s">
        <v>131</v>
      </c>
      <c r="HX110" s="2" t="s">
        <v>131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131</v>
      </c>
      <c r="II110" s="2" t="s">
        <v>131</v>
      </c>
      <c r="IJ110" s="2" t="s">
        <v>131</v>
      </c>
      <c r="IK110" s="2" t="s">
        <v>131</v>
      </c>
      <c r="IL110" s="2" t="s">
        <v>131</v>
      </c>
      <c r="IM110" s="2" t="s">
        <v>131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159</v>
      </c>
      <c r="IV110" s="2" t="s">
        <v>128</v>
      </c>
      <c r="IW110" s="2" t="s">
        <v>131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159</v>
      </c>
      <c r="JI110" s="2" t="s">
        <v>128</v>
      </c>
      <c r="JJ110" s="2" t="s">
        <v>131</v>
      </c>
      <c r="JK110" s="2" t="s">
        <v>131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139</v>
      </c>
      <c r="JV110" s="2" t="s">
        <v>128</v>
      </c>
      <c r="JW110" s="2" t="s">
        <v>301</v>
      </c>
      <c r="JX110" s="2" t="s">
        <v>840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131</v>
      </c>
      <c r="KI110" s="2" t="s">
        <v>131</v>
      </c>
      <c r="KJ110" s="2" t="s">
        <v>131</v>
      </c>
      <c r="KK110" s="2" t="s">
        <v>131</v>
      </c>
      <c r="KL110" s="2" t="s">
        <v>131</v>
      </c>
      <c r="KM110" s="2" t="s">
        <v>131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159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139</v>
      </c>
      <c r="LV110" s="2" t="s">
        <v>128</v>
      </c>
      <c r="LW110" s="2" t="s">
        <v>301</v>
      </c>
      <c r="LX110" s="2" t="s">
        <v>1289</v>
      </c>
      <c r="LY110" s="2" t="s">
        <v>142</v>
      </c>
      <c r="LZ110" s="2" t="s">
        <v>142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131</v>
      </c>
      <c r="MI110" s="2" t="s">
        <v>131</v>
      </c>
      <c r="MJ110" s="2" t="s">
        <v>131</v>
      </c>
      <c r="MK110" s="2" t="s">
        <v>131</v>
      </c>
      <c r="ML110" s="2" t="s">
        <v>131</v>
      </c>
      <c r="MM110" s="2" t="s">
        <v>131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139</v>
      </c>
      <c r="MV110" s="2" t="s">
        <v>154</v>
      </c>
      <c r="MW110" s="2" t="s">
        <v>131</v>
      </c>
      <c r="MX110" s="2" t="s">
        <v>131</v>
      </c>
      <c r="MY110" s="2" t="s">
        <v>142</v>
      </c>
      <c r="MZ110" s="2" t="s">
        <v>142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152</v>
      </c>
      <c r="NI110" s="2" t="s">
        <v>128</v>
      </c>
      <c r="NJ110" s="2" t="s">
        <v>131</v>
      </c>
      <c r="NK110" s="2" t="s">
        <v>131</v>
      </c>
      <c r="NL110" s="2" t="s">
        <v>142</v>
      </c>
      <c r="NM110" s="2" t="s">
        <v>142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139</v>
      </c>
      <c r="NV110" s="2" t="s">
        <v>128</v>
      </c>
      <c r="NW110" s="2" t="s">
        <v>458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139</v>
      </c>
      <c r="OI110" s="2" t="s">
        <v>128</v>
      </c>
      <c r="OJ110" s="2" t="s">
        <v>934</v>
      </c>
      <c r="OK110" s="2" t="s">
        <v>600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152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159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128</v>
      </c>
      <c r="QW110" s="2" t="s">
        <v>131</v>
      </c>
      <c r="QX110" s="2" t="s">
        <v>131</v>
      </c>
      <c r="QY110" s="2" t="s">
        <v>142</v>
      </c>
      <c r="QZ110" s="2" t="s">
        <v>142</v>
      </c>
      <c r="RA110" s="2" t="s">
        <v>162</v>
      </c>
      <c r="RB110" s="4"/>
      <c r="RC110" s="8"/>
      <c r="RD110" s="4"/>
      <c r="RE110" s="8"/>
      <c r="RF110" s="7"/>
      <c r="RG110" s="7"/>
      <c r="RH110" s="2" t="s">
        <v>152</v>
      </c>
      <c r="RI110" s="2" t="s">
        <v>154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159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1290</v>
      </c>
      <c r="B111" s="2" t="s">
        <v>120</v>
      </c>
      <c r="C111" s="2" t="s">
        <v>121</v>
      </c>
      <c r="D111" s="2" t="s">
        <v>1282</v>
      </c>
      <c r="E111" s="2" t="s">
        <v>1283</v>
      </c>
      <c r="F111" s="2" t="s">
        <v>679</v>
      </c>
      <c r="G111" s="2" t="s">
        <v>679</v>
      </c>
      <c r="H111" s="2" t="s">
        <v>679</v>
      </c>
      <c r="I111" s="2" t="s">
        <v>1284</v>
      </c>
      <c r="J111" s="2" t="s">
        <v>1284</v>
      </c>
      <c r="K111" s="2" t="s">
        <v>736</v>
      </c>
      <c r="L111" s="3">
        <v>21.5</v>
      </c>
      <c r="M111" s="3">
        <v>22.57</v>
      </c>
      <c r="N111" s="3">
        <v>42.99</v>
      </c>
      <c r="O111" s="2" t="s">
        <v>128</v>
      </c>
      <c r="P111" s="2" t="s">
        <v>551</v>
      </c>
      <c r="Q111" s="2" t="s">
        <v>130</v>
      </c>
      <c r="R111" s="2" t="s">
        <v>131</v>
      </c>
      <c r="S111" s="2" t="s">
        <v>682</v>
      </c>
      <c r="T111" s="2" t="s">
        <v>131</v>
      </c>
      <c r="U111" s="2" t="s">
        <v>131</v>
      </c>
      <c r="V111" s="2" t="s">
        <v>854</v>
      </c>
      <c r="W111" s="2" t="s">
        <v>334</v>
      </c>
      <c r="X111" s="2" t="s">
        <v>474</v>
      </c>
      <c r="Y111" s="2" t="s">
        <v>300</v>
      </c>
      <c r="Z111" s="4">
        <v>276</v>
      </c>
      <c r="AA111" s="4">
        <f>=ROUNDDOWN(39.4285714285714,0)</f>
      </c>
      <c r="AB111" s="5">
        <v>7</v>
      </c>
      <c r="AC111" s="2" t="s">
        <v>409</v>
      </c>
      <c r="AD111" s="4">
        <v>50</v>
      </c>
      <c r="AE111" s="4">
        <v>50</v>
      </c>
      <c r="AF111" s="6">
        <v>79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2</v>
      </c>
      <c r="AQ111" s="8">
        <v>45.58</v>
      </c>
      <c r="AR111" s="4"/>
      <c r="AS111" s="8"/>
      <c r="AT111" s="7"/>
      <c r="AU111" s="7"/>
      <c r="AV111" s="4">
        <v>2</v>
      </c>
      <c r="AW111" s="8">
        <v>45.58</v>
      </c>
      <c r="AX111" s="4"/>
      <c r="AY111" s="8"/>
      <c r="AZ111" s="7"/>
      <c r="BA111" s="7"/>
      <c r="BB111" s="7">
        <v>1</v>
      </c>
      <c r="BC111" s="4">
        <v>2</v>
      </c>
      <c r="BD111" s="8">
        <v>45.58</v>
      </c>
      <c r="BE111" s="4"/>
      <c r="BF111" s="8"/>
      <c r="BG111" s="7"/>
      <c r="BH111" s="7"/>
      <c r="BI111" s="7">
        <v>1</v>
      </c>
      <c r="BJ111" s="4">
        <v>2</v>
      </c>
      <c r="BK111" s="8">
        <v>45.58</v>
      </c>
      <c r="BL111" s="2" t="s">
        <v>16</v>
      </c>
      <c r="BM111" s="7">
        <v>1</v>
      </c>
      <c r="BN111" s="7">
        <v>1</v>
      </c>
      <c r="BO111" s="4">
        <v>2</v>
      </c>
      <c r="BP111" s="8">
        <v>45.58</v>
      </c>
      <c r="BQ111" s="4"/>
      <c r="BR111" s="8"/>
      <c r="BS111" s="7"/>
      <c r="BT111" s="7"/>
      <c r="BU111" s="2" t="s">
        <v>139</v>
      </c>
      <c r="BV111" s="2" t="s">
        <v>128</v>
      </c>
      <c r="BW111" s="2" t="s">
        <v>301</v>
      </c>
      <c r="BX111" s="2" t="s">
        <v>476</v>
      </c>
      <c r="BY111" s="2" t="s">
        <v>142</v>
      </c>
      <c r="BZ111" s="2" t="s">
        <v>142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139</v>
      </c>
      <c r="CI111" s="2" t="s">
        <v>128</v>
      </c>
      <c r="CJ111" s="2" t="s">
        <v>301</v>
      </c>
      <c r="CK111" s="2" t="s">
        <v>1291</v>
      </c>
      <c r="CL111" s="2" t="s">
        <v>142</v>
      </c>
      <c r="CM111" s="2" t="s">
        <v>142</v>
      </c>
      <c r="CN111" s="2" t="s">
        <v>131</v>
      </c>
      <c r="CO111" s="4"/>
      <c r="CP111" s="8"/>
      <c r="CQ111" s="4"/>
      <c r="CR111" s="8"/>
      <c r="CS111" s="7"/>
      <c r="CT111" s="7"/>
      <c r="CU111" s="2" t="s">
        <v>139</v>
      </c>
      <c r="CV111" s="2" t="s">
        <v>128</v>
      </c>
      <c r="CW111" s="2" t="s">
        <v>301</v>
      </c>
      <c r="CX111" s="2" t="s">
        <v>701</v>
      </c>
      <c r="CY111" s="2" t="s">
        <v>142</v>
      </c>
      <c r="CZ111" s="2" t="s">
        <v>142</v>
      </c>
      <c r="DA111" s="2" t="s">
        <v>131</v>
      </c>
      <c r="DB111" s="4"/>
      <c r="DC111" s="8"/>
      <c r="DD111" s="4"/>
      <c r="DE111" s="8"/>
      <c r="DF111" s="7"/>
      <c r="DG111" s="7"/>
      <c r="DH111" s="2" t="s">
        <v>139</v>
      </c>
      <c r="DI111" s="2" t="s">
        <v>128</v>
      </c>
      <c r="DJ111" s="2" t="s">
        <v>131</v>
      </c>
      <c r="DK111" s="2" t="s">
        <v>1212</v>
      </c>
      <c r="DL111" s="2" t="s">
        <v>142</v>
      </c>
      <c r="DM111" s="2" t="s">
        <v>142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139</v>
      </c>
      <c r="DV111" s="2" t="s">
        <v>128</v>
      </c>
      <c r="DW111" s="2" t="s">
        <v>261</v>
      </c>
      <c r="DX111" s="2" t="s">
        <v>1203</v>
      </c>
      <c r="DY111" s="2" t="s">
        <v>142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139</v>
      </c>
      <c r="EI111" s="2" t="s">
        <v>128</v>
      </c>
      <c r="EJ111" s="2" t="s">
        <v>301</v>
      </c>
      <c r="EK111" s="2" t="s">
        <v>1292</v>
      </c>
      <c r="EL111" s="2" t="s">
        <v>142</v>
      </c>
      <c r="EM111" s="2" t="s">
        <v>142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139</v>
      </c>
      <c r="EV111" s="2" t="s">
        <v>128</v>
      </c>
      <c r="EW111" s="2" t="s">
        <v>148</v>
      </c>
      <c r="EX111" s="2" t="s">
        <v>131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139</v>
      </c>
      <c r="FI111" s="2" t="s">
        <v>128</v>
      </c>
      <c r="FJ111" s="2" t="s">
        <v>301</v>
      </c>
      <c r="FK111" s="2" t="s">
        <v>705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131</v>
      </c>
      <c r="FV111" s="2" t="s">
        <v>131</v>
      </c>
      <c r="FW111" s="2" t="s">
        <v>131</v>
      </c>
      <c r="FX111" s="2" t="s">
        <v>131</v>
      </c>
      <c r="FY111" s="2" t="s">
        <v>131</v>
      </c>
      <c r="FZ111" s="2" t="s">
        <v>131</v>
      </c>
      <c r="GA111" s="2" t="s">
        <v>131</v>
      </c>
      <c r="GB111" s="4"/>
      <c r="GC111" s="8"/>
      <c r="GD111" s="4"/>
      <c r="GE111" s="8"/>
      <c r="GF111" s="7"/>
      <c r="GG111" s="7"/>
      <c r="GH111" s="2" t="s">
        <v>139</v>
      </c>
      <c r="GI111" s="2" t="s">
        <v>154</v>
      </c>
      <c r="GJ111" s="2" t="s">
        <v>350</v>
      </c>
      <c r="GK111" s="2" t="s">
        <v>1293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139</v>
      </c>
      <c r="GV111" s="2" t="s">
        <v>128</v>
      </c>
      <c r="GW111" s="2" t="s">
        <v>423</v>
      </c>
      <c r="GX111" s="2" t="s">
        <v>707</v>
      </c>
      <c r="GY111" s="2" t="s">
        <v>142</v>
      </c>
      <c r="GZ111" s="2" t="s">
        <v>142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152</v>
      </c>
      <c r="HI111" s="2" t="s">
        <v>154</v>
      </c>
      <c r="HJ111" s="2" t="s">
        <v>310</v>
      </c>
      <c r="HK111" s="2" t="s">
        <v>497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161</v>
      </c>
      <c r="HV111" s="2" t="s">
        <v>128</v>
      </c>
      <c r="HW111" s="2" t="s">
        <v>353</v>
      </c>
      <c r="HX111" s="2" t="s">
        <v>131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131</v>
      </c>
      <c r="II111" s="2" t="s">
        <v>131</v>
      </c>
      <c r="IJ111" s="2" t="s">
        <v>131</v>
      </c>
      <c r="IK111" s="2" t="s">
        <v>131</v>
      </c>
      <c r="IL111" s="2" t="s">
        <v>131</v>
      </c>
      <c r="IM111" s="2" t="s">
        <v>131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159</v>
      </c>
      <c r="IV111" s="2" t="s">
        <v>128</v>
      </c>
      <c r="IW111" s="2" t="s">
        <v>131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159</v>
      </c>
      <c r="JI111" s="2" t="s">
        <v>128</v>
      </c>
      <c r="JJ111" s="2" t="s">
        <v>131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139</v>
      </c>
      <c r="JV111" s="2" t="s">
        <v>128</v>
      </c>
      <c r="JW111" s="2" t="s">
        <v>301</v>
      </c>
      <c r="JX111" s="2" t="s">
        <v>1206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131</v>
      </c>
      <c r="KI111" s="2" t="s">
        <v>131</v>
      </c>
      <c r="KJ111" s="2" t="s">
        <v>131</v>
      </c>
      <c r="KK111" s="2" t="s">
        <v>131</v>
      </c>
      <c r="KL111" s="2" t="s">
        <v>131</v>
      </c>
      <c r="KM111" s="2" t="s">
        <v>131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159</v>
      </c>
      <c r="KV111" s="2" t="s">
        <v>128</v>
      </c>
      <c r="KW111" s="2" t="s">
        <v>131</v>
      </c>
      <c r="KX111" s="2" t="s">
        <v>131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139</v>
      </c>
      <c r="LV111" s="2" t="s">
        <v>128</v>
      </c>
      <c r="LW111" s="2" t="s">
        <v>301</v>
      </c>
      <c r="LX111" s="2" t="s">
        <v>732</v>
      </c>
      <c r="LY111" s="2" t="s">
        <v>142</v>
      </c>
      <c r="LZ111" s="2" t="s">
        <v>142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131</v>
      </c>
      <c r="MI111" s="2" t="s">
        <v>131</v>
      </c>
      <c r="MJ111" s="2" t="s">
        <v>131</v>
      </c>
      <c r="MK111" s="2" t="s">
        <v>131</v>
      </c>
      <c r="ML111" s="2" t="s">
        <v>131</v>
      </c>
      <c r="MM111" s="2" t="s">
        <v>131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139</v>
      </c>
      <c r="MV111" s="2" t="s">
        <v>154</v>
      </c>
      <c r="MW111" s="2" t="s">
        <v>131</v>
      </c>
      <c r="MX111" s="2" t="s">
        <v>131</v>
      </c>
      <c r="MY111" s="2" t="s">
        <v>142</v>
      </c>
      <c r="MZ111" s="2" t="s">
        <v>142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152</v>
      </c>
      <c r="NI111" s="2" t="s">
        <v>128</v>
      </c>
      <c r="NJ111" s="2" t="s">
        <v>131</v>
      </c>
      <c r="NK111" s="2" t="s">
        <v>131</v>
      </c>
      <c r="NL111" s="2" t="s">
        <v>142</v>
      </c>
      <c r="NM111" s="2" t="s">
        <v>142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139</v>
      </c>
      <c r="NV111" s="2" t="s">
        <v>128</v>
      </c>
      <c r="NW111" s="2" t="s">
        <v>458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139</v>
      </c>
      <c r="OI111" s="2" t="s">
        <v>128</v>
      </c>
      <c r="OJ111" s="2" t="s">
        <v>586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152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159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128</v>
      </c>
      <c r="QW111" s="2" t="s">
        <v>131</v>
      </c>
      <c r="QX111" s="2" t="s">
        <v>131</v>
      </c>
      <c r="QY111" s="2" t="s">
        <v>142</v>
      </c>
      <c r="QZ111" s="2" t="s">
        <v>142</v>
      </c>
      <c r="RA111" s="2" t="s">
        <v>131</v>
      </c>
      <c r="RB111" s="4"/>
      <c r="RC111" s="8"/>
      <c r="RD111" s="4"/>
      <c r="RE111" s="8"/>
      <c r="RF111" s="7"/>
      <c r="RG111" s="7"/>
      <c r="RH111" s="2" t="s">
        <v>152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159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1294</v>
      </c>
      <c r="B112" s="2" t="s">
        <v>120</v>
      </c>
      <c r="C112" s="2" t="s">
        <v>121</v>
      </c>
      <c r="D112" s="2" t="s">
        <v>1282</v>
      </c>
      <c r="E112" s="2" t="s">
        <v>1283</v>
      </c>
      <c r="F112" s="2" t="s">
        <v>1096</v>
      </c>
      <c r="G112" s="2" t="s">
        <v>1096</v>
      </c>
      <c r="H112" s="2" t="s">
        <v>1096</v>
      </c>
      <c r="I112" s="2" t="s">
        <v>1295</v>
      </c>
      <c r="J112" s="2" t="s">
        <v>1284</v>
      </c>
      <c r="K112" s="2" t="s">
        <v>736</v>
      </c>
      <c r="L112" s="3">
        <v>20</v>
      </c>
      <c r="M112" s="3">
        <v>21</v>
      </c>
      <c r="N112" s="3">
        <v>24.99</v>
      </c>
      <c r="O112" s="2" t="s">
        <v>128</v>
      </c>
      <c r="P112" s="2" t="s">
        <v>197</v>
      </c>
      <c r="Q112" s="2" t="s">
        <v>130</v>
      </c>
      <c r="R112" s="2" t="s">
        <v>131</v>
      </c>
      <c r="S112" s="2" t="s">
        <v>131</v>
      </c>
      <c r="T112" s="2" t="s">
        <v>378</v>
      </c>
      <c r="U112" s="2" t="s">
        <v>1296</v>
      </c>
      <c r="V112" s="2" t="s">
        <v>854</v>
      </c>
      <c r="W112" s="2" t="s">
        <v>473</v>
      </c>
      <c r="X112" s="2" t="s">
        <v>131</v>
      </c>
      <c r="Y112" s="2" t="s">
        <v>391</v>
      </c>
      <c r="Z112" s="4">
        <v>395</v>
      </c>
      <c r="AA112" s="4">
        <f>=ROUNDDOWN({0},0)</f>
      </c>
      <c r="AB112" s="5"/>
      <c r="AC112" s="2" t="s">
        <v>131</v>
      </c>
      <c r="AD112" s="4"/>
      <c r="AE112" s="4"/>
      <c r="AF112" s="6">
        <v>71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2</v>
      </c>
      <c r="AQ112" s="8">
        <v>30</v>
      </c>
      <c r="AR112" s="4"/>
      <c r="AS112" s="8"/>
      <c r="AT112" s="7"/>
      <c r="AU112" s="7"/>
      <c r="AV112" s="4">
        <v>2</v>
      </c>
      <c r="AW112" s="8">
        <v>30</v>
      </c>
      <c r="AX112" s="4"/>
      <c r="AY112" s="8"/>
      <c r="AZ112" s="7"/>
      <c r="BA112" s="7"/>
      <c r="BB112" s="7">
        <v>1</v>
      </c>
      <c r="BC112" s="4">
        <v>2</v>
      </c>
      <c r="BD112" s="8">
        <v>30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1</v>
      </c>
      <c r="BJ112" s="4">
        <v>2</v>
      </c>
      <c r="BK112" s="8">
        <v>30</v>
      </c>
      <c r="BL112" s="2" t="s">
        <v>17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139</v>
      </c>
      <c r="BV112" s="2" t="s">
        <v>128</v>
      </c>
      <c r="BW112" s="2" t="s">
        <v>131</v>
      </c>
      <c r="BX112" s="2" t="s">
        <v>131</v>
      </c>
      <c r="BY112" s="2" t="s">
        <v>142</v>
      </c>
      <c r="BZ112" s="2" t="s">
        <v>142</v>
      </c>
      <c r="CA112" s="2" t="s">
        <v>131</v>
      </c>
      <c r="CB112" s="4">
        <v>2</v>
      </c>
      <c r="CC112" s="8">
        <v>30</v>
      </c>
      <c r="CD112" s="4"/>
      <c r="CE112" s="8"/>
      <c r="CF112" s="7"/>
      <c r="CG112" s="7"/>
      <c r="CH112" s="2" t="s">
        <v>139</v>
      </c>
      <c r="CI112" s="2" t="s">
        <v>128</v>
      </c>
      <c r="CJ112" s="2" t="s">
        <v>131</v>
      </c>
      <c r="CK112" s="2" t="s">
        <v>1297</v>
      </c>
      <c r="CL112" s="2" t="s">
        <v>142</v>
      </c>
      <c r="CM112" s="2" t="s">
        <v>142</v>
      </c>
      <c r="CN112" s="2" t="s">
        <v>131</v>
      </c>
      <c r="CO112" s="4"/>
      <c r="CP112" s="8"/>
      <c r="CQ112" s="4"/>
      <c r="CR112" s="8"/>
      <c r="CS112" s="7"/>
      <c r="CT112" s="7"/>
      <c r="CU112" s="2" t="s">
        <v>139</v>
      </c>
      <c r="CV112" s="2" t="s">
        <v>128</v>
      </c>
      <c r="CW112" s="2" t="s">
        <v>131</v>
      </c>
      <c r="CX112" s="2" t="s">
        <v>1298</v>
      </c>
      <c r="CY112" s="2" t="s">
        <v>142</v>
      </c>
      <c r="CZ112" s="2" t="s">
        <v>142</v>
      </c>
      <c r="DA112" s="2" t="s">
        <v>131</v>
      </c>
      <c r="DB112" s="4"/>
      <c r="DC112" s="8"/>
      <c r="DD112" s="4"/>
      <c r="DE112" s="8"/>
      <c r="DF112" s="7"/>
      <c r="DG112" s="7"/>
      <c r="DH112" s="2" t="s">
        <v>139</v>
      </c>
      <c r="DI112" s="2" t="s">
        <v>128</v>
      </c>
      <c r="DJ112" s="2" t="s">
        <v>131</v>
      </c>
      <c r="DK112" s="2" t="s">
        <v>131</v>
      </c>
      <c r="DL112" s="2" t="s">
        <v>142</v>
      </c>
      <c r="DM112" s="2" t="s">
        <v>142</v>
      </c>
      <c r="DN112" s="2" t="s">
        <v>131</v>
      </c>
      <c r="DO112" s="4"/>
      <c r="DP112" s="8"/>
      <c r="DQ112" s="4"/>
      <c r="DR112" s="8"/>
      <c r="DS112" s="7"/>
      <c r="DT112" s="7"/>
      <c r="DU112" s="2" t="s">
        <v>139</v>
      </c>
      <c r="DV112" s="2" t="s">
        <v>128</v>
      </c>
      <c r="DW112" s="2" t="s">
        <v>131</v>
      </c>
      <c r="DX112" s="2" t="s">
        <v>131</v>
      </c>
      <c r="DY112" s="2" t="s">
        <v>142</v>
      </c>
      <c r="DZ112" s="2" t="s">
        <v>142</v>
      </c>
      <c r="EA112" s="2" t="s">
        <v>131</v>
      </c>
      <c r="EB112" s="4"/>
      <c r="EC112" s="8"/>
      <c r="ED112" s="4"/>
      <c r="EE112" s="8"/>
      <c r="EF112" s="7"/>
      <c r="EG112" s="7"/>
      <c r="EH112" s="2" t="s">
        <v>159</v>
      </c>
      <c r="EI112" s="2" t="s">
        <v>128</v>
      </c>
      <c r="EJ112" s="2" t="s">
        <v>131</v>
      </c>
      <c r="EK112" s="2" t="s">
        <v>131</v>
      </c>
      <c r="EL112" s="2" t="s">
        <v>142</v>
      </c>
      <c r="EM112" s="2" t="s">
        <v>142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139</v>
      </c>
      <c r="EV112" s="2" t="s">
        <v>128</v>
      </c>
      <c r="EW112" s="2" t="s">
        <v>131</v>
      </c>
      <c r="EX112" s="2" t="s">
        <v>131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159</v>
      </c>
      <c r="FI112" s="2" t="s">
        <v>128</v>
      </c>
      <c r="FJ112" s="2" t="s">
        <v>131</v>
      </c>
      <c r="FK112" s="2" t="s">
        <v>131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131</v>
      </c>
      <c r="FV112" s="2" t="s">
        <v>131</v>
      </c>
      <c r="FW112" s="2" t="s">
        <v>131</v>
      </c>
      <c r="FX112" s="2" t="s">
        <v>131</v>
      </c>
      <c r="FY112" s="2" t="s">
        <v>131</v>
      </c>
      <c r="FZ112" s="2" t="s">
        <v>131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152</v>
      </c>
      <c r="GI112" s="2" t="s">
        <v>128</v>
      </c>
      <c r="GJ112" s="2" t="s">
        <v>131</v>
      </c>
      <c r="GK112" s="2" t="s">
        <v>131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152</v>
      </c>
      <c r="GV112" s="2" t="s">
        <v>156</v>
      </c>
      <c r="GW112" s="2" t="s">
        <v>131</v>
      </c>
      <c r="GX112" s="2" t="s">
        <v>131</v>
      </c>
      <c r="GY112" s="2" t="s">
        <v>142</v>
      </c>
      <c r="GZ112" s="2" t="s">
        <v>142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152</v>
      </c>
      <c r="HI112" s="2" t="s">
        <v>128</v>
      </c>
      <c r="HJ112" s="2" t="s">
        <v>131</v>
      </c>
      <c r="HK112" s="2" t="s">
        <v>131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159</v>
      </c>
      <c r="HV112" s="2" t="s">
        <v>128</v>
      </c>
      <c r="HW112" s="2" t="s">
        <v>131</v>
      </c>
      <c r="HX112" s="2" t="s">
        <v>131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152</v>
      </c>
      <c r="II112" s="2" t="s">
        <v>128</v>
      </c>
      <c r="IJ112" s="2" t="s">
        <v>131</v>
      </c>
      <c r="IK112" s="2" t="s">
        <v>131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159</v>
      </c>
      <c r="IV112" s="2" t="s">
        <v>128</v>
      </c>
      <c r="IW112" s="2" t="s">
        <v>131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159</v>
      </c>
      <c r="JI112" s="2" t="s">
        <v>128</v>
      </c>
      <c r="JJ112" s="2" t="s">
        <v>131</v>
      </c>
      <c r="JK112" s="2" t="s">
        <v>131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152</v>
      </c>
      <c r="JV112" s="2" t="s">
        <v>128</v>
      </c>
      <c r="JW112" s="2" t="s">
        <v>131</v>
      </c>
      <c r="JX112" s="2" t="s">
        <v>131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152</v>
      </c>
      <c r="KI112" s="2" t="s">
        <v>128</v>
      </c>
      <c r="KJ112" s="2" t="s">
        <v>131</v>
      </c>
      <c r="KK112" s="2" t="s">
        <v>131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159</v>
      </c>
      <c r="KV112" s="2" t="s">
        <v>128</v>
      </c>
      <c r="KW112" s="2" t="s">
        <v>131</v>
      </c>
      <c r="KX112" s="2" t="s">
        <v>131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139</v>
      </c>
      <c r="LV112" s="2" t="s">
        <v>128</v>
      </c>
      <c r="LW112" s="2" t="s">
        <v>131</v>
      </c>
      <c r="LX112" s="2" t="s">
        <v>131</v>
      </c>
      <c r="LY112" s="2" t="s">
        <v>142</v>
      </c>
      <c r="LZ112" s="2" t="s">
        <v>142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131</v>
      </c>
      <c r="MI112" s="2" t="s">
        <v>131</v>
      </c>
      <c r="MJ112" s="2" t="s">
        <v>131</v>
      </c>
      <c r="MK112" s="2" t="s">
        <v>131</v>
      </c>
      <c r="ML112" s="2" t="s">
        <v>131</v>
      </c>
      <c r="MM112" s="2" t="s">
        <v>131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152</v>
      </c>
      <c r="NI112" s="2" t="s">
        <v>128</v>
      </c>
      <c r="NJ112" s="2" t="s">
        <v>131</v>
      </c>
      <c r="NK112" s="2" t="s">
        <v>131</v>
      </c>
      <c r="NL112" s="2" t="s">
        <v>142</v>
      </c>
      <c r="NM112" s="2" t="s">
        <v>142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139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152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159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152</v>
      </c>
      <c r="PV112" s="2" t="s">
        <v>128</v>
      </c>
      <c r="PW112" s="2" t="s">
        <v>131</v>
      </c>
      <c r="PX112" s="2" t="s">
        <v>131</v>
      </c>
      <c r="PY112" s="2" t="s">
        <v>142</v>
      </c>
      <c r="PZ112" s="2" t="s">
        <v>142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152</v>
      </c>
      <c r="QI112" s="2" t="s">
        <v>128</v>
      </c>
      <c r="QJ112" s="2" t="s">
        <v>131</v>
      </c>
      <c r="QK112" s="2" t="s">
        <v>131</v>
      </c>
      <c r="QL112" s="2" t="s">
        <v>142</v>
      </c>
      <c r="QM112" s="2" t="s">
        <v>142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128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131</v>
      </c>
      <c r="RB112" s="4"/>
      <c r="RC112" s="8"/>
      <c r="RD112" s="4"/>
      <c r="RE112" s="8"/>
      <c r="RF112" s="7"/>
      <c r="RG112" s="7"/>
      <c r="RH112" s="2" t="s">
        <v>152</v>
      </c>
      <c r="RI112" s="2" t="s">
        <v>154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159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1299</v>
      </c>
      <c r="B113" s="2" t="s">
        <v>120</v>
      </c>
      <c r="C113" s="2" t="s">
        <v>121</v>
      </c>
      <c r="D113" s="2" t="s">
        <v>1282</v>
      </c>
      <c r="E113" s="2" t="s">
        <v>1283</v>
      </c>
      <c r="F113" s="2" t="s">
        <v>1096</v>
      </c>
      <c r="G113" s="2" t="s">
        <v>1096</v>
      </c>
      <c r="H113" s="2" t="s">
        <v>1096</v>
      </c>
      <c r="I113" s="2" t="s">
        <v>1295</v>
      </c>
      <c r="J113" s="2" t="s">
        <v>1284</v>
      </c>
      <c r="K113" s="2" t="s">
        <v>1114</v>
      </c>
      <c r="L113" s="3">
        <v>20</v>
      </c>
      <c r="M113" s="3">
        <v>21</v>
      </c>
      <c r="N113" s="3">
        <v>24.99</v>
      </c>
      <c r="O113" s="2" t="s">
        <v>128</v>
      </c>
      <c r="P113" s="2" t="s">
        <v>197</v>
      </c>
      <c r="Q113" s="2" t="s">
        <v>130</v>
      </c>
      <c r="R113" s="2" t="s">
        <v>131</v>
      </c>
      <c r="S113" s="2" t="s">
        <v>131</v>
      </c>
      <c r="T113" s="2" t="s">
        <v>378</v>
      </c>
      <c r="U113" s="2" t="s">
        <v>1296</v>
      </c>
      <c r="V113" s="2" t="s">
        <v>854</v>
      </c>
      <c r="W113" s="2" t="s">
        <v>473</v>
      </c>
      <c r="X113" s="2" t="s">
        <v>131</v>
      </c>
      <c r="Y113" s="2" t="s">
        <v>391</v>
      </c>
      <c r="Z113" s="4">
        <v>407</v>
      </c>
      <c r="AA113" s="4">
        <f>=ROUNDDOWN({0},0)</f>
      </c>
      <c r="AB113" s="5"/>
      <c r="AC113" s="2" t="s">
        <v>131</v>
      </c>
      <c r="AD113" s="4"/>
      <c r="AE113" s="4"/>
      <c r="AF113" s="6">
        <v>71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/>
      <c r="BJ113" s="4"/>
      <c r="BK113" s="8"/>
      <c r="BL113" s="2" t="s">
        <v>131</v>
      </c>
      <c r="BM113" s="7"/>
      <c r="BN113" s="7"/>
      <c r="BO113" s="4"/>
      <c r="BP113" s="8"/>
      <c r="BQ113" s="4"/>
      <c r="BR113" s="8"/>
      <c r="BS113" s="7"/>
      <c r="BT113" s="7"/>
      <c r="BU113" s="2" t="s">
        <v>139</v>
      </c>
      <c r="BV113" s="2" t="s">
        <v>128</v>
      </c>
      <c r="BW113" s="2" t="s">
        <v>131</v>
      </c>
      <c r="BX113" s="2" t="s">
        <v>131</v>
      </c>
      <c r="BY113" s="2" t="s">
        <v>142</v>
      </c>
      <c r="BZ113" s="2" t="s">
        <v>142</v>
      </c>
      <c r="CA113" s="2" t="s">
        <v>131</v>
      </c>
      <c r="CB113" s="4"/>
      <c r="CC113" s="8"/>
      <c r="CD113" s="4"/>
      <c r="CE113" s="8"/>
      <c r="CF113" s="7"/>
      <c r="CG113" s="7"/>
      <c r="CH113" s="2" t="s">
        <v>139</v>
      </c>
      <c r="CI113" s="2" t="s">
        <v>128</v>
      </c>
      <c r="CJ113" s="2" t="s">
        <v>131</v>
      </c>
      <c r="CK113" s="2" t="s">
        <v>225</v>
      </c>
      <c r="CL113" s="2" t="s">
        <v>142</v>
      </c>
      <c r="CM113" s="2" t="s">
        <v>142</v>
      </c>
      <c r="CN113" s="2" t="s">
        <v>131</v>
      </c>
      <c r="CO113" s="4"/>
      <c r="CP113" s="8"/>
      <c r="CQ113" s="4"/>
      <c r="CR113" s="8"/>
      <c r="CS113" s="7"/>
      <c r="CT113" s="7"/>
      <c r="CU113" s="2" t="s">
        <v>139</v>
      </c>
      <c r="CV113" s="2" t="s">
        <v>128</v>
      </c>
      <c r="CW113" s="2" t="s">
        <v>131</v>
      </c>
      <c r="CX113" s="2" t="s">
        <v>1117</v>
      </c>
      <c r="CY113" s="2" t="s">
        <v>142</v>
      </c>
      <c r="CZ113" s="2" t="s">
        <v>142</v>
      </c>
      <c r="DA113" s="2" t="s">
        <v>131</v>
      </c>
      <c r="DB113" s="4"/>
      <c r="DC113" s="8"/>
      <c r="DD113" s="4"/>
      <c r="DE113" s="8"/>
      <c r="DF113" s="7"/>
      <c r="DG113" s="7"/>
      <c r="DH113" s="2" t="s">
        <v>139</v>
      </c>
      <c r="DI113" s="2" t="s">
        <v>128</v>
      </c>
      <c r="DJ113" s="2" t="s">
        <v>131</v>
      </c>
      <c r="DK113" s="2" t="s">
        <v>131</v>
      </c>
      <c r="DL113" s="2" t="s">
        <v>142</v>
      </c>
      <c r="DM113" s="2" t="s">
        <v>142</v>
      </c>
      <c r="DN113" s="2" t="s">
        <v>131</v>
      </c>
      <c r="DO113" s="4"/>
      <c r="DP113" s="8"/>
      <c r="DQ113" s="4"/>
      <c r="DR113" s="8"/>
      <c r="DS113" s="7"/>
      <c r="DT113" s="7"/>
      <c r="DU113" s="2" t="s">
        <v>139</v>
      </c>
      <c r="DV113" s="2" t="s">
        <v>128</v>
      </c>
      <c r="DW113" s="2" t="s">
        <v>131</v>
      </c>
      <c r="DX113" s="2" t="s">
        <v>131</v>
      </c>
      <c r="DY113" s="2" t="s">
        <v>142</v>
      </c>
      <c r="DZ113" s="2" t="s">
        <v>142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159</v>
      </c>
      <c r="EI113" s="2" t="s">
        <v>128</v>
      </c>
      <c r="EJ113" s="2" t="s">
        <v>131</v>
      </c>
      <c r="EK113" s="2" t="s">
        <v>131</v>
      </c>
      <c r="EL113" s="2" t="s">
        <v>142</v>
      </c>
      <c r="EM113" s="2" t="s">
        <v>142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139</v>
      </c>
      <c r="EV113" s="2" t="s">
        <v>128</v>
      </c>
      <c r="EW113" s="2" t="s">
        <v>131</v>
      </c>
      <c r="EX113" s="2" t="s">
        <v>131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159</v>
      </c>
      <c r="FI113" s="2" t="s">
        <v>128</v>
      </c>
      <c r="FJ113" s="2" t="s">
        <v>131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131</v>
      </c>
      <c r="FV113" s="2" t="s">
        <v>131</v>
      </c>
      <c r="FW113" s="2" t="s">
        <v>131</v>
      </c>
      <c r="FX113" s="2" t="s">
        <v>131</v>
      </c>
      <c r="FY113" s="2" t="s">
        <v>131</v>
      </c>
      <c r="FZ113" s="2" t="s">
        <v>131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152</v>
      </c>
      <c r="GI113" s="2" t="s">
        <v>128</v>
      </c>
      <c r="GJ113" s="2" t="s">
        <v>131</v>
      </c>
      <c r="GK113" s="2" t="s">
        <v>131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152</v>
      </c>
      <c r="GV113" s="2" t="s">
        <v>156</v>
      </c>
      <c r="GW113" s="2" t="s">
        <v>131</v>
      </c>
      <c r="GX113" s="2" t="s">
        <v>131</v>
      </c>
      <c r="GY113" s="2" t="s">
        <v>142</v>
      </c>
      <c r="GZ113" s="2" t="s">
        <v>142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152</v>
      </c>
      <c r="HI113" s="2" t="s">
        <v>128</v>
      </c>
      <c r="HJ113" s="2" t="s">
        <v>131</v>
      </c>
      <c r="HK113" s="2" t="s">
        <v>131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159</v>
      </c>
      <c r="HV113" s="2" t="s">
        <v>128</v>
      </c>
      <c r="HW113" s="2" t="s">
        <v>131</v>
      </c>
      <c r="HX113" s="2" t="s">
        <v>131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152</v>
      </c>
      <c r="II113" s="2" t="s">
        <v>128</v>
      </c>
      <c r="IJ113" s="2" t="s">
        <v>131</v>
      </c>
      <c r="IK113" s="2" t="s">
        <v>131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159</v>
      </c>
      <c r="IV113" s="2" t="s">
        <v>128</v>
      </c>
      <c r="IW113" s="2" t="s">
        <v>131</v>
      </c>
      <c r="IX113" s="2" t="s">
        <v>131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159</v>
      </c>
      <c r="JI113" s="2" t="s">
        <v>128</v>
      </c>
      <c r="JJ113" s="2" t="s">
        <v>131</v>
      </c>
      <c r="JK113" s="2" t="s">
        <v>131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152</v>
      </c>
      <c r="JV113" s="2" t="s">
        <v>128</v>
      </c>
      <c r="JW113" s="2" t="s">
        <v>131</v>
      </c>
      <c r="JX113" s="2" t="s">
        <v>131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152</v>
      </c>
      <c r="KI113" s="2" t="s">
        <v>128</v>
      </c>
      <c r="KJ113" s="2" t="s">
        <v>131</v>
      </c>
      <c r="KK113" s="2" t="s">
        <v>131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159</v>
      </c>
      <c r="KV113" s="2" t="s">
        <v>128</v>
      </c>
      <c r="KW113" s="2" t="s">
        <v>131</v>
      </c>
      <c r="KX113" s="2" t="s">
        <v>131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139</v>
      </c>
      <c r="LV113" s="2" t="s">
        <v>128</v>
      </c>
      <c r="LW113" s="2" t="s">
        <v>131</v>
      </c>
      <c r="LX113" s="2" t="s">
        <v>131</v>
      </c>
      <c r="LY113" s="2" t="s">
        <v>142</v>
      </c>
      <c r="LZ113" s="2" t="s">
        <v>142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131</v>
      </c>
      <c r="MI113" s="2" t="s">
        <v>131</v>
      </c>
      <c r="MJ113" s="2" t="s">
        <v>131</v>
      </c>
      <c r="MK113" s="2" t="s">
        <v>131</v>
      </c>
      <c r="ML113" s="2" t="s">
        <v>131</v>
      </c>
      <c r="MM113" s="2" t="s">
        <v>131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152</v>
      </c>
      <c r="NI113" s="2" t="s">
        <v>128</v>
      </c>
      <c r="NJ113" s="2" t="s">
        <v>131</v>
      </c>
      <c r="NK113" s="2" t="s">
        <v>131</v>
      </c>
      <c r="NL113" s="2" t="s">
        <v>142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139</v>
      </c>
      <c r="NV113" s="2" t="s">
        <v>128</v>
      </c>
      <c r="NW113" s="2" t="s">
        <v>131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128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152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159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152</v>
      </c>
      <c r="PV113" s="2" t="s">
        <v>128</v>
      </c>
      <c r="PW113" s="2" t="s">
        <v>131</v>
      </c>
      <c r="PX113" s="2" t="s">
        <v>131</v>
      </c>
      <c r="PY113" s="2" t="s">
        <v>142</v>
      </c>
      <c r="PZ113" s="2" t="s">
        <v>142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152</v>
      </c>
      <c r="QI113" s="2" t="s">
        <v>128</v>
      </c>
      <c r="QJ113" s="2" t="s">
        <v>131</v>
      </c>
      <c r="QK113" s="2" t="s">
        <v>131</v>
      </c>
      <c r="QL113" s="2" t="s">
        <v>142</v>
      </c>
      <c r="QM113" s="2" t="s">
        <v>142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131</v>
      </c>
      <c r="RB113" s="4"/>
      <c r="RC113" s="8"/>
      <c r="RD113" s="4"/>
      <c r="RE113" s="8"/>
      <c r="RF113" s="7"/>
      <c r="RG113" s="7"/>
      <c r="RH113" s="2" t="s">
        <v>152</v>
      </c>
      <c r="RI113" s="2" t="s">
        <v>154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159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1300</v>
      </c>
      <c r="B114" s="2" t="s">
        <v>120</v>
      </c>
      <c r="C114" s="2" t="s">
        <v>121</v>
      </c>
      <c r="D114" s="2" t="s">
        <v>1282</v>
      </c>
      <c r="E114" s="2" t="s">
        <v>1283</v>
      </c>
      <c r="F114" s="2" t="s">
        <v>1096</v>
      </c>
      <c r="G114" s="2" t="s">
        <v>1096</v>
      </c>
      <c r="H114" s="2" t="s">
        <v>1096</v>
      </c>
      <c r="I114" s="2" t="s">
        <v>1295</v>
      </c>
      <c r="J114" s="2" t="s">
        <v>1284</v>
      </c>
      <c r="K114" s="2" t="s">
        <v>246</v>
      </c>
      <c r="L114" s="3">
        <v>20</v>
      </c>
      <c r="M114" s="3">
        <v>21</v>
      </c>
      <c r="N114" s="3">
        <v>24.99</v>
      </c>
      <c r="O114" s="2" t="s">
        <v>128</v>
      </c>
      <c r="P114" s="2" t="s">
        <v>197</v>
      </c>
      <c r="Q114" s="2" t="s">
        <v>130</v>
      </c>
      <c r="R114" s="2" t="s">
        <v>131</v>
      </c>
      <c r="S114" s="2" t="s">
        <v>131</v>
      </c>
      <c r="T114" s="2" t="s">
        <v>378</v>
      </c>
      <c r="U114" s="2" t="s">
        <v>1296</v>
      </c>
      <c r="V114" s="2" t="s">
        <v>854</v>
      </c>
      <c r="W114" s="2" t="s">
        <v>473</v>
      </c>
      <c r="X114" s="2" t="s">
        <v>131</v>
      </c>
      <c r="Y114" s="2" t="s">
        <v>391</v>
      </c>
      <c r="Z114" s="4">
        <v>401</v>
      </c>
      <c r="AA114" s="4">
        <f>=ROUNDDOWN(308.461538461538,0)</f>
      </c>
      <c r="AB114" s="5">
        <v>1.3</v>
      </c>
      <c r="AC114" s="2" t="s">
        <v>131</v>
      </c>
      <c r="AD114" s="4"/>
      <c r="AE114" s="4"/>
      <c r="AF114" s="6">
        <v>71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/>
      <c r="BJ114" s="4"/>
      <c r="BK114" s="8"/>
      <c r="BL114" s="2" t="s">
        <v>131</v>
      </c>
      <c r="BM114" s="7"/>
      <c r="BN114" s="7"/>
      <c r="BO114" s="4"/>
      <c r="BP114" s="8"/>
      <c r="BQ114" s="4"/>
      <c r="BR114" s="8"/>
      <c r="BS114" s="7"/>
      <c r="BT114" s="7"/>
      <c r="BU114" s="2" t="s">
        <v>139</v>
      </c>
      <c r="BV114" s="2" t="s">
        <v>128</v>
      </c>
      <c r="BW114" s="2" t="s">
        <v>131</v>
      </c>
      <c r="BX114" s="2" t="s">
        <v>131</v>
      </c>
      <c r="BY114" s="2" t="s">
        <v>142</v>
      </c>
      <c r="BZ114" s="2" t="s">
        <v>142</v>
      </c>
      <c r="CA114" s="2" t="s">
        <v>131</v>
      </c>
      <c r="CB114" s="4"/>
      <c r="CC114" s="8"/>
      <c r="CD114" s="4"/>
      <c r="CE114" s="8"/>
      <c r="CF114" s="7"/>
      <c r="CG114" s="7"/>
      <c r="CH114" s="2" t="s">
        <v>139</v>
      </c>
      <c r="CI114" s="2" t="s">
        <v>128</v>
      </c>
      <c r="CJ114" s="2" t="s">
        <v>131</v>
      </c>
      <c r="CK114" s="2" t="s">
        <v>856</v>
      </c>
      <c r="CL114" s="2" t="s">
        <v>142</v>
      </c>
      <c r="CM114" s="2" t="s">
        <v>142</v>
      </c>
      <c r="CN114" s="2" t="s">
        <v>131</v>
      </c>
      <c r="CO114" s="4"/>
      <c r="CP114" s="8"/>
      <c r="CQ114" s="4"/>
      <c r="CR114" s="8"/>
      <c r="CS114" s="7"/>
      <c r="CT114" s="7"/>
      <c r="CU114" s="2" t="s">
        <v>139</v>
      </c>
      <c r="CV114" s="2" t="s">
        <v>128</v>
      </c>
      <c r="CW114" s="2" t="s">
        <v>131</v>
      </c>
      <c r="CX114" s="2" t="s">
        <v>225</v>
      </c>
      <c r="CY114" s="2" t="s">
        <v>142</v>
      </c>
      <c r="CZ114" s="2" t="s">
        <v>142</v>
      </c>
      <c r="DA114" s="2" t="s">
        <v>131</v>
      </c>
      <c r="DB114" s="4"/>
      <c r="DC114" s="8"/>
      <c r="DD114" s="4"/>
      <c r="DE114" s="8"/>
      <c r="DF114" s="7"/>
      <c r="DG114" s="7"/>
      <c r="DH114" s="2" t="s">
        <v>139</v>
      </c>
      <c r="DI114" s="2" t="s">
        <v>128</v>
      </c>
      <c r="DJ114" s="2" t="s">
        <v>131</v>
      </c>
      <c r="DK114" s="2" t="s">
        <v>131</v>
      </c>
      <c r="DL114" s="2" t="s">
        <v>142</v>
      </c>
      <c r="DM114" s="2" t="s">
        <v>142</v>
      </c>
      <c r="DN114" s="2" t="s">
        <v>131</v>
      </c>
      <c r="DO114" s="4"/>
      <c r="DP114" s="8"/>
      <c r="DQ114" s="4"/>
      <c r="DR114" s="8"/>
      <c r="DS114" s="7"/>
      <c r="DT114" s="7"/>
      <c r="DU114" s="2" t="s">
        <v>139</v>
      </c>
      <c r="DV114" s="2" t="s">
        <v>128</v>
      </c>
      <c r="DW114" s="2" t="s">
        <v>131</v>
      </c>
      <c r="DX114" s="2" t="s">
        <v>131</v>
      </c>
      <c r="DY114" s="2" t="s">
        <v>142</v>
      </c>
      <c r="DZ114" s="2" t="s">
        <v>142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159</v>
      </c>
      <c r="EI114" s="2" t="s">
        <v>128</v>
      </c>
      <c r="EJ114" s="2" t="s">
        <v>131</v>
      </c>
      <c r="EK114" s="2" t="s">
        <v>131</v>
      </c>
      <c r="EL114" s="2" t="s">
        <v>142</v>
      </c>
      <c r="EM114" s="2" t="s">
        <v>142</v>
      </c>
      <c r="EN114" s="2" t="s">
        <v>131</v>
      </c>
      <c r="EO114" s="4"/>
      <c r="EP114" s="8"/>
      <c r="EQ114" s="4"/>
      <c r="ER114" s="8"/>
      <c r="ES114" s="7"/>
      <c r="ET114" s="7"/>
      <c r="EU114" s="2" t="s">
        <v>139</v>
      </c>
      <c r="EV114" s="2" t="s">
        <v>128</v>
      </c>
      <c r="EW114" s="2" t="s">
        <v>131</v>
      </c>
      <c r="EX114" s="2" t="s">
        <v>131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159</v>
      </c>
      <c r="FI114" s="2" t="s">
        <v>128</v>
      </c>
      <c r="FJ114" s="2" t="s">
        <v>131</v>
      </c>
      <c r="FK114" s="2" t="s">
        <v>131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131</v>
      </c>
      <c r="FV114" s="2" t="s">
        <v>131</v>
      </c>
      <c r="FW114" s="2" t="s">
        <v>131</v>
      </c>
      <c r="FX114" s="2" t="s">
        <v>131</v>
      </c>
      <c r="FY114" s="2" t="s">
        <v>131</v>
      </c>
      <c r="FZ114" s="2" t="s">
        <v>131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152</v>
      </c>
      <c r="GI114" s="2" t="s">
        <v>128</v>
      </c>
      <c r="GJ114" s="2" t="s">
        <v>131</v>
      </c>
      <c r="GK114" s="2" t="s">
        <v>131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152</v>
      </c>
      <c r="GV114" s="2" t="s">
        <v>156</v>
      </c>
      <c r="GW114" s="2" t="s">
        <v>131</v>
      </c>
      <c r="GX114" s="2" t="s">
        <v>131</v>
      </c>
      <c r="GY114" s="2" t="s">
        <v>142</v>
      </c>
      <c r="GZ114" s="2" t="s">
        <v>142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152</v>
      </c>
      <c r="HI114" s="2" t="s">
        <v>128</v>
      </c>
      <c r="HJ114" s="2" t="s">
        <v>131</v>
      </c>
      <c r="HK114" s="2" t="s">
        <v>131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159</v>
      </c>
      <c r="HV114" s="2" t="s">
        <v>128</v>
      </c>
      <c r="HW114" s="2" t="s">
        <v>131</v>
      </c>
      <c r="HX114" s="2" t="s">
        <v>131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152</v>
      </c>
      <c r="II114" s="2" t="s">
        <v>128</v>
      </c>
      <c r="IJ114" s="2" t="s">
        <v>131</v>
      </c>
      <c r="IK114" s="2" t="s">
        <v>131</v>
      </c>
      <c r="IL114" s="2" t="s">
        <v>142</v>
      </c>
      <c r="IM114" s="2" t="s">
        <v>142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159</v>
      </c>
      <c r="IV114" s="2" t="s">
        <v>128</v>
      </c>
      <c r="IW114" s="2" t="s">
        <v>131</v>
      </c>
      <c r="IX114" s="2" t="s">
        <v>131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159</v>
      </c>
      <c r="JI114" s="2" t="s">
        <v>128</v>
      </c>
      <c r="JJ114" s="2" t="s">
        <v>131</v>
      </c>
      <c r="JK114" s="2" t="s">
        <v>131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152</v>
      </c>
      <c r="JV114" s="2" t="s">
        <v>128</v>
      </c>
      <c r="JW114" s="2" t="s">
        <v>131</v>
      </c>
      <c r="JX114" s="2" t="s">
        <v>131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152</v>
      </c>
      <c r="KI114" s="2" t="s">
        <v>128</v>
      </c>
      <c r="KJ114" s="2" t="s">
        <v>131</v>
      </c>
      <c r="KK114" s="2" t="s">
        <v>131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159</v>
      </c>
      <c r="KV114" s="2" t="s">
        <v>128</v>
      </c>
      <c r="KW114" s="2" t="s">
        <v>131</v>
      </c>
      <c r="KX114" s="2" t="s">
        <v>131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139</v>
      </c>
      <c r="LV114" s="2" t="s">
        <v>128</v>
      </c>
      <c r="LW114" s="2" t="s">
        <v>131</v>
      </c>
      <c r="LX114" s="2" t="s">
        <v>131</v>
      </c>
      <c r="LY114" s="2" t="s">
        <v>142</v>
      </c>
      <c r="LZ114" s="2" t="s">
        <v>142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131</v>
      </c>
      <c r="MI114" s="2" t="s">
        <v>131</v>
      </c>
      <c r="MJ114" s="2" t="s">
        <v>131</v>
      </c>
      <c r="MK114" s="2" t="s">
        <v>131</v>
      </c>
      <c r="ML114" s="2" t="s">
        <v>131</v>
      </c>
      <c r="MM114" s="2" t="s">
        <v>131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152</v>
      </c>
      <c r="NI114" s="2" t="s">
        <v>128</v>
      </c>
      <c r="NJ114" s="2" t="s">
        <v>131</v>
      </c>
      <c r="NK114" s="2" t="s">
        <v>131</v>
      </c>
      <c r="NL114" s="2" t="s">
        <v>142</v>
      </c>
      <c r="NM114" s="2" t="s">
        <v>142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139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152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159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152</v>
      </c>
      <c r="PV114" s="2" t="s">
        <v>128</v>
      </c>
      <c r="PW114" s="2" t="s">
        <v>131</v>
      </c>
      <c r="PX114" s="2" t="s">
        <v>131</v>
      </c>
      <c r="PY114" s="2" t="s">
        <v>142</v>
      </c>
      <c r="PZ114" s="2" t="s">
        <v>142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152</v>
      </c>
      <c r="QI114" s="2" t="s">
        <v>128</v>
      </c>
      <c r="QJ114" s="2" t="s">
        <v>131</v>
      </c>
      <c r="QK114" s="2" t="s">
        <v>131</v>
      </c>
      <c r="QL114" s="2" t="s">
        <v>142</v>
      </c>
      <c r="QM114" s="2" t="s">
        <v>142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131</v>
      </c>
      <c r="RB114" s="4"/>
      <c r="RC114" s="8"/>
      <c r="RD114" s="4"/>
      <c r="RE114" s="8"/>
      <c r="RF114" s="7"/>
      <c r="RG114" s="7"/>
      <c r="RH114" s="2" t="s">
        <v>152</v>
      </c>
      <c r="RI114" s="2" t="s">
        <v>154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159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1301</v>
      </c>
      <c r="B115" s="2" t="s">
        <v>120</v>
      </c>
      <c r="C115" s="2" t="s">
        <v>121</v>
      </c>
      <c r="D115" s="2" t="s">
        <v>1282</v>
      </c>
      <c r="E115" s="2" t="s">
        <v>1283</v>
      </c>
      <c r="F115" s="2" t="s">
        <v>1273</v>
      </c>
      <c r="G115" s="2" t="s">
        <v>1273</v>
      </c>
      <c r="H115" s="2" t="s">
        <v>1273</v>
      </c>
      <c r="I115" s="2" t="s">
        <v>1302</v>
      </c>
      <c r="J115" s="2" t="s">
        <v>1284</v>
      </c>
      <c r="K115" s="2" t="s">
        <v>297</v>
      </c>
      <c r="L115" s="3">
        <v>15.51</v>
      </c>
      <c r="M115" s="3">
        <v>16.28</v>
      </c>
      <c r="N115" s="3">
        <v>32.99</v>
      </c>
      <c r="O115" s="2" t="s">
        <v>128</v>
      </c>
      <c r="P115" s="2" t="s">
        <v>551</v>
      </c>
      <c r="Q115" s="2" t="s">
        <v>130</v>
      </c>
      <c r="R115" s="2" t="s">
        <v>131</v>
      </c>
      <c r="S115" s="2" t="s">
        <v>1275</v>
      </c>
      <c r="T115" s="2" t="s">
        <v>131</v>
      </c>
      <c r="U115" s="2" t="s">
        <v>131</v>
      </c>
      <c r="V115" s="2" t="s">
        <v>1171</v>
      </c>
      <c r="W115" s="2" t="s">
        <v>299</v>
      </c>
      <c r="X115" s="2" t="s">
        <v>1285</v>
      </c>
      <c r="Y115" s="2" t="s">
        <v>300</v>
      </c>
      <c r="Z115" s="4">
        <v>228</v>
      </c>
      <c r="AA115" s="4">
        <f>=ROUNDDOWN(162.857142857143,0)</f>
      </c>
      <c r="AB115" s="5">
        <v>1.4</v>
      </c>
      <c r="AC115" s="2" t="s">
        <v>131</v>
      </c>
      <c r="AD115" s="4"/>
      <c r="AE115" s="4"/>
      <c r="AF115" s="6">
        <v>79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131</v>
      </c>
      <c r="BM115" s="7"/>
      <c r="BN115" s="7"/>
      <c r="BO115" s="4"/>
      <c r="BP115" s="8"/>
      <c r="BQ115" s="4"/>
      <c r="BR115" s="8"/>
      <c r="BS115" s="7"/>
      <c r="BT115" s="7"/>
      <c r="BU115" s="2" t="s">
        <v>139</v>
      </c>
      <c r="BV115" s="2" t="s">
        <v>128</v>
      </c>
      <c r="BW115" s="2" t="s">
        <v>301</v>
      </c>
      <c r="BX115" s="2" t="s">
        <v>497</v>
      </c>
      <c r="BY115" s="2" t="s">
        <v>142</v>
      </c>
      <c r="BZ115" s="2" t="s">
        <v>142</v>
      </c>
      <c r="CA115" s="2" t="s">
        <v>131</v>
      </c>
      <c r="CB115" s="4"/>
      <c r="CC115" s="8"/>
      <c r="CD115" s="4"/>
      <c r="CE115" s="8"/>
      <c r="CF115" s="7"/>
      <c r="CG115" s="7"/>
      <c r="CH115" s="2" t="s">
        <v>139</v>
      </c>
      <c r="CI115" s="2" t="s">
        <v>128</v>
      </c>
      <c r="CJ115" s="2" t="s">
        <v>301</v>
      </c>
      <c r="CK115" s="2" t="s">
        <v>723</v>
      </c>
      <c r="CL115" s="2" t="s">
        <v>142</v>
      </c>
      <c r="CM115" s="2" t="s">
        <v>142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139</v>
      </c>
      <c r="CV115" s="2" t="s">
        <v>128</v>
      </c>
      <c r="CW115" s="2" t="s">
        <v>301</v>
      </c>
      <c r="CX115" s="2" t="s">
        <v>476</v>
      </c>
      <c r="CY115" s="2" t="s">
        <v>142</v>
      </c>
      <c r="CZ115" s="2" t="s">
        <v>142</v>
      </c>
      <c r="DA115" s="2" t="s">
        <v>131</v>
      </c>
      <c r="DB115" s="4"/>
      <c r="DC115" s="8"/>
      <c r="DD115" s="4"/>
      <c r="DE115" s="8"/>
      <c r="DF115" s="7"/>
      <c r="DG115" s="7"/>
      <c r="DH115" s="2" t="s">
        <v>139</v>
      </c>
      <c r="DI115" s="2" t="s">
        <v>128</v>
      </c>
      <c r="DJ115" s="2" t="s">
        <v>131</v>
      </c>
      <c r="DK115" s="2" t="s">
        <v>1303</v>
      </c>
      <c r="DL115" s="2" t="s">
        <v>142</v>
      </c>
      <c r="DM115" s="2" t="s">
        <v>142</v>
      </c>
      <c r="DN115" s="2" t="s">
        <v>131</v>
      </c>
      <c r="DO115" s="4"/>
      <c r="DP115" s="8"/>
      <c r="DQ115" s="4"/>
      <c r="DR115" s="8"/>
      <c r="DS115" s="7"/>
      <c r="DT115" s="7"/>
      <c r="DU115" s="2" t="s">
        <v>139</v>
      </c>
      <c r="DV115" s="2" t="s">
        <v>156</v>
      </c>
      <c r="DW115" s="2" t="s">
        <v>261</v>
      </c>
      <c r="DX115" s="2" t="s">
        <v>1304</v>
      </c>
      <c r="DY115" s="2" t="s">
        <v>142</v>
      </c>
      <c r="DZ115" s="2" t="s">
        <v>142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139</v>
      </c>
      <c r="EI115" s="2" t="s">
        <v>154</v>
      </c>
      <c r="EJ115" s="2" t="s">
        <v>301</v>
      </c>
      <c r="EK115" s="2" t="s">
        <v>480</v>
      </c>
      <c r="EL115" s="2" t="s">
        <v>142</v>
      </c>
      <c r="EM115" s="2" t="s">
        <v>142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139</v>
      </c>
      <c r="EV115" s="2" t="s">
        <v>128</v>
      </c>
      <c r="EW115" s="2" t="s">
        <v>148</v>
      </c>
      <c r="EX115" s="2" t="s">
        <v>201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139</v>
      </c>
      <c r="FI115" s="2" t="s">
        <v>128</v>
      </c>
      <c r="FJ115" s="2" t="s">
        <v>301</v>
      </c>
      <c r="FK115" s="2" t="s">
        <v>700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131</v>
      </c>
      <c r="FV115" s="2" t="s">
        <v>131</v>
      </c>
      <c r="FW115" s="2" t="s">
        <v>131</v>
      </c>
      <c r="FX115" s="2" t="s">
        <v>131</v>
      </c>
      <c r="FY115" s="2" t="s">
        <v>131</v>
      </c>
      <c r="FZ115" s="2" t="s">
        <v>131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139</v>
      </c>
      <c r="GI115" s="2" t="s">
        <v>154</v>
      </c>
      <c r="GJ115" s="2" t="s">
        <v>350</v>
      </c>
      <c r="GK115" s="2" t="s">
        <v>131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139</v>
      </c>
      <c r="GV115" s="2" t="s">
        <v>128</v>
      </c>
      <c r="GW115" s="2" t="s">
        <v>423</v>
      </c>
      <c r="GX115" s="2" t="s">
        <v>839</v>
      </c>
      <c r="GY115" s="2" t="s">
        <v>142</v>
      </c>
      <c r="GZ115" s="2" t="s">
        <v>142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139</v>
      </c>
      <c r="HI115" s="2" t="s">
        <v>154</v>
      </c>
      <c r="HJ115" s="2" t="s">
        <v>490</v>
      </c>
      <c r="HK115" s="2" t="s">
        <v>131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159</v>
      </c>
      <c r="HV115" s="2" t="s">
        <v>128</v>
      </c>
      <c r="HW115" s="2" t="s">
        <v>131</v>
      </c>
      <c r="HX115" s="2" t="s">
        <v>131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131</v>
      </c>
      <c r="II115" s="2" t="s">
        <v>131</v>
      </c>
      <c r="IJ115" s="2" t="s">
        <v>131</v>
      </c>
      <c r="IK115" s="2" t="s">
        <v>131</v>
      </c>
      <c r="IL115" s="2" t="s">
        <v>131</v>
      </c>
      <c r="IM115" s="2" t="s">
        <v>131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159</v>
      </c>
      <c r="IV115" s="2" t="s">
        <v>128</v>
      </c>
      <c r="IW115" s="2" t="s">
        <v>131</v>
      </c>
      <c r="IX115" s="2" t="s">
        <v>131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159</v>
      </c>
      <c r="JI115" s="2" t="s">
        <v>128</v>
      </c>
      <c r="JJ115" s="2" t="s">
        <v>131</v>
      </c>
      <c r="JK115" s="2" t="s">
        <v>131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139</v>
      </c>
      <c r="JV115" s="2" t="s">
        <v>128</v>
      </c>
      <c r="JW115" s="2" t="s">
        <v>301</v>
      </c>
      <c r="JX115" s="2" t="s">
        <v>840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131</v>
      </c>
      <c r="KI115" s="2" t="s">
        <v>131</v>
      </c>
      <c r="KJ115" s="2" t="s">
        <v>131</v>
      </c>
      <c r="KK115" s="2" t="s">
        <v>131</v>
      </c>
      <c r="KL115" s="2" t="s">
        <v>131</v>
      </c>
      <c r="KM115" s="2" t="s">
        <v>131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159</v>
      </c>
      <c r="KV115" s="2" t="s">
        <v>128</v>
      </c>
      <c r="KW115" s="2" t="s">
        <v>131</v>
      </c>
      <c r="KX115" s="2" t="s">
        <v>131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139</v>
      </c>
      <c r="LV115" s="2" t="s">
        <v>128</v>
      </c>
      <c r="LW115" s="2" t="s">
        <v>301</v>
      </c>
      <c r="LX115" s="2" t="s">
        <v>701</v>
      </c>
      <c r="LY115" s="2" t="s">
        <v>142</v>
      </c>
      <c r="LZ115" s="2" t="s">
        <v>142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131</v>
      </c>
      <c r="MI115" s="2" t="s">
        <v>131</v>
      </c>
      <c r="MJ115" s="2" t="s">
        <v>131</v>
      </c>
      <c r="MK115" s="2" t="s">
        <v>131</v>
      </c>
      <c r="ML115" s="2" t="s">
        <v>131</v>
      </c>
      <c r="MM115" s="2" t="s">
        <v>131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139</v>
      </c>
      <c r="MV115" s="2" t="s">
        <v>128</v>
      </c>
      <c r="MW115" s="2" t="s">
        <v>131</v>
      </c>
      <c r="MX115" s="2" t="s">
        <v>131</v>
      </c>
      <c r="MY115" s="2" t="s">
        <v>142</v>
      </c>
      <c r="MZ115" s="2" t="s">
        <v>142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152</v>
      </c>
      <c r="NI115" s="2" t="s">
        <v>128</v>
      </c>
      <c r="NJ115" s="2" t="s">
        <v>131</v>
      </c>
      <c r="NK115" s="2" t="s">
        <v>131</v>
      </c>
      <c r="NL115" s="2" t="s">
        <v>142</v>
      </c>
      <c r="NM115" s="2" t="s">
        <v>142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139</v>
      </c>
      <c r="NV115" s="2" t="s">
        <v>128</v>
      </c>
      <c r="NW115" s="2" t="s">
        <v>458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139</v>
      </c>
      <c r="OI115" s="2" t="s">
        <v>128</v>
      </c>
      <c r="OJ115" s="2" t="s">
        <v>278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152</v>
      </c>
      <c r="OV115" s="2" t="s">
        <v>128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159</v>
      </c>
      <c r="PI115" s="2" t="s">
        <v>128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160</v>
      </c>
      <c r="QV115" s="2" t="s">
        <v>128</v>
      </c>
      <c r="QW115" s="2" t="s">
        <v>131</v>
      </c>
      <c r="QX115" s="2" t="s">
        <v>131</v>
      </c>
      <c r="QY115" s="2" t="s">
        <v>162</v>
      </c>
      <c r="QZ115" s="2" t="s">
        <v>142</v>
      </c>
      <c r="RA115" s="2" t="s">
        <v>162</v>
      </c>
      <c r="RB115" s="4"/>
      <c r="RC115" s="8"/>
      <c r="RD115" s="4"/>
      <c r="RE115" s="8"/>
      <c r="RF115" s="7"/>
      <c r="RG115" s="7"/>
      <c r="RH115" s="2" t="s">
        <v>152</v>
      </c>
      <c r="RI115" s="2" t="s">
        <v>128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159</v>
      </c>
      <c r="RV115" s="2" t="s">
        <v>128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1305</v>
      </c>
      <c r="B116" s="2" t="s">
        <v>120</v>
      </c>
      <c r="C116" s="2" t="s">
        <v>121</v>
      </c>
      <c r="D116" s="2" t="s">
        <v>1282</v>
      </c>
      <c r="E116" s="2" t="s">
        <v>1283</v>
      </c>
      <c r="F116" s="2" t="s">
        <v>468</v>
      </c>
      <c r="G116" s="2" t="s">
        <v>468</v>
      </c>
      <c r="H116" s="2" t="s">
        <v>468</v>
      </c>
      <c r="I116" s="2" t="s">
        <v>1284</v>
      </c>
      <c r="J116" s="2" t="s">
        <v>1284</v>
      </c>
      <c r="K116" s="2" t="s">
        <v>471</v>
      </c>
      <c r="L116" s="3">
        <v>21.5</v>
      </c>
      <c r="M116" s="3">
        <v>22.57</v>
      </c>
      <c r="N116" s="3">
        <v>47.99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472</v>
      </c>
      <c r="T116" s="2" t="s">
        <v>131</v>
      </c>
      <c r="U116" s="2" t="s">
        <v>131</v>
      </c>
      <c r="V116" s="2" t="s">
        <v>854</v>
      </c>
      <c r="W116" s="2" t="s">
        <v>473</v>
      </c>
      <c r="X116" s="2" t="s">
        <v>1285</v>
      </c>
      <c r="Y116" s="2" t="s">
        <v>300</v>
      </c>
      <c r="Z116" s="4">
        <v>326</v>
      </c>
      <c r="AA116" s="4">
        <f>=ROUNDDOWN(135.833333333333,0)</f>
      </c>
      <c r="AB116" s="5">
        <v>2.4</v>
      </c>
      <c r="AC116" s="2" t="s">
        <v>131</v>
      </c>
      <c r="AD116" s="4"/>
      <c r="AE116" s="4"/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131</v>
      </c>
      <c r="BM116" s="7"/>
      <c r="BN116" s="7"/>
      <c r="BO116" s="4"/>
      <c r="BP116" s="8"/>
      <c r="BQ116" s="4"/>
      <c r="BR116" s="8"/>
      <c r="BS116" s="7"/>
      <c r="BT116" s="7"/>
      <c r="BU116" s="2" t="s">
        <v>139</v>
      </c>
      <c r="BV116" s="2" t="s">
        <v>128</v>
      </c>
      <c r="BW116" s="2" t="s">
        <v>928</v>
      </c>
      <c r="BX116" s="2" t="s">
        <v>1306</v>
      </c>
      <c r="BY116" s="2" t="s">
        <v>142</v>
      </c>
      <c r="BZ116" s="2" t="s">
        <v>142</v>
      </c>
      <c r="CA116" s="2" t="s">
        <v>131</v>
      </c>
      <c r="CB116" s="4"/>
      <c r="CC116" s="8"/>
      <c r="CD116" s="4"/>
      <c r="CE116" s="8"/>
      <c r="CF116" s="7"/>
      <c r="CG116" s="7"/>
      <c r="CH116" s="2" t="s">
        <v>139</v>
      </c>
      <c r="CI116" s="2" t="s">
        <v>128</v>
      </c>
      <c r="CJ116" s="2" t="s">
        <v>301</v>
      </c>
      <c r="CK116" s="2" t="s">
        <v>536</v>
      </c>
      <c r="CL116" s="2" t="s">
        <v>142</v>
      </c>
      <c r="CM116" s="2" t="s">
        <v>142</v>
      </c>
      <c r="CN116" s="2" t="s">
        <v>131</v>
      </c>
      <c r="CO116" s="4"/>
      <c r="CP116" s="8"/>
      <c r="CQ116" s="4"/>
      <c r="CR116" s="8"/>
      <c r="CS116" s="7"/>
      <c r="CT116" s="7"/>
      <c r="CU116" s="2" t="s">
        <v>139</v>
      </c>
      <c r="CV116" s="2" t="s">
        <v>128</v>
      </c>
      <c r="CW116" s="2" t="s">
        <v>301</v>
      </c>
      <c r="CX116" s="2" t="s">
        <v>722</v>
      </c>
      <c r="CY116" s="2" t="s">
        <v>142</v>
      </c>
      <c r="CZ116" s="2" t="s">
        <v>142</v>
      </c>
      <c r="DA116" s="2" t="s">
        <v>131</v>
      </c>
      <c r="DB116" s="4"/>
      <c r="DC116" s="8"/>
      <c r="DD116" s="4"/>
      <c r="DE116" s="8"/>
      <c r="DF116" s="7"/>
      <c r="DG116" s="7"/>
      <c r="DH116" s="2" t="s">
        <v>139</v>
      </c>
      <c r="DI116" s="2" t="s">
        <v>128</v>
      </c>
      <c r="DJ116" s="2" t="s">
        <v>131</v>
      </c>
      <c r="DK116" s="2" t="s">
        <v>1068</v>
      </c>
      <c r="DL116" s="2" t="s">
        <v>142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139</v>
      </c>
      <c r="DV116" s="2" t="s">
        <v>128</v>
      </c>
      <c r="DW116" s="2" t="s">
        <v>481</v>
      </c>
      <c r="DX116" s="2" t="s">
        <v>1307</v>
      </c>
      <c r="DY116" s="2" t="s">
        <v>142</v>
      </c>
      <c r="DZ116" s="2" t="s">
        <v>142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160</v>
      </c>
      <c r="EI116" s="2" t="s">
        <v>154</v>
      </c>
      <c r="EJ116" s="2" t="s">
        <v>131</v>
      </c>
      <c r="EK116" s="2" t="s">
        <v>131</v>
      </c>
      <c r="EL116" s="2" t="s">
        <v>142</v>
      </c>
      <c r="EM116" s="2" t="s">
        <v>142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139</v>
      </c>
      <c r="EV116" s="2" t="s">
        <v>128</v>
      </c>
      <c r="EW116" s="2" t="s">
        <v>1308</v>
      </c>
      <c r="EX116" s="2" t="s">
        <v>899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139</v>
      </c>
      <c r="FI116" s="2" t="s">
        <v>128</v>
      </c>
      <c r="FJ116" s="2" t="s">
        <v>486</v>
      </c>
      <c r="FK116" s="2" t="s">
        <v>487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131</v>
      </c>
      <c r="FV116" s="2" t="s">
        <v>131</v>
      </c>
      <c r="FW116" s="2" t="s">
        <v>131</v>
      </c>
      <c r="FX116" s="2" t="s">
        <v>131</v>
      </c>
      <c r="FY116" s="2" t="s">
        <v>131</v>
      </c>
      <c r="FZ116" s="2" t="s">
        <v>131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139</v>
      </c>
      <c r="GI116" s="2" t="s">
        <v>154</v>
      </c>
      <c r="GJ116" s="2" t="s">
        <v>350</v>
      </c>
      <c r="GK116" s="2" t="s">
        <v>1309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139</v>
      </c>
      <c r="GV116" s="2" t="s">
        <v>156</v>
      </c>
      <c r="GW116" s="2" t="s">
        <v>423</v>
      </c>
      <c r="GX116" s="2" t="s">
        <v>192</v>
      </c>
      <c r="GY116" s="2" t="s">
        <v>142</v>
      </c>
      <c r="GZ116" s="2" t="s">
        <v>142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139</v>
      </c>
      <c r="HI116" s="2" t="s">
        <v>154</v>
      </c>
      <c r="HJ116" s="2" t="s">
        <v>490</v>
      </c>
      <c r="HK116" s="2" t="s">
        <v>325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159</v>
      </c>
      <c r="HV116" s="2" t="s">
        <v>128</v>
      </c>
      <c r="HW116" s="2" t="s">
        <v>131</v>
      </c>
      <c r="HX116" s="2" t="s">
        <v>131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131</v>
      </c>
      <c r="II116" s="2" t="s">
        <v>131</v>
      </c>
      <c r="IJ116" s="2" t="s">
        <v>131</v>
      </c>
      <c r="IK116" s="2" t="s">
        <v>131</v>
      </c>
      <c r="IL116" s="2" t="s">
        <v>131</v>
      </c>
      <c r="IM116" s="2" t="s">
        <v>131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159</v>
      </c>
      <c r="IV116" s="2" t="s">
        <v>128</v>
      </c>
      <c r="IW116" s="2" t="s">
        <v>131</v>
      </c>
      <c r="IX116" s="2" t="s">
        <v>131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159</v>
      </c>
      <c r="JI116" s="2" t="s">
        <v>128</v>
      </c>
      <c r="JJ116" s="2" t="s">
        <v>131</v>
      </c>
      <c r="JK116" s="2" t="s">
        <v>131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139</v>
      </c>
      <c r="JV116" s="2" t="s">
        <v>128</v>
      </c>
      <c r="JW116" s="2" t="s">
        <v>301</v>
      </c>
      <c r="JX116" s="2" t="s">
        <v>1310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131</v>
      </c>
      <c r="KI116" s="2" t="s">
        <v>131</v>
      </c>
      <c r="KJ116" s="2" t="s">
        <v>131</v>
      </c>
      <c r="KK116" s="2" t="s">
        <v>131</v>
      </c>
      <c r="KL116" s="2" t="s">
        <v>131</v>
      </c>
      <c r="KM116" s="2" t="s">
        <v>131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159</v>
      </c>
      <c r="KV116" s="2" t="s">
        <v>128</v>
      </c>
      <c r="KW116" s="2" t="s">
        <v>131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139</v>
      </c>
      <c r="LV116" s="2" t="s">
        <v>128</v>
      </c>
      <c r="LW116" s="2" t="s">
        <v>301</v>
      </c>
      <c r="LX116" s="2" t="s">
        <v>1211</v>
      </c>
      <c r="LY116" s="2" t="s">
        <v>142</v>
      </c>
      <c r="LZ116" s="2" t="s">
        <v>142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131</v>
      </c>
      <c r="MI116" s="2" t="s">
        <v>131</v>
      </c>
      <c r="MJ116" s="2" t="s">
        <v>131</v>
      </c>
      <c r="MK116" s="2" t="s">
        <v>131</v>
      </c>
      <c r="ML116" s="2" t="s">
        <v>131</v>
      </c>
      <c r="MM116" s="2" t="s">
        <v>131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139</v>
      </c>
      <c r="MV116" s="2" t="s">
        <v>154</v>
      </c>
      <c r="MW116" s="2" t="s">
        <v>131</v>
      </c>
      <c r="MX116" s="2" t="s">
        <v>131</v>
      </c>
      <c r="MY116" s="2" t="s">
        <v>142</v>
      </c>
      <c r="MZ116" s="2" t="s">
        <v>142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152</v>
      </c>
      <c r="NI116" s="2" t="s">
        <v>128</v>
      </c>
      <c r="NJ116" s="2" t="s">
        <v>131</v>
      </c>
      <c r="NK116" s="2" t="s">
        <v>131</v>
      </c>
      <c r="NL116" s="2" t="s">
        <v>142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139</v>
      </c>
      <c r="NV116" s="2" t="s">
        <v>128</v>
      </c>
      <c r="NW116" s="2" t="s">
        <v>458</v>
      </c>
      <c r="NX116" s="2" t="s">
        <v>131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139</v>
      </c>
      <c r="OI116" s="2" t="s">
        <v>128</v>
      </c>
      <c r="OJ116" s="2" t="s">
        <v>934</v>
      </c>
      <c r="OK116" s="2" t="s">
        <v>1311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152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159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160</v>
      </c>
      <c r="QV116" s="2" t="s">
        <v>128</v>
      </c>
      <c r="QW116" s="2" t="s">
        <v>131</v>
      </c>
      <c r="QX116" s="2" t="s">
        <v>131</v>
      </c>
      <c r="QY116" s="2" t="s">
        <v>162</v>
      </c>
      <c r="QZ116" s="2" t="s">
        <v>142</v>
      </c>
      <c r="RA116" s="2" t="s">
        <v>162</v>
      </c>
      <c r="RB116" s="4"/>
      <c r="RC116" s="8"/>
      <c r="RD116" s="4"/>
      <c r="RE116" s="8"/>
      <c r="RF116" s="7"/>
      <c r="RG116" s="7"/>
      <c r="RH116" s="2" t="s">
        <v>152</v>
      </c>
      <c r="RI116" s="2" t="s">
        <v>154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159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1312</v>
      </c>
      <c r="B117" s="2" t="s">
        <v>120</v>
      </c>
      <c r="C117" s="2" t="s">
        <v>121</v>
      </c>
      <c r="D117" s="2" t="s">
        <v>1282</v>
      </c>
      <c r="E117" s="2" t="s">
        <v>1313</v>
      </c>
      <c r="F117" s="2" t="s">
        <v>1096</v>
      </c>
      <c r="G117" s="2" t="s">
        <v>1096</v>
      </c>
      <c r="H117" s="2" t="s">
        <v>1096</v>
      </c>
      <c r="I117" s="2" t="s">
        <v>1295</v>
      </c>
      <c r="J117" s="2" t="s">
        <v>1284</v>
      </c>
      <c r="K117" s="2" t="s">
        <v>681</v>
      </c>
      <c r="L117" s="3">
        <v>20</v>
      </c>
      <c r="M117" s="3">
        <v>21</v>
      </c>
      <c r="N117" s="3">
        <v>24.99</v>
      </c>
      <c r="O117" s="2" t="s">
        <v>128</v>
      </c>
      <c r="P117" s="2" t="s">
        <v>197</v>
      </c>
      <c r="Q117" s="2" t="s">
        <v>130</v>
      </c>
      <c r="R117" s="2" t="s">
        <v>131</v>
      </c>
      <c r="S117" s="2" t="s">
        <v>131</v>
      </c>
      <c r="T117" s="2" t="s">
        <v>378</v>
      </c>
      <c r="U117" s="2" t="s">
        <v>1296</v>
      </c>
      <c r="V117" s="2" t="s">
        <v>854</v>
      </c>
      <c r="W117" s="2" t="s">
        <v>473</v>
      </c>
      <c r="X117" s="2" t="s">
        <v>131</v>
      </c>
      <c r="Y117" s="2" t="s">
        <v>391</v>
      </c>
      <c r="Z117" s="4">
        <v>384</v>
      </c>
      <c r="AA117" s="4">
        <f>=ROUNDDOWN(123.870967741935,0)</f>
      </c>
      <c r="AB117" s="5">
        <v>3.1</v>
      </c>
      <c r="AC117" s="2" t="s">
        <v>131</v>
      </c>
      <c r="AD117" s="4"/>
      <c r="AE117" s="4"/>
      <c r="AF117" s="6">
        <v>71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2</v>
      </c>
      <c r="AQ117" s="8">
        <v>30</v>
      </c>
      <c r="AR117" s="4"/>
      <c r="AS117" s="8"/>
      <c r="AT117" s="7"/>
      <c r="AU117" s="7"/>
      <c r="AV117" s="4">
        <v>2</v>
      </c>
      <c r="AW117" s="8">
        <v>30</v>
      </c>
      <c r="AX117" s="4"/>
      <c r="AY117" s="8"/>
      <c r="AZ117" s="7"/>
      <c r="BA117" s="7"/>
      <c r="BB117" s="7">
        <v>1</v>
      </c>
      <c r="BC117" s="4">
        <v>2</v>
      </c>
      <c r="BD117" s="8">
        <v>30</v>
      </c>
      <c r="BE117" s="4"/>
      <c r="BF117" s="8"/>
      <c r="BG117" s="7"/>
      <c r="BH117" s="7"/>
      <c r="BI117" s="7">
        <v>1</v>
      </c>
      <c r="BJ117" s="4">
        <v>2</v>
      </c>
      <c r="BK117" s="8">
        <v>30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139</v>
      </c>
      <c r="BV117" s="2" t="s">
        <v>128</v>
      </c>
      <c r="BW117" s="2" t="s">
        <v>131</v>
      </c>
      <c r="BX117" s="2" t="s">
        <v>1314</v>
      </c>
      <c r="BY117" s="2" t="s">
        <v>142</v>
      </c>
      <c r="BZ117" s="2" t="s">
        <v>142</v>
      </c>
      <c r="CA117" s="2" t="s">
        <v>131</v>
      </c>
      <c r="CB117" s="4">
        <v>2</v>
      </c>
      <c r="CC117" s="8">
        <v>30</v>
      </c>
      <c r="CD117" s="4"/>
      <c r="CE117" s="8"/>
      <c r="CF117" s="7"/>
      <c r="CG117" s="7"/>
      <c r="CH117" s="2" t="s">
        <v>139</v>
      </c>
      <c r="CI117" s="2" t="s">
        <v>128</v>
      </c>
      <c r="CJ117" s="2" t="s">
        <v>131</v>
      </c>
      <c r="CK117" s="2" t="s">
        <v>1315</v>
      </c>
      <c r="CL117" s="2" t="s">
        <v>142</v>
      </c>
      <c r="CM117" s="2" t="s">
        <v>142</v>
      </c>
      <c r="CN117" s="2" t="s">
        <v>131</v>
      </c>
      <c r="CO117" s="4"/>
      <c r="CP117" s="8"/>
      <c r="CQ117" s="4"/>
      <c r="CR117" s="8"/>
      <c r="CS117" s="7"/>
      <c r="CT117" s="7"/>
      <c r="CU117" s="2" t="s">
        <v>139</v>
      </c>
      <c r="CV117" s="2" t="s">
        <v>128</v>
      </c>
      <c r="CW117" s="2" t="s">
        <v>131</v>
      </c>
      <c r="CX117" s="2" t="s">
        <v>1116</v>
      </c>
      <c r="CY117" s="2" t="s">
        <v>142</v>
      </c>
      <c r="CZ117" s="2" t="s">
        <v>142</v>
      </c>
      <c r="DA117" s="2" t="s">
        <v>131</v>
      </c>
      <c r="DB117" s="4"/>
      <c r="DC117" s="8"/>
      <c r="DD117" s="4"/>
      <c r="DE117" s="8"/>
      <c r="DF117" s="7"/>
      <c r="DG117" s="7"/>
      <c r="DH117" s="2" t="s">
        <v>139</v>
      </c>
      <c r="DI117" s="2" t="s">
        <v>128</v>
      </c>
      <c r="DJ117" s="2" t="s">
        <v>131</v>
      </c>
      <c r="DK117" s="2" t="s">
        <v>131</v>
      </c>
      <c r="DL117" s="2" t="s">
        <v>142</v>
      </c>
      <c r="DM117" s="2" t="s">
        <v>142</v>
      </c>
      <c r="DN117" s="2" t="s">
        <v>131</v>
      </c>
      <c r="DO117" s="4"/>
      <c r="DP117" s="8"/>
      <c r="DQ117" s="4"/>
      <c r="DR117" s="8"/>
      <c r="DS117" s="7"/>
      <c r="DT117" s="7"/>
      <c r="DU117" s="2" t="s">
        <v>139</v>
      </c>
      <c r="DV117" s="2" t="s">
        <v>128</v>
      </c>
      <c r="DW117" s="2" t="s">
        <v>131</v>
      </c>
      <c r="DX117" s="2" t="s">
        <v>131</v>
      </c>
      <c r="DY117" s="2" t="s">
        <v>142</v>
      </c>
      <c r="DZ117" s="2" t="s">
        <v>142</v>
      </c>
      <c r="EA117" s="2" t="s">
        <v>131</v>
      </c>
      <c r="EB117" s="4"/>
      <c r="EC117" s="8"/>
      <c r="ED117" s="4"/>
      <c r="EE117" s="8"/>
      <c r="EF117" s="7"/>
      <c r="EG117" s="7"/>
      <c r="EH117" s="2" t="s">
        <v>159</v>
      </c>
      <c r="EI117" s="2" t="s">
        <v>128</v>
      </c>
      <c r="EJ117" s="2" t="s">
        <v>131</v>
      </c>
      <c r="EK117" s="2" t="s">
        <v>131</v>
      </c>
      <c r="EL117" s="2" t="s">
        <v>142</v>
      </c>
      <c r="EM117" s="2" t="s">
        <v>142</v>
      </c>
      <c r="EN117" s="2" t="s">
        <v>131</v>
      </c>
      <c r="EO117" s="4"/>
      <c r="EP117" s="8"/>
      <c r="EQ117" s="4"/>
      <c r="ER117" s="8"/>
      <c r="ES117" s="7"/>
      <c r="ET117" s="7"/>
      <c r="EU117" s="2" t="s">
        <v>139</v>
      </c>
      <c r="EV117" s="2" t="s">
        <v>128</v>
      </c>
      <c r="EW117" s="2" t="s">
        <v>131</v>
      </c>
      <c r="EX117" s="2" t="s">
        <v>131</v>
      </c>
      <c r="EY117" s="2" t="s">
        <v>142</v>
      </c>
      <c r="EZ117" s="2" t="s">
        <v>142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159</v>
      </c>
      <c r="FI117" s="2" t="s">
        <v>128</v>
      </c>
      <c r="FJ117" s="2" t="s">
        <v>131</v>
      </c>
      <c r="FK117" s="2" t="s">
        <v>131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131</v>
      </c>
      <c r="FV117" s="2" t="s">
        <v>131</v>
      </c>
      <c r="FW117" s="2" t="s">
        <v>131</v>
      </c>
      <c r="FX117" s="2" t="s">
        <v>131</v>
      </c>
      <c r="FY117" s="2" t="s">
        <v>131</v>
      </c>
      <c r="FZ117" s="2" t="s">
        <v>131</v>
      </c>
      <c r="GA117" s="2" t="s">
        <v>131</v>
      </c>
      <c r="GB117" s="4"/>
      <c r="GC117" s="8"/>
      <c r="GD117" s="4"/>
      <c r="GE117" s="8"/>
      <c r="GF117" s="7"/>
      <c r="GG117" s="7"/>
      <c r="GH117" s="2" t="s">
        <v>152</v>
      </c>
      <c r="GI117" s="2" t="s">
        <v>128</v>
      </c>
      <c r="GJ117" s="2" t="s">
        <v>131</v>
      </c>
      <c r="GK117" s="2" t="s">
        <v>131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152</v>
      </c>
      <c r="GV117" s="2" t="s">
        <v>156</v>
      </c>
      <c r="GW117" s="2" t="s">
        <v>131</v>
      </c>
      <c r="GX117" s="2" t="s">
        <v>131</v>
      </c>
      <c r="GY117" s="2" t="s">
        <v>142</v>
      </c>
      <c r="GZ117" s="2" t="s">
        <v>142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152</v>
      </c>
      <c r="HI117" s="2" t="s">
        <v>128</v>
      </c>
      <c r="HJ117" s="2" t="s">
        <v>131</v>
      </c>
      <c r="HK117" s="2" t="s">
        <v>131</v>
      </c>
      <c r="HL117" s="2" t="s">
        <v>142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159</v>
      </c>
      <c r="HV117" s="2" t="s">
        <v>128</v>
      </c>
      <c r="HW117" s="2" t="s">
        <v>131</v>
      </c>
      <c r="HX117" s="2" t="s">
        <v>131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152</v>
      </c>
      <c r="II117" s="2" t="s">
        <v>128</v>
      </c>
      <c r="IJ117" s="2" t="s">
        <v>131</v>
      </c>
      <c r="IK117" s="2" t="s">
        <v>131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159</v>
      </c>
      <c r="IV117" s="2" t="s">
        <v>128</v>
      </c>
      <c r="IW117" s="2" t="s">
        <v>131</v>
      </c>
      <c r="IX117" s="2" t="s">
        <v>131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159</v>
      </c>
      <c r="JI117" s="2" t="s">
        <v>128</v>
      </c>
      <c r="JJ117" s="2" t="s">
        <v>131</v>
      </c>
      <c r="JK117" s="2" t="s">
        <v>131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152</v>
      </c>
      <c r="JV117" s="2" t="s">
        <v>128</v>
      </c>
      <c r="JW117" s="2" t="s">
        <v>131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152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159</v>
      </c>
      <c r="KV117" s="2" t="s">
        <v>128</v>
      </c>
      <c r="KW117" s="2" t="s">
        <v>131</v>
      </c>
      <c r="KX117" s="2" t="s">
        <v>131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139</v>
      </c>
      <c r="LV117" s="2" t="s">
        <v>128</v>
      </c>
      <c r="LW117" s="2" t="s">
        <v>131</v>
      </c>
      <c r="LX117" s="2" t="s">
        <v>996</v>
      </c>
      <c r="LY117" s="2" t="s">
        <v>142</v>
      </c>
      <c r="LZ117" s="2" t="s">
        <v>142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131</v>
      </c>
      <c r="MI117" s="2" t="s">
        <v>131</v>
      </c>
      <c r="MJ117" s="2" t="s">
        <v>131</v>
      </c>
      <c r="MK117" s="2" t="s">
        <v>131</v>
      </c>
      <c r="ML117" s="2" t="s">
        <v>131</v>
      </c>
      <c r="MM117" s="2" t="s">
        <v>131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152</v>
      </c>
      <c r="NI117" s="2" t="s">
        <v>128</v>
      </c>
      <c r="NJ117" s="2" t="s">
        <v>131</v>
      </c>
      <c r="NK117" s="2" t="s">
        <v>131</v>
      </c>
      <c r="NL117" s="2" t="s">
        <v>142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139</v>
      </c>
      <c r="NV117" s="2" t="s">
        <v>128</v>
      </c>
      <c r="NW117" s="2" t="s">
        <v>131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152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159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152</v>
      </c>
      <c r="PV117" s="2" t="s">
        <v>128</v>
      </c>
      <c r="PW117" s="2" t="s">
        <v>131</v>
      </c>
      <c r="PX117" s="2" t="s">
        <v>131</v>
      </c>
      <c r="PY117" s="2" t="s">
        <v>142</v>
      </c>
      <c r="PZ117" s="2" t="s">
        <v>142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152</v>
      </c>
      <c r="QI117" s="2" t="s">
        <v>128</v>
      </c>
      <c r="QJ117" s="2" t="s">
        <v>131</v>
      </c>
      <c r="QK117" s="2" t="s">
        <v>131</v>
      </c>
      <c r="QL117" s="2" t="s">
        <v>142</v>
      </c>
      <c r="QM117" s="2" t="s">
        <v>142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160</v>
      </c>
      <c r="QV117" s="2" t="s">
        <v>128</v>
      </c>
      <c r="QW117" s="2" t="s">
        <v>131</v>
      </c>
      <c r="QX117" s="2" t="s">
        <v>131</v>
      </c>
      <c r="QY117" s="2" t="s">
        <v>142</v>
      </c>
      <c r="QZ117" s="2" t="s">
        <v>142</v>
      </c>
      <c r="RA117" s="2" t="s">
        <v>131</v>
      </c>
      <c r="RB117" s="4"/>
      <c r="RC117" s="8"/>
      <c r="RD117" s="4"/>
      <c r="RE117" s="8"/>
      <c r="RF117" s="7"/>
      <c r="RG117" s="7"/>
      <c r="RH117" s="2" t="s">
        <v>152</v>
      </c>
      <c r="RI117" s="2" t="s">
        <v>154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159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1316</v>
      </c>
      <c r="B118" s="2" t="s">
        <v>120</v>
      </c>
      <c r="C118" s="2" t="s">
        <v>1317</v>
      </c>
      <c r="D118" s="2" t="s">
        <v>867</v>
      </c>
      <c r="E118" s="2" t="s">
        <v>868</v>
      </c>
      <c r="F118" s="2" t="s">
        <v>1318</v>
      </c>
      <c r="G118" s="2" t="s">
        <v>1318</v>
      </c>
      <c r="H118" s="2" t="s">
        <v>1318</v>
      </c>
      <c r="I118" s="2" t="s">
        <v>1319</v>
      </c>
      <c r="J118" s="2" t="s">
        <v>245</v>
      </c>
      <c r="K118" s="2" t="s">
        <v>1320</v>
      </c>
      <c r="L118" s="3">
        <v>140</v>
      </c>
      <c r="M118" s="3">
        <v>147</v>
      </c>
      <c r="N118" s="3">
        <v>279.99</v>
      </c>
      <c r="O118" s="2" t="s">
        <v>128</v>
      </c>
      <c r="P118" s="2" t="s">
        <v>1321</v>
      </c>
      <c r="Q118" s="2" t="s">
        <v>130</v>
      </c>
      <c r="R118" s="2" t="s">
        <v>131</v>
      </c>
      <c r="S118" s="2" t="s">
        <v>131</v>
      </c>
      <c r="T118" s="2" t="s">
        <v>1322</v>
      </c>
      <c r="U118" s="2" t="s">
        <v>1089</v>
      </c>
      <c r="V118" s="2" t="s">
        <v>854</v>
      </c>
      <c r="W118" s="2" t="s">
        <v>1323</v>
      </c>
      <c r="X118" s="2" t="s">
        <v>1324</v>
      </c>
      <c r="Y118" s="2" t="s">
        <v>1325</v>
      </c>
      <c r="Z118" s="4">
        <v>194</v>
      </c>
      <c r="AA118" s="4">
        <f>=ROUNDDOWN(215.555555555556,0)</f>
      </c>
      <c r="AB118" s="5">
        <v>0.9</v>
      </c>
      <c r="AC118" s="2" t="s">
        <v>131</v>
      </c>
      <c r="AD118" s="4"/>
      <c r="AE118" s="4"/>
      <c r="AF118" s="6"/>
      <c r="AG118" s="6">
        <v>50</v>
      </c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</v>
      </c>
      <c r="AQ118" s="8">
        <v>147</v>
      </c>
      <c r="AR118" s="4"/>
      <c r="AS118" s="8"/>
      <c r="AT118" s="7"/>
      <c r="AU118" s="7"/>
      <c r="AV118" s="4">
        <v>7</v>
      </c>
      <c r="AW118" s="8">
        <v>1359.63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0.1081</v>
      </c>
      <c r="BC118" s="4">
        <v>13</v>
      </c>
      <c r="BD118" s="8">
        <v>2277.07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0.5971</v>
      </c>
      <c r="BJ118" s="4">
        <v>1</v>
      </c>
      <c r="BK118" s="8">
        <v>147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139</v>
      </c>
      <c r="BV118" s="2" t="s">
        <v>128</v>
      </c>
      <c r="BW118" s="2" t="s">
        <v>131</v>
      </c>
      <c r="BX118" s="2" t="s">
        <v>861</v>
      </c>
      <c r="BY118" s="2" t="s">
        <v>142</v>
      </c>
      <c r="BZ118" s="2" t="s">
        <v>142</v>
      </c>
      <c r="CA118" s="2" t="s">
        <v>131</v>
      </c>
      <c r="CB118" s="4">
        <v>1</v>
      </c>
      <c r="CC118" s="8">
        <v>147</v>
      </c>
      <c r="CD118" s="4"/>
      <c r="CE118" s="8"/>
      <c r="CF118" s="7"/>
      <c r="CG118" s="7"/>
      <c r="CH118" s="2" t="s">
        <v>139</v>
      </c>
      <c r="CI118" s="2" t="s">
        <v>128</v>
      </c>
      <c r="CJ118" s="2" t="s">
        <v>131</v>
      </c>
      <c r="CK118" s="2" t="s">
        <v>857</v>
      </c>
      <c r="CL118" s="2" t="s">
        <v>142</v>
      </c>
      <c r="CM118" s="2" t="s">
        <v>142</v>
      </c>
      <c r="CN118" s="2" t="s">
        <v>131</v>
      </c>
      <c r="CO118" s="4"/>
      <c r="CP118" s="8"/>
      <c r="CQ118" s="4"/>
      <c r="CR118" s="8"/>
      <c r="CS118" s="7"/>
      <c r="CT118" s="7"/>
      <c r="CU118" s="2" t="s">
        <v>139</v>
      </c>
      <c r="CV118" s="2" t="s">
        <v>128</v>
      </c>
      <c r="CW118" s="2" t="s">
        <v>131</v>
      </c>
      <c r="CX118" s="2" t="s">
        <v>131</v>
      </c>
      <c r="CY118" s="2" t="s">
        <v>142</v>
      </c>
      <c r="CZ118" s="2" t="s">
        <v>142</v>
      </c>
      <c r="DA118" s="2" t="s">
        <v>131</v>
      </c>
      <c r="DB118" s="4"/>
      <c r="DC118" s="8"/>
      <c r="DD118" s="4"/>
      <c r="DE118" s="8"/>
      <c r="DF118" s="7"/>
      <c r="DG118" s="7"/>
      <c r="DH118" s="2" t="s">
        <v>139</v>
      </c>
      <c r="DI118" s="2" t="s">
        <v>128</v>
      </c>
      <c r="DJ118" s="2" t="s">
        <v>131</v>
      </c>
      <c r="DK118" s="2" t="s">
        <v>1326</v>
      </c>
      <c r="DL118" s="2" t="s">
        <v>142</v>
      </c>
      <c r="DM118" s="2" t="s">
        <v>142</v>
      </c>
      <c r="DN118" s="2" t="s">
        <v>131</v>
      </c>
      <c r="DO118" s="4"/>
      <c r="DP118" s="8"/>
      <c r="DQ118" s="4"/>
      <c r="DR118" s="8"/>
      <c r="DS118" s="7"/>
      <c r="DT118" s="7"/>
      <c r="DU118" s="2" t="s">
        <v>131</v>
      </c>
      <c r="DV118" s="2" t="s">
        <v>131</v>
      </c>
      <c r="DW118" s="2" t="s">
        <v>131</v>
      </c>
      <c r="DX118" s="2" t="s">
        <v>131</v>
      </c>
      <c r="DY118" s="2" t="s">
        <v>131</v>
      </c>
      <c r="DZ118" s="2" t="s">
        <v>131</v>
      </c>
      <c r="EA118" s="2" t="s">
        <v>131</v>
      </c>
      <c r="EB118" s="4"/>
      <c r="EC118" s="8"/>
      <c r="ED118" s="4"/>
      <c r="EE118" s="8"/>
      <c r="EF118" s="7"/>
      <c r="EG118" s="7"/>
      <c r="EH118" s="2" t="s">
        <v>131</v>
      </c>
      <c r="EI118" s="2" t="s">
        <v>131</v>
      </c>
      <c r="EJ118" s="2" t="s">
        <v>131</v>
      </c>
      <c r="EK118" s="2" t="s">
        <v>131</v>
      </c>
      <c r="EL118" s="2" t="s">
        <v>131</v>
      </c>
      <c r="EM118" s="2" t="s">
        <v>131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139</v>
      </c>
      <c r="EV118" s="2" t="s">
        <v>128</v>
      </c>
      <c r="EW118" s="2" t="s">
        <v>131</v>
      </c>
      <c r="EX118" s="2" t="s">
        <v>131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131</v>
      </c>
      <c r="FI118" s="2" t="s">
        <v>131</v>
      </c>
      <c r="FJ118" s="2" t="s">
        <v>131</v>
      </c>
      <c r="FK118" s="2" t="s">
        <v>131</v>
      </c>
      <c r="FL118" s="2" t="s">
        <v>131</v>
      </c>
      <c r="FM118" s="2" t="s">
        <v>131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139</v>
      </c>
      <c r="FV118" s="2" t="s">
        <v>128</v>
      </c>
      <c r="FW118" s="2" t="s">
        <v>131</v>
      </c>
      <c r="FX118" s="2" t="s">
        <v>131</v>
      </c>
      <c r="FY118" s="2" t="s">
        <v>142</v>
      </c>
      <c r="FZ118" s="2" t="s">
        <v>142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131</v>
      </c>
      <c r="GI118" s="2" t="s">
        <v>131</v>
      </c>
      <c r="GJ118" s="2" t="s">
        <v>131</v>
      </c>
      <c r="GK118" s="2" t="s">
        <v>131</v>
      </c>
      <c r="GL118" s="2" t="s">
        <v>131</v>
      </c>
      <c r="GM118" s="2" t="s">
        <v>131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131</v>
      </c>
      <c r="GV118" s="2" t="s">
        <v>131</v>
      </c>
      <c r="GW118" s="2" t="s">
        <v>131</v>
      </c>
      <c r="GX118" s="2" t="s">
        <v>131</v>
      </c>
      <c r="GY118" s="2" t="s">
        <v>131</v>
      </c>
      <c r="GZ118" s="2" t="s">
        <v>131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131</v>
      </c>
      <c r="HI118" s="2" t="s">
        <v>131</v>
      </c>
      <c r="HJ118" s="2" t="s">
        <v>131</v>
      </c>
      <c r="HK118" s="2" t="s">
        <v>131</v>
      </c>
      <c r="HL118" s="2" t="s">
        <v>131</v>
      </c>
      <c r="HM118" s="2" t="s">
        <v>131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131</v>
      </c>
      <c r="HV118" s="2" t="s">
        <v>131</v>
      </c>
      <c r="HW118" s="2" t="s">
        <v>131</v>
      </c>
      <c r="HX118" s="2" t="s">
        <v>131</v>
      </c>
      <c r="HY118" s="2" t="s">
        <v>131</v>
      </c>
      <c r="HZ118" s="2" t="s">
        <v>131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131</v>
      </c>
      <c r="II118" s="2" t="s">
        <v>131</v>
      </c>
      <c r="IJ118" s="2" t="s">
        <v>131</v>
      </c>
      <c r="IK118" s="2" t="s">
        <v>131</v>
      </c>
      <c r="IL118" s="2" t="s">
        <v>131</v>
      </c>
      <c r="IM118" s="2" t="s">
        <v>131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131</v>
      </c>
      <c r="IV118" s="2" t="s">
        <v>131</v>
      </c>
      <c r="IW118" s="2" t="s">
        <v>131</v>
      </c>
      <c r="IX118" s="2" t="s">
        <v>131</v>
      </c>
      <c r="IY118" s="2" t="s">
        <v>131</v>
      </c>
      <c r="IZ118" s="2" t="s">
        <v>131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131</v>
      </c>
      <c r="JI118" s="2" t="s">
        <v>131</v>
      </c>
      <c r="JJ118" s="2" t="s">
        <v>131</v>
      </c>
      <c r="JK118" s="2" t="s">
        <v>131</v>
      </c>
      <c r="JL118" s="2" t="s">
        <v>131</v>
      </c>
      <c r="JM118" s="2" t="s">
        <v>131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131</v>
      </c>
      <c r="JV118" s="2" t="s">
        <v>131</v>
      </c>
      <c r="JW118" s="2" t="s">
        <v>131</v>
      </c>
      <c r="JX118" s="2" t="s">
        <v>131</v>
      </c>
      <c r="JY118" s="2" t="s">
        <v>131</v>
      </c>
      <c r="JZ118" s="2" t="s">
        <v>131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131</v>
      </c>
      <c r="KI118" s="2" t="s">
        <v>131</v>
      </c>
      <c r="KJ118" s="2" t="s">
        <v>131</v>
      </c>
      <c r="KK118" s="2" t="s">
        <v>131</v>
      </c>
      <c r="KL118" s="2" t="s">
        <v>131</v>
      </c>
      <c r="KM118" s="2" t="s">
        <v>131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131</v>
      </c>
      <c r="KV118" s="2" t="s">
        <v>131</v>
      </c>
      <c r="KW118" s="2" t="s">
        <v>131</v>
      </c>
      <c r="KX118" s="2" t="s">
        <v>131</v>
      </c>
      <c r="KY118" s="2" t="s">
        <v>131</v>
      </c>
      <c r="KZ118" s="2" t="s">
        <v>131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139</v>
      </c>
      <c r="LV118" s="2" t="s">
        <v>128</v>
      </c>
      <c r="LW118" s="2" t="s">
        <v>131</v>
      </c>
      <c r="LX118" s="2" t="s">
        <v>131</v>
      </c>
      <c r="LY118" s="2" t="s">
        <v>142</v>
      </c>
      <c r="LZ118" s="2" t="s">
        <v>142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139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139</v>
      </c>
      <c r="NV118" s="2" t="s">
        <v>128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131</v>
      </c>
      <c r="OV118" s="2" t="s">
        <v>131</v>
      </c>
      <c r="OW118" s="2" t="s">
        <v>131</v>
      </c>
      <c r="OX118" s="2" t="s">
        <v>131</v>
      </c>
      <c r="OY118" s="2" t="s">
        <v>131</v>
      </c>
      <c r="OZ118" s="2" t="s">
        <v>131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131</v>
      </c>
      <c r="PI118" s="2" t="s">
        <v>131</v>
      </c>
      <c r="PJ118" s="2" t="s">
        <v>131</v>
      </c>
      <c r="PK118" s="2" t="s">
        <v>131</v>
      </c>
      <c r="PL118" s="2" t="s">
        <v>131</v>
      </c>
      <c r="PM118" s="2" t="s">
        <v>131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131</v>
      </c>
      <c r="QV118" s="2" t="s">
        <v>131</v>
      </c>
      <c r="QW118" s="2" t="s">
        <v>131</v>
      </c>
      <c r="QX118" s="2" t="s">
        <v>131</v>
      </c>
      <c r="QY118" s="2" t="s">
        <v>131</v>
      </c>
      <c r="QZ118" s="2" t="s">
        <v>131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160</v>
      </c>
      <c r="RI118" s="2" t="s">
        <v>154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131</v>
      </c>
      <c r="RV118" s="2" t="s">
        <v>131</v>
      </c>
      <c r="RW118" s="2" t="s">
        <v>131</v>
      </c>
      <c r="RX118" s="2" t="s">
        <v>131</v>
      </c>
      <c r="RY118" s="2" t="s">
        <v>131</v>
      </c>
      <c r="RZ118" s="2" t="s">
        <v>131</v>
      </c>
      <c r="SA118" s="2" t="s">
        <v>131</v>
      </c>
    </row>
    <row r="119">
      <c r="A119" s="2" t="s">
        <v>1327</v>
      </c>
      <c r="B119" s="2" t="s">
        <v>120</v>
      </c>
      <c r="C119" s="2" t="s">
        <v>1317</v>
      </c>
      <c r="D119" s="2" t="s">
        <v>867</v>
      </c>
      <c r="E119" s="2" t="s">
        <v>868</v>
      </c>
      <c r="F119" s="2" t="s">
        <v>1318</v>
      </c>
      <c r="G119" s="2" t="s">
        <v>1318</v>
      </c>
      <c r="H119" s="2" t="s">
        <v>1318</v>
      </c>
      <c r="I119" s="2" t="s">
        <v>1319</v>
      </c>
      <c r="J119" s="2" t="s">
        <v>804</v>
      </c>
      <c r="K119" s="2" t="s">
        <v>1320</v>
      </c>
      <c r="L119" s="3">
        <v>160</v>
      </c>
      <c r="M119" s="3">
        <v>168</v>
      </c>
      <c r="N119" s="3">
        <v>299.99</v>
      </c>
      <c r="O119" s="2" t="s">
        <v>128</v>
      </c>
      <c r="P119" s="2" t="s">
        <v>1321</v>
      </c>
      <c r="Q119" s="2" t="s">
        <v>130</v>
      </c>
      <c r="R119" s="2" t="s">
        <v>131</v>
      </c>
      <c r="S119" s="2" t="s">
        <v>131</v>
      </c>
      <c r="T119" s="2" t="s">
        <v>1322</v>
      </c>
      <c r="U119" s="2" t="s">
        <v>1089</v>
      </c>
      <c r="V119" s="2" t="s">
        <v>854</v>
      </c>
      <c r="W119" s="2" t="s">
        <v>1323</v>
      </c>
      <c r="X119" s="2" t="s">
        <v>1324</v>
      </c>
      <c r="Y119" s="2" t="s">
        <v>1325</v>
      </c>
      <c r="Z119" s="4">
        <v>272</v>
      </c>
      <c r="AA119" s="4">
        <f>=ROUNDDOWN(80,0)</f>
      </c>
      <c r="AB119" s="5">
        <v>3.4</v>
      </c>
      <c r="AC119" s="2" t="s">
        <v>131</v>
      </c>
      <c r="AD119" s="4"/>
      <c r="AE119" s="4"/>
      <c r="AF119" s="6"/>
      <c r="AG119" s="6">
        <v>50</v>
      </c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6</v>
      </c>
      <c r="AQ119" s="8">
        <v>1212.63</v>
      </c>
      <c r="AR119" s="4"/>
      <c r="AS119" s="8"/>
      <c r="AT119" s="7"/>
      <c r="AU119" s="7"/>
      <c r="AV119" s="4" t="s">
        <v>131</v>
      </c>
      <c r="AW119" s="8" t="s">
        <v>131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>
        <v>0.8919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 t="s">
        <v>131</v>
      </c>
      <c r="BJ119" s="4">
        <v>6</v>
      </c>
      <c r="BK119" s="8">
        <v>1212.63</v>
      </c>
      <c r="BL119" s="2" t="s">
        <v>1328</v>
      </c>
      <c r="BM119" s="7">
        <v>1</v>
      </c>
      <c r="BN119" s="7">
        <v>1</v>
      </c>
      <c r="BO119" s="4">
        <v>1</v>
      </c>
      <c r="BP119" s="8">
        <v>181.44</v>
      </c>
      <c r="BQ119" s="4"/>
      <c r="BR119" s="8"/>
      <c r="BS119" s="7"/>
      <c r="BT119" s="7"/>
      <c r="BU119" s="2" t="s">
        <v>139</v>
      </c>
      <c r="BV119" s="2" t="s">
        <v>128</v>
      </c>
      <c r="BW119" s="2" t="s">
        <v>131</v>
      </c>
      <c r="BX119" s="2" t="s">
        <v>1329</v>
      </c>
      <c r="BY119" s="2" t="s">
        <v>142</v>
      </c>
      <c r="BZ119" s="2" t="s">
        <v>142</v>
      </c>
      <c r="CA119" s="2" t="s">
        <v>131</v>
      </c>
      <c r="CB119" s="4"/>
      <c r="CC119" s="8"/>
      <c r="CD119" s="4"/>
      <c r="CE119" s="8"/>
      <c r="CF119" s="7"/>
      <c r="CG119" s="7"/>
      <c r="CH119" s="2" t="s">
        <v>139</v>
      </c>
      <c r="CI119" s="2" t="s">
        <v>128</v>
      </c>
      <c r="CJ119" s="2" t="s">
        <v>131</v>
      </c>
      <c r="CK119" s="2" t="s">
        <v>1099</v>
      </c>
      <c r="CL119" s="2" t="s">
        <v>142</v>
      </c>
      <c r="CM119" s="2" t="s">
        <v>142</v>
      </c>
      <c r="CN119" s="2" t="s">
        <v>131</v>
      </c>
      <c r="CO119" s="4"/>
      <c r="CP119" s="8"/>
      <c r="CQ119" s="4"/>
      <c r="CR119" s="8"/>
      <c r="CS119" s="7"/>
      <c r="CT119" s="7"/>
      <c r="CU119" s="2" t="s">
        <v>139</v>
      </c>
      <c r="CV119" s="2" t="s">
        <v>128</v>
      </c>
      <c r="CW119" s="2" t="s">
        <v>131</v>
      </c>
      <c r="CX119" s="2" t="s">
        <v>1330</v>
      </c>
      <c r="CY119" s="2" t="s">
        <v>142</v>
      </c>
      <c r="CZ119" s="2" t="s">
        <v>142</v>
      </c>
      <c r="DA119" s="2" t="s">
        <v>131</v>
      </c>
      <c r="DB119" s="4">
        <v>4</v>
      </c>
      <c r="DC119" s="8">
        <v>736</v>
      </c>
      <c r="DD119" s="4"/>
      <c r="DE119" s="8"/>
      <c r="DF119" s="7"/>
      <c r="DG119" s="7"/>
      <c r="DH119" s="2" t="s">
        <v>139</v>
      </c>
      <c r="DI119" s="2" t="s">
        <v>128</v>
      </c>
      <c r="DJ119" s="2" t="s">
        <v>131</v>
      </c>
      <c r="DK119" s="2" t="s">
        <v>1331</v>
      </c>
      <c r="DL119" s="2" t="s">
        <v>142</v>
      </c>
      <c r="DM119" s="2" t="s">
        <v>142</v>
      </c>
      <c r="DN119" s="2" t="s">
        <v>131</v>
      </c>
      <c r="DO119" s="4"/>
      <c r="DP119" s="8"/>
      <c r="DQ119" s="4"/>
      <c r="DR119" s="8"/>
      <c r="DS119" s="7"/>
      <c r="DT119" s="7"/>
      <c r="DU119" s="2" t="s">
        <v>131</v>
      </c>
      <c r="DV119" s="2" t="s">
        <v>131</v>
      </c>
      <c r="DW119" s="2" t="s">
        <v>131</v>
      </c>
      <c r="DX119" s="2" t="s">
        <v>131</v>
      </c>
      <c r="DY119" s="2" t="s">
        <v>131</v>
      </c>
      <c r="DZ119" s="2" t="s">
        <v>131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131</v>
      </c>
      <c r="EI119" s="2" t="s">
        <v>131</v>
      </c>
      <c r="EJ119" s="2" t="s">
        <v>131</v>
      </c>
      <c r="EK119" s="2" t="s">
        <v>131</v>
      </c>
      <c r="EL119" s="2" t="s">
        <v>131</v>
      </c>
      <c r="EM119" s="2" t="s">
        <v>131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139</v>
      </c>
      <c r="EV119" s="2" t="s">
        <v>128</v>
      </c>
      <c r="EW119" s="2" t="s">
        <v>131</v>
      </c>
      <c r="EX119" s="2" t="s">
        <v>1314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131</v>
      </c>
      <c r="FI119" s="2" t="s">
        <v>131</v>
      </c>
      <c r="FJ119" s="2" t="s">
        <v>131</v>
      </c>
      <c r="FK119" s="2" t="s">
        <v>131</v>
      </c>
      <c r="FL119" s="2" t="s">
        <v>131</v>
      </c>
      <c r="FM119" s="2" t="s">
        <v>131</v>
      </c>
      <c r="FN119" s="2" t="s">
        <v>131</v>
      </c>
      <c r="FO119" s="4">
        <v>1</v>
      </c>
      <c r="FP119" s="8">
        <v>295.19</v>
      </c>
      <c r="FQ119" s="4"/>
      <c r="FR119" s="8"/>
      <c r="FS119" s="7"/>
      <c r="FT119" s="7"/>
      <c r="FU119" s="2" t="s">
        <v>139</v>
      </c>
      <c r="FV119" s="2" t="s">
        <v>128</v>
      </c>
      <c r="FW119" s="2" t="s">
        <v>131</v>
      </c>
      <c r="FX119" s="2" t="s">
        <v>1332</v>
      </c>
      <c r="FY119" s="2" t="s">
        <v>142</v>
      </c>
      <c r="FZ119" s="2" t="s">
        <v>142</v>
      </c>
      <c r="GA119" s="2" t="s">
        <v>131</v>
      </c>
      <c r="GB119" s="4"/>
      <c r="GC119" s="8"/>
      <c r="GD119" s="4"/>
      <c r="GE119" s="8"/>
      <c r="GF119" s="7"/>
      <c r="GG119" s="7"/>
      <c r="GH119" s="2" t="s">
        <v>131</v>
      </c>
      <c r="GI119" s="2" t="s">
        <v>131</v>
      </c>
      <c r="GJ119" s="2" t="s">
        <v>131</v>
      </c>
      <c r="GK119" s="2" t="s">
        <v>131</v>
      </c>
      <c r="GL119" s="2" t="s">
        <v>131</v>
      </c>
      <c r="GM119" s="2" t="s">
        <v>131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131</v>
      </c>
      <c r="HI119" s="2" t="s">
        <v>131</v>
      </c>
      <c r="HJ119" s="2" t="s">
        <v>131</v>
      </c>
      <c r="HK119" s="2" t="s">
        <v>131</v>
      </c>
      <c r="HL119" s="2" t="s">
        <v>131</v>
      </c>
      <c r="HM119" s="2" t="s">
        <v>131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131</v>
      </c>
      <c r="HV119" s="2" t="s">
        <v>131</v>
      </c>
      <c r="HW119" s="2" t="s">
        <v>131</v>
      </c>
      <c r="HX119" s="2" t="s">
        <v>131</v>
      </c>
      <c r="HY119" s="2" t="s">
        <v>131</v>
      </c>
      <c r="HZ119" s="2" t="s">
        <v>131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131</v>
      </c>
      <c r="II119" s="2" t="s">
        <v>131</v>
      </c>
      <c r="IJ119" s="2" t="s">
        <v>131</v>
      </c>
      <c r="IK119" s="2" t="s">
        <v>131</v>
      </c>
      <c r="IL119" s="2" t="s">
        <v>131</v>
      </c>
      <c r="IM119" s="2" t="s">
        <v>131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131</v>
      </c>
      <c r="IV119" s="2" t="s">
        <v>131</v>
      </c>
      <c r="IW119" s="2" t="s">
        <v>131</v>
      </c>
      <c r="IX119" s="2" t="s">
        <v>131</v>
      </c>
      <c r="IY119" s="2" t="s">
        <v>131</v>
      </c>
      <c r="IZ119" s="2" t="s">
        <v>131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131</v>
      </c>
      <c r="JI119" s="2" t="s">
        <v>131</v>
      </c>
      <c r="JJ119" s="2" t="s">
        <v>131</v>
      </c>
      <c r="JK119" s="2" t="s">
        <v>131</v>
      </c>
      <c r="JL119" s="2" t="s">
        <v>131</v>
      </c>
      <c r="JM119" s="2" t="s">
        <v>131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131</v>
      </c>
      <c r="JV119" s="2" t="s">
        <v>131</v>
      </c>
      <c r="JW119" s="2" t="s">
        <v>131</v>
      </c>
      <c r="JX119" s="2" t="s">
        <v>131</v>
      </c>
      <c r="JY119" s="2" t="s">
        <v>131</v>
      </c>
      <c r="JZ119" s="2" t="s">
        <v>131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131</v>
      </c>
      <c r="KI119" s="2" t="s">
        <v>131</v>
      </c>
      <c r="KJ119" s="2" t="s">
        <v>131</v>
      </c>
      <c r="KK119" s="2" t="s">
        <v>131</v>
      </c>
      <c r="KL119" s="2" t="s">
        <v>131</v>
      </c>
      <c r="KM119" s="2" t="s">
        <v>131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131</v>
      </c>
      <c r="KV119" s="2" t="s">
        <v>131</v>
      </c>
      <c r="KW119" s="2" t="s">
        <v>131</v>
      </c>
      <c r="KX119" s="2" t="s">
        <v>131</v>
      </c>
      <c r="KY119" s="2" t="s">
        <v>131</v>
      </c>
      <c r="KZ119" s="2" t="s">
        <v>131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139</v>
      </c>
      <c r="LV119" s="2" t="s">
        <v>128</v>
      </c>
      <c r="LW119" s="2" t="s">
        <v>131</v>
      </c>
      <c r="LX119" s="2" t="s">
        <v>131</v>
      </c>
      <c r="LY119" s="2" t="s">
        <v>142</v>
      </c>
      <c r="LZ119" s="2" t="s">
        <v>142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139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139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131</v>
      </c>
      <c r="OV119" s="2" t="s">
        <v>131</v>
      </c>
      <c r="OW119" s="2" t="s">
        <v>131</v>
      </c>
      <c r="OX119" s="2" t="s">
        <v>131</v>
      </c>
      <c r="OY119" s="2" t="s">
        <v>131</v>
      </c>
      <c r="OZ119" s="2" t="s">
        <v>131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131</v>
      </c>
      <c r="PI119" s="2" t="s">
        <v>131</v>
      </c>
      <c r="PJ119" s="2" t="s">
        <v>131</v>
      </c>
      <c r="PK119" s="2" t="s">
        <v>131</v>
      </c>
      <c r="PL119" s="2" t="s">
        <v>131</v>
      </c>
      <c r="PM119" s="2" t="s">
        <v>131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131</v>
      </c>
      <c r="QV119" s="2" t="s">
        <v>131</v>
      </c>
      <c r="QW119" s="2" t="s">
        <v>131</v>
      </c>
      <c r="QX119" s="2" t="s">
        <v>131</v>
      </c>
      <c r="QY119" s="2" t="s">
        <v>131</v>
      </c>
      <c r="QZ119" s="2" t="s">
        <v>131</v>
      </c>
      <c r="RA119" s="2" t="s">
        <v>131</v>
      </c>
      <c r="RB119" s="4"/>
      <c r="RC119" s="8"/>
      <c r="RD119" s="4"/>
      <c r="RE119" s="8"/>
      <c r="RF119" s="7"/>
      <c r="RG119" s="7"/>
      <c r="RH119" s="2" t="s">
        <v>160</v>
      </c>
      <c r="RI119" s="2" t="s">
        <v>154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131</v>
      </c>
      <c r="RV119" s="2" t="s">
        <v>131</v>
      </c>
      <c r="RW119" s="2" t="s">
        <v>131</v>
      </c>
      <c r="RX119" s="2" t="s">
        <v>131</v>
      </c>
      <c r="RY119" s="2" t="s">
        <v>131</v>
      </c>
      <c r="RZ119" s="2" t="s">
        <v>131</v>
      </c>
      <c r="SA119" s="2" t="s">
        <v>131</v>
      </c>
    </row>
    <row r="120">
      <c r="A120" s="2" t="s">
        <v>1333</v>
      </c>
      <c r="B120" s="2" t="s">
        <v>120</v>
      </c>
      <c r="C120" s="2" t="s">
        <v>1317</v>
      </c>
      <c r="D120" s="2" t="s">
        <v>867</v>
      </c>
      <c r="E120" s="2" t="s">
        <v>868</v>
      </c>
      <c r="F120" s="2" t="s">
        <v>1318</v>
      </c>
      <c r="G120" s="2" t="s">
        <v>1318</v>
      </c>
      <c r="H120" s="2" t="s">
        <v>1318</v>
      </c>
      <c r="I120" s="2" t="s">
        <v>1319</v>
      </c>
      <c r="J120" s="2" t="s">
        <v>245</v>
      </c>
      <c r="K120" s="2" t="s">
        <v>1334</v>
      </c>
      <c r="L120" s="3">
        <v>140</v>
      </c>
      <c r="M120" s="3">
        <v>147</v>
      </c>
      <c r="N120" s="3">
        <v>279.99</v>
      </c>
      <c r="O120" s="2" t="s">
        <v>128</v>
      </c>
      <c r="P120" s="2" t="s">
        <v>1321</v>
      </c>
      <c r="Q120" s="2" t="s">
        <v>130</v>
      </c>
      <c r="R120" s="2" t="s">
        <v>131</v>
      </c>
      <c r="S120" s="2" t="s">
        <v>131</v>
      </c>
      <c r="T120" s="2" t="s">
        <v>1322</v>
      </c>
      <c r="U120" s="2" t="s">
        <v>1089</v>
      </c>
      <c r="V120" s="2" t="s">
        <v>854</v>
      </c>
      <c r="W120" s="2" t="s">
        <v>1323</v>
      </c>
      <c r="X120" s="2" t="s">
        <v>1324</v>
      </c>
      <c r="Y120" s="2" t="s">
        <v>1325</v>
      </c>
      <c r="Z120" s="4">
        <v>195</v>
      </c>
      <c r="AA120" s="4">
        <f>=ROUNDDOWN(650,0)</f>
      </c>
      <c r="AB120" s="5">
        <v>0.3</v>
      </c>
      <c r="AC120" s="2" t="s">
        <v>131</v>
      </c>
      <c r="AD120" s="4"/>
      <c r="AE120" s="4"/>
      <c r="AF120" s="6"/>
      <c r="AG120" s="6">
        <v>50</v>
      </c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1</v>
      </c>
      <c r="AQ120" s="8"/>
      <c r="AR120" s="4"/>
      <c r="AS120" s="8"/>
      <c r="AT120" s="7"/>
      <c r="AU120" s="7"/>
      <c r="AV120" s="4">
        <v>6</v>
      </c>
      <c r="AW120" s="8">
        <v>917.44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/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0.4029</v>
      </c>
      <c r="BJ120" s="4">
        <v>1</v>
      </c>
      <c r="BK120" s="8"/>
      <c r="BL120" s="2" t="s">
        <v>1335</v>
      </c>
      <c r="BM120" s="7">
        <v>1</v>
      </c>
      <c r="BN120" s="7"/>
      <c r="BO120" s="4"/>
      <c r="BP120" s="8"/>
      <c r="BQ120" s="4"/>
      <c r="BR120" s="8"/>
      <c r="BS120" s="7"/>
      <c r="BT120" s="7"/>
      <c r="BU120" s="2" t="s">
        <v>139</v>
      </c>
      <c r="BV120" s="2" t="s">
        <v>128</v>
      </c>
      <c r="BW120" s="2" t="s">
        <v>131</v>
      </c>
      <c r="BX120" s="2" t="s">
        <v>131</v>
      </c>
      <c r="BY120" s="2" t="s">
        <v>142</v>
      </c>
      <c r="BZ120" s="2" t="s">
        <v>142</v>
      </c>
      <c r="CA120" s="2" t="s">
        <v>131</v>
      </c>
      <c r="CB120" s="4"/>
      <c r="CC120" s="8"/>
      <c r="CD120" s="4"/>
      <c r="CE120" s="8"/>
      <c r="CF120" s="7"/>
      <c r="CG120" s="7"/>
      <c r="CH120" s="2" t="s">
        <v>139</v>
      </c>
      <c r="CI120" s="2" t="s">
        <v>128</v>
      </c>
      <c r="CJ120" s="2" t="s">
        <v>131</v>
      </c>
      <c r="CK120" s="2" t="s">
        <v>131</v>
      </c>
      <c r="CL120" s="2" t="s">
        <v>142</v>
      </c>
      <c r="CM120" s="2" t="s">
        <v>142</v>
      </c>
      <c r="CN120" s="2" t="s">
        <v>131</v>
      </c>
      <c r="CO120" s="4"/>
      <c r="CP120" s="8"/>
      <c r="CQ120" s="4"/>
      <c r="CR120" s="8"/>
      <c r="CS120" s="7"/>
      <c r="CT120" s="7"/>
      <c r="CU120" s="2" t="s">
        <v>139</v>
      </c>
      <c r="CV120" s="2" t="s">
        <v>128</v>
      </c>
      <c r="CW120" s="2" t="s">
        <v>131</v>
      </c>
      <c r="CX120" s="2" t="s">
        <v>131</v>
      </c>
      <c r="CY120" s="2" t="s">
        <v>142</v>
      </c>
      <c r="CZ120" s="2" t="s">
        <v>142</v>
      </c>
      <c r="DA120" s="2" t="s">
        <v>131</v>
      </c>
      <c r="DB120" s="4"/>
      <c r="DC120" s="8"/>
      <c r="DD120" s="4"/>
      <c r="DE120" s="8"/>
      <c r="DF120" s="7"/>
      <c r="DG120" s="7"/>
      <c r="DH120" s="2" t="s">
        <v>139</v>
      </c>
      <c r="DI120" s="2" t="s">
        <v>128</v>
      </c>
      <c r="DJ120" s="2" t="s">
        <v>131</v>
      </c>
      <c r="DK120" s="2" t="s">
        <v>131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131</v>
      </c>
      <c r="DV120" s="2" t="s">
        <v>131</v>
      </c>
      <c r="DW120" s="2" t="s">
        <v>131</v>
      </c>
      <c r="DX120" s="2" t="s">
        <v>131</v>
      </c>
      <c r="DY120" s="2" t="s">
        <v>131</v>
      </c>
      <c r="DZ120" s="2" t="s">
        <v>131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131</v>
      </c>
      <c r="EI120" s="2" t="s">
        <v>131</v>
      </c>
      <c r="EJ120" s="2" t="s">
        <v>131</v>
      </c>
      <c r="EK120" s="2" t="s">
        <v>131</v>
      </c>
      <c r="EL120" s="2" t="s">
        <v>131</v>
      </c>
      <c r="EM120" s="2" t="s">
        <v>131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139</v>
      </c>
      <c r="EV120" s="2" t="s">
        <v>128</v>
      </c>
      <c r="EW120" s="2" t="s">
        <v>131</v>
      </c>
      <c r="EX120" s="2" t="s">
        <v>131</v>
      </c>
      <c r="EY120" s="2" t="s">
        <v>142</v>
      </c>
      <c r="EZ120" s="2" t="s">
        <v>142</v>
      </c>
      <c r="FA120" s="2" t="s">
        <v>131</v>
      </c>
      <c r="FB120" s="4"/>
      <c r="FC120" s="8"/>
      <c r="FD120" s="4"/>
      <c r="FE120" s="8"/>
      <c r="FF120" s="7"/>
      <c r="FG120" s="7"/>
      <c r="FH120" s="2" t="s">
        <v>131</v>
      </c>
      <c r="FI120" s="2" t="s">
        <v>131</v>
      </c>
      <c r="FJ120" s="2" t="s">
        <v>131</v>
      </c>
      <c r="FK120" s="2" t="s">
        <v>131</v>
      </c>
      <c r="FL120" s="2" t="s">
        <v>131</v>
      </c>
      <c r="FM120" s="2" t="s">
        <v>131</v>
      </c>
      <c r="FN120" s="2" t="s">
        <v>131</v>
      </c>
      <c r="FO120" s="4">
        <v>1</v>
      </c>
      <c r="FP120" s="8"/>
      <c r="FQ120" s="4"/>
      <c r="FR120" s="8"/>
      <c r="FS120" s="7"/>
      <c r="FT120" s="7"/>
      <c r="FU120" s="2" t="s">
        <v>139</v>
      </c>
      <c r="FV120" s="2" t="s">
        <v>128</v>
      </c>
      <c r="FW120" s="2" t="s">
        <v>131</v>
      </c>
      <c r="FX120" s="2" t="s">
        <v>1336</v>
      </c>
      <c r="FY120" s="2" t="s">
        <v>142</v>
      </c>
      <c r="FZ120" s="2" t="s">
        <v>142</v>
      </c>
      <c r="GA120" s="2" t="s">
        <v>131</v>
      </c>
      <c r="GB120" s="4"/>
      <c r="GC120" s="8"/>
      <c r="GD120" s="4"/>
      <c r="GE120" s="8"/>
      <c r="GF120" s="7"/>
      <c r="GG120" s="7"/>
      <c r="GH120" s="2" t="s">
        <v>131</v>
      </c>
      <c r="GI120" s="2" t="s">
        <v>131</v>
      </c>
      <c r="GJ120" s="2" t="s">
        <v>131</v>
      </c>
      <c r="GK120" s="2" t="s">
        <v>131</v>
      </c>
      <c r="GL120" s="2" t="s">
        <v>131</v>
      </c>
      <c r="GM120" s="2" t="s">
        <v>131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131</v>
      </c>
      <c r="HI120" s="2" t="s">
        <v>131</v>
      </c>
      <c r="HJ120" s="2" t="s">
        <v>131</v>
      </c>
      <c r="HK120" s="2" t="s">
        <v>131</v>
      </c>
      <c r="HL120" s="2" t="s">
        <v>131</v>
      </c>
      <c r="HM120" s="2" t="s">
        <v>131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131</v>
      </c>
      <c r="HV120" s="2" t="s">
        <v>131</v>
      </c>
      <c r="HW120" s="2" t="s">
        <v>131</v>
      </c>
      <c r="HX120" s="2" t="s">
        <v>131</v>
      </c>
      <c r="HY120" s="2" t="s">
        <v>131</v>
      </c>
      <c r="HZ120" s="2" t="s">
        <v>131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131</v>
      </c>
      <c r="II120" s="2" t="s">
        <v>131</v>
      </c>
      <c r="IJ120" s="2" t="s">
        <v>131</v>
      </c>
      <c r="IK120" s="2" t="s">
        <v>131</v>
      </c>
      <c r="IL120" s="2" t="s">
        <v>131</v>
      </c>
      <c r="IM120" s="2" t="s">
        <v>131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131</v>
      </c>
      <c r="IV120" s="2" t="s">
        <v>131</v>
      </c>
      <c r="IW120" s="2" t="s">
        <v>131</v>
      </c>
      <c r="IX120" s="2" t="s">
        <v>131</v>
      </c>
      <c r="IY120" s="2" t="s">
        <v>131</v>
      </c>
      <c r="IZ120" s="2" t="s">
        <v>131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131</v>
      </c>
      <c r="JI120" s="2" t="s">
        <v>131</v>
      </c>
      <c r="JJ120" s="2" t="s">
        <v>131</v>
      </c>
      <c r="JK120" s="2" t="s">
        <v>131</v>
      </c>
      <c r="JL120" s="2" t="s">
        <v>131</v>
      </c>
      <c r="JM120" s="2" t="s">
        <v>131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131</v>
      </c>
      <c r="JV120" s="2" t="s">
        <v>131</v>
      </c>
      <c r="JW120" s="2" t="s">
        <v>131</v>
      </c>
      <c r="JX120" s="2" t="s">
        <v>131</v>
      </c>
      <c r="JY120" s="2" t="s">
        <v>131</v>
      </c>
      <c r="JZ120" s="2" t="s">
        <v>131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131</v>
      </c>
      <c r="KI120" s="2" t="s">
        <v>131</v>
      </c>
      <c r="KJ120" s="2" t="s">
        <v>131</v>
      </c>
      <c r="KK120" s="2" t="s">
        <v>131</v>
      </c>
      <c r="KL120" s="2" t="s">
        <v>131</v>
      </c>
      <c r="KM120" s="2" t="s">
        <v>131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131</v>
      </c>
      <c r="KV120" s="2" t="s">
        <v>131</v>
      </c>
      <c r="KW120" s="2" t="s">
        <v>131</v>
      </c>
      <c r="KX120" s="2" t="s">
        <v>131</v>
      </c>
      <c r="KY120" s="2" t="s">
        <v>131</v>
      </c>
      <c r="KZ120" s="2" t="s">
        <v>131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139</v>
      </c>
      <c r="LV120" s="2" t="s">
        <v>128</v>
      </c>
      <c r="LW120" s="2" t="s">
        <v>131</v>
      </c>
      <c r="LX120" s="2" t="s">
        <v>131</v>
      </c>
      <c r="LY120" s="2" t="s">
        <v>142</v>
      </c>
      <c r="LZ120" s="2" t="s">
        <v>142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139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139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131</v>
      </c>
      <c r="OV120" s="2" t="s">
        <v>131</v>
      </c>
      <c r="OW120" s="2" t="s">
        <v>131</v>
      </c>
      <c r="OX120" s="2" t="s">
        <v>131</v>
      </c>
      <c r="OY120" s="2" t="s">
        <v>131</v>
      </c>
      <c r="OZ120" s="2" t="s">
        <v>131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131</v>
      </c>
      <c r="PI120" s="2" t="s">
        <v>131</v>
      </c>
      <c r="PJ120" s="2" t="s">
        <v>131</v>
      </c>
      <c r="PK120" s="2" t="s">
        <v>131</v>
      </c>
      <c r="PL120" s="2" t="s">
        <v>131</v>
      </c>
      <c r="PM120" s="2" t="s">
        <v>131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131</v>
      </c>
      <c r="QV120" s="2" t="s">
        <v>131</v>
      </c>
      <c r="QW120" s="2" t="s">
        <v>131</v>
      </c>
      <c r="QX120" s="2" t="s">
        <v>131</v>
      </c>
      <c r="QY120" s="2" t="s">
        <v>131</v>
      </c>
      <c r="QZ120" s="2" t="s">
        <v>131</v>
      </c>
      <c r="RA120" s="2" t="s">
        <v>131</v>
      </c>
      <c r="RB120" s="4"/>
      <c r="RC120" s="8"/>
      <c r="RD120" s="4"/>
      <c r="RE120" s="8"/>
      <c r="RF120" s="7"/>
      <c r="RG120" s="7"/>
      <c r="RH120" s="2" t="s">
        <v>160</v>
      </c>
      <c r="RI120" s="2" t="s">
        <v>154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131</v>
      </c>
      <c r="RV120" s="2" t="s">
        <v>131</v>
      </c>
      <c r="RW120" s="2" t="s">
        <v>131</v>
      </c>
      <c r="RX120" s="2" t="s">
        <v>131</v>
      </c>
      <c r="RY120" s="2" t="s">
        <v>131</v>
      </c>
      <c r="RZ120" s="2" t="s">
        <v>131</v>
      </c>
      <c r="SA120" s="2" t="s">
        <v>131</v>
      </c>
    </row>
    <row r="121">
      <c r="A121" s="2" t="s">
        <v>1337</v>
      </c>
      <c r="B121" s="2" t="s">
        <v>120</v>
      </c>
      <c r="C121" s="2" t="s">
        <v>1317</v>
      </c>
      <c r="D121" s="2" t="s">
        <v>867</v>
      </c>
      <c r="E121" s="2" t="s">
        <v>868</v>
      </c>
      <c r="F121" s="2" t="s">
        <v>1318</v>
      </c>
      <c r="G121" s="2" t="s">
        <v>1318</v>
      </c>
      <c r="H121" s="2" t="s">
        <v>1318</v>
      </c>
      <c r="I121" s="2" t="s">
        <v>1319</v>
      </c>
      <c r="J121" s="2" t="s">
        <v>804</v>
      </c>
      <c r="K121" s="2" t="s">
        <v>1334</v>
      </c>
      <c r="L121" s="3">
        <v>160</v>
      </c>
      <c r="M121" s="3">
        <v>168</v>
      </c>
      <c r="N121" s="3">
        <v>299.99</v>
      </c>
      <c r="O121" s="2" t="s">
        <v>128</v>
      </c>
      <c r="P121" s="2" t="s">
        <v>1321</v>
      </c>
      <c r="Q121" s="2" t="s">
        <v>130</v>
      </c>
      <c r="R121" s="2" t="s">
        <v>131</v>
      </c>
      <c r="S121" s="2" t="s">
        <v>131</v>
      </c>
      <c r="T121" s="2" t="s">
        <v>1322</v>
      </c>
      <c r="U121" s="2" t="s">
        <v>1089</v>
      </c>
      <c r="V121" s="2" t="s">
        <v>854</v>
      </c>
      <c r="W121" s="2" t="s">
        <v>1323</v>
      </c>
      <c r="X121" s="2" t="s">
        <v>1324</v>
      </c>
      <c r="Y121" s="2" t="s">
        <v>1325</v>
      </c>
      <c r="Z121" s="4">
        <v>292</v>
      </c>
      <c r="AA121" s="4">
        <f>=ROUNDDOWN(1460,0)</f>
      </c>
      <c r="AB121" s="5">
        <v>0.2</v>
      </c>
      <c r="AC121" s="2" t="s">
        <v>131</v>
      </c>
      <c r="AD121" s="4"/>
      <c r="AE121" s="4"/>
      <c r="AF121" s="6"/>
      <c r="AG121" s="6">
        <v>50</v>
      </c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5</v>
      </c>
      <c r="AQ121" s="8">
        <v>917.44</v>
      </c>
      <c r="AR121" s="4"/>
      <c r="AS121" s="8"/>
      <c r="AT121" s="7"/>
      <c r="AU121" s="7"/>
      <c r="AV121" s="4" t="s">
        <v>131</v>
      </c>
      <c r="AW121" s="8" t="s">
        <v>131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 t="s">
        <v>131</v>
      </c>
      <c r="BJ121" s="4">
        <v>5</v>
      </c>
      <c r="BK121" s="8">
        <v>917.44</v>
      </c>
      <c r="BL121" s="2" t="s">
        <v>397</v>
      </c>
      <c r="BM121" s="7">
        <v>1</v>
      </c>
      <c r="BN121" s="7">
        <v>1</v>
      </c>
      <c r="BO121" s="4">
        <v>1</v>
      </c>
      <c r="BP121" s="8">
        <v>181.44</v>
      </c>
      <c r="BQ121" s="4"/>
      <c r="BR121" s="8"/>
      <c r="BS121" s="7"/>
      <c r="BT121" s="7"/>
      <c r="BU121" s="2" t="s">
        <v>139</v>
      </c>
      <c r="BV121" s="2" t="s">
        <v>128</v>
      </c>
      <c r="BW121" s="2" t="s">
        <v>131</v>
      </c>
      <c r="BX121" s="2" t="s">
        <v>1329</v>
      </c>
      <c r="BY121" s="2" t="s">
        <v>142</v>
      </c>
      <c r="BZ121" s="2" t="s">
        <v>142</v>
      </c>
      <c r="CA121" s="2" t="s">
        <v>131</v>
      </c>
      <c r="CB121" s="4"/>
      <c r="CC121" s="8"/>
      <c r="CD121" s="4"/>
      <c r="CE121" s="8"/>
      <c r="CF121" s="7"/>
      <c r="CG121" s="7"/>
      <c r="CH121" s="2" t="s">
        <v>139</v>
      </c>
      <c r="CI121" s="2" t="s">
        <v>128</v>
      </c>
      <c r="CJ121" s="2" t="s">
        <v>131</v>
      </c>
      <c r="CK121" s="2" t="s">
        <v>131</v>
      </c>
      <c r="CL121" s="2" t="s">
        <v>142</v>
      </c>
      <c r="CM121" s="2" t="s">
        <v>142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139</v>
      </c>
      <c r="CV121" s="2" t="s">
        <v>128</v>
      </c>
      <c r="CW121" s="2" t="s">
        <v>131</v>
      </c>
      <c r="CX121" s="2" t="s">
        <v>1092</v>
      </c>
      <c r="CY121" s="2" t="s">
        <v>142</v>
      </c>
      <c r="CZ121" s="2" t="s">
        <v>142</v>
      </c>
      <c r="DA121" s="2" t="s">
        <v>131</v>
      </c>
      <c r="DB121" s="4">
        <v>4</v>
      </c>
      <c r="DC121" s="8">
        <v>736</v>
      </c>
      <c r="DD121" s="4"/>
      <c r="DE121" s="8"/>
      <c r="DF121" s="7"/>
      <c r="DG121" s="7"/>
      <c r="DH121" s="2" t="s">
        <v>139</v>
      </c>
      <c r="DI121" s="2" t="s">
        <v>128</v>
      </c>
      <c r="DJ121" s="2" t="s">
        <v>131</v>
      </c>
      <c r="DK121" s="2" t="s">
        <v>1331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131</v>
      </c>
      <c r="DV121" s="2" t="s">
        <v>131</v>
      </c>
      <c r="DW121" s="2" t="s">
        <v>131</v>
      </c>
      <c r="DX121" s="2" t="s">
        <v>131</v>
      </c>
      <c r="DY121" s="2" t="s">
        <v>131</v>
      </c>
      <c r="DZ121" s="2" t="s">
        <v>131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131</v>
      </c>
      <c r="EI121" s="2" t="s">
        <v>131</v>
      </c>
      <c r="EJ121" s="2" t="s">
        <v>131</v>
      </c>
      <c r="EK121" s="2" t="s">
        <v>131</v>
      </c>
      <c r="EL121" s="2" t="s">
        <v>131</v>
      </c>
      <c r="EM121" s="2" t="s">
        <v>131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139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131</v>
      </c>
      <c r="FI121" s="2" t="s">
        <v>131</v>
      </c>
      <c r="FJ121" s="2" t="s">
        <v>131</v>
      </c>
      <c r="FK121" s="2" t="s">
        <v>131</v>
      </c>
      <c r="FL121" s="2" t="s">
        <v>131</v>
      </c>
      <c r="FM121" s="2" t="s">
        <v>131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139</v>
      </c>
      <c r="FV121" s="2" t="s">
        <v>128</v>
      </c>
      <c r="FW121" s="2" t="s">
        <v>131</v>
      </c>
      <c r="FX121" s="2" t="s">
        <v>1336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131</v>
      </c>
      <c r="GI121" s="2" t="s">
        <v>131</v>
      </c>
      <c r="GJ121" s="2" t="s">
        <v>131</v>
      </c>
      <c r="GK121" s="2" t="s">
        <v>131</v>
      </c>
      <c r="GL121" s="2" t="s">
        <v>131</v>
      </c>
      <c r="GM121" s="2" t="s">
        <v>131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131</v>
      </c>
      <c r="HI121" s="2" t="s">
        <v>131</v>
      </c>
      <c r="HJ121" s="2" t="s">
        <v>131</v>
      </c>
      <c r="HK121" s="2" t="s">
        <v>131</v>
      </c>
      <c r="HL121" s="2" t="s">
        <v>131</v>
      </c>
      <c r="HM121" s="2" t="s">
        <v>131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131</v>
      </c>
      <c r="HV121" s="2" t="s">
        <v>131</v>
      </c>
      <c r="HW121" s="2" t="s">
        <v>131</v>
      </c>
      <c r="HX121" s="2" t="s">
        <v>131</v>
      </c>
      <c r="HY121" s="2" t="s">
        <v>131</v>
      </c>
      <c r="HZ121" s="2" t="s">
        <v>131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131</v>
      </c>
      <c r="II121" s="2" t="s">
        <v>131</v>
      </c>
      <c r="IJ121" s="2" t="s">
        <v>131</v>
      </c>
      <c r="IK121" s="2" t="s">
        <v>131</v>
      </c>
      <c r="IL121" s="2" t="s">
        <v>131</v>
      </c>
      <c r="IM121" s="2" t="s">
        <v>131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131</v>
      </c>
      <c r="IV121" s="2" t="s">
        <v>131</v>
      </c>
      <c r="IW121" s="2" t="s">
        <v>131</v>
      </c>
      <c r="IX121" s="2" t="s">
        <v>131</v>
      </c>
      <c r="IY121" s="2" t="s">
        <v>131</v>
      </c>
      <c r="IZ121" s="2" t="s">
        <v>131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131</v>
      </c>
      <c r="JI121" s="2" t="s">
        <v>131</v>
      </c>
      <c r="JJ121" s="2" t="s">
        <v>131</v>
      </c>
      <c r="JK121" s="2" t="s">
        <v>131</v>
      </c>
      <c r="JL121" s="2" t="s">
        <v>131</v>
      </c>
      <c r="JM121" s="2" t="s">
        <v>131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131</v>
      </c>
      <c r="JV121" s="2" t="s">
        <v>131</v>
      </c>
      <c r="JW121" s="2" t="s">
        <v>131</v>
      </c>
      <c r="JX121" s="2" t="s">
        <v>131</v>
      </c>
      <c r="JY121" s="2" t="s">
        <v>131</v>
      </c>
      <c r="JZ121" s="2" t="s">
        <v>131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131</v>
      </c>
      <c r="KI121" s="2" t="s">
        <v>131</v>
      </c>
      <c r="KJ121" s="2" t="s">
        <v>131</v>
      </c>
      <c r="KK121" s="2" t="s">
        <v>131</v>
      </c>
      <c r="KL121" s="2" t="s">
        <v>131</v>
      </c>
      <c r="KM121" s="2" t="s">
        <v>131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131</v>
      </c>
      <c r="KV121" s="2" t="s">
        <v>131</v>
      </c>
      <c r="KW121" s="2" t="s">
        <v>131</v>
      </c>
      <c r="KX121" s="2" t="s">
        <v>131</v>
      </c>
      <c r="KY121" s="2" t="s">
        <v>131</v>
      </c>
      <c r="KZ121" s="2" t="s">
        <v>131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131</v>
      </c>
      <c r="LI121" s="2" t="s">
        <v>131</v>
      </c>
      <c r="LJ121" s="2" t="s">
        <v>131</v>
      </c>
      <c r="LK121" s="2" t="s">
        <v>131</v>
      </c>
      <c r="LL121" s="2" t="s">
        <v>131</v>
      </c>
      <c r="LM121" s="2" t="s">
        <v>131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139</v>
      </c>
      <c r="LV121" s="2" t="s">
        <v>128</v>
      </c>
      <c r="LW121" s="2" t="s">
        <v>131</v>
      </c>
      <c r="LX121" s="2" t="s">
        <v>131</v>
      </c>
      <c r="LY121" s="2" t="s">
        <v>142</v>
      </c>
      <c r="LZ121" s="2" t="s">
        <v>142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139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139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142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131</v>
      </c>
      <c r="OV121" s="2" t="s">
        <v>131</v>
      </c>
      <c r="OW121" s="2" t="s">
        <v>131</v>
      </c>
      <c r="OX121" s="2" t="s">
        <v>131</v>
      </c>
      <c r="OY121" s="2" t="s">
        <v>131</v>
      </c>
      <c r="OZ121" s="2" t="s">
        <v>131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131</v>
      </c>
      <c r="PI121" s="2" t="s">
        <v>131</v>
      </c>
      <c r="PJ121" s="2" t="s">
        <v>131</v>
      </c>
      <c r="PK121" s="2" t="s">
        <v>131</v>
      </c>
      <c r="PL121" s="2" t="s">
        <v>131</v>
      </c>
      <c r="PM121" s="2" t="s">
        <v>131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131</v>
      </c>
      <c r="PV121" s="2" t="s">
        <v>131</v>
      </c>
      <c r="PW121" s="2" t="s">
        <v>131</v>
      </c>
      <c r="PX121" s="2" t="s">
        <v>131</v>
      </c>
      <c r="PY121" s="2" t="s">
        <v>131</v>
      </c>
      <c r="PZ121" s="2" t="s">
        <v>131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131</v>
      </c>
      <c r="QI121" s="2" t="s">
        <v>131</v>
      </c>
      <c r="QJ121" s="2" t="s">
        <v>131</v>
      </c>
      <c r="QK121" s="2" t="s">
        <v>131</v>
      </c>
      <c r="QL121" s="2" t="s">
        <v>131</v>
      </c>
      <c r="QM121" s="2" t="s">
        <v>131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131</v>
      </c>
      <c r="QV121" s="2" t="s">
        <v>131</v>
      </c>
      <c r="QW121" s="2" t="s">
        <v>131</v>
      </c>
      <c r="QX121" s="2" t="s">
        <v>131</v>
      </c>
      <c r="QY121" s="2" t="s">
        <v>131</v>
      </c>
      <c r="QZ121" s="2" t="s">
        <v>131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160</v>
      </c>
      <c r="RI121" s="2" t="s">
        <v>154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131</v>
      </c>
      <c r="RV121" s="2" t="s">
        <v>131</v>
      </c>
      <c r="RW121" s="2" t="s">
        <v>131</v>
      </c>
      <c r="RX121" s="2" t="s">
        <v>131</v>
      </c>
      <c r="RY121" s="2" t="s">
        <v>131</v>
      </c>
      <c r="RZ121" s="2" t="s">
        <v>131</v>
      </c>
      <c r="SA121" s="2" t="s">
        <v>131</v>
      </c>
    </row>
    <row r="122">
      <c r="A122" s="2" t="s">
        <v>1338</v>
      </c>
      <c r="B122" s="2" t="s">
        <v>120</v>
      </c>
      <c r="C122" s="2" t="s">
        <v>1317</v>
      </c>
      <c r="D122" s="2" t="s">
        <v>867</v>
      </c>
      <c r="E122" s="2" t="s">
        <v>868</v>
      </c>
      <c r="F122" s="2" t="s">
        <v>406</v>
      </c>
      <c r="G122" s="2" t="s">
        <v>406</v>
      </c>
      <c r="H122" s="2" t="s">
        <v>406</v>
      </c>
      <c r="I122" s="2" t="s">
        <v>1339</v>
      </c>
      <c r="J122" s="2" t="s">
        <v>245</v>
      </c>
      <c r="K122" s="2" t="s">
        <v>1340</v>
      </c>
      <c r="L122" s="3">
        <v>112</v>
      </c>
      <c r="M122" s="3">
        <v>117.6</v>
      </c>
      <c r="N122" s="3">
        <v>279.99</v>
      </c>
      <c r="O122" s="2" t="s">
        <v>128</v>
      </c>
      <c r="P122" s="2" t="s">
        <v>1321</v>
      </c>
      <c r="Q122" s="2" t="s">
        <v>130</v>
      </c>
      <c r="R122" s="2" t="s">
        <v>131</v>
      </c>
      <c r="S122" s="2" t="s">
        <v>131</v>
      </c>
      <c r="T122" s="2" t="s">
        <v>378</v>
      </c>
      <c r="U122" s="2" t="s">
        <v>1089</v>
      </c>
      <c r="V122" s="2" t="s">
        <v>334</v>
      </c>
      <c r="W122" s="2" t="s">
        <v>1323</v>
      </c>
      <c r="X122" s="2" t="s">
        <v>131</v>
      </c>
      <c r="Y122" s="2" t="s">
        <v>862</v>
      </c>
      <c r="Z122" s="4">
        <v>197</v>
      </c>
      <c r="AA122" s="4">
        <f>=ROUNDDOWN(985,0)</f>
      </c>
      <c r="AB122" s="5">
        <v>0.2</v>
      </c>
      <c r="AC122" s="2" t="s">
        <v>131</v>
      </c>
      <c r="AD122" s="4"/>
      <c r="AE122" s="4"/>
      <c r="AF122" s="6"/>
      <c r="AG122" s="6">
        <v>50</v>
      </c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/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/>
      <c r="BJ122" s="4"/>
      <c r="BK122" s="8"/>
      <c r="BL122" s="2" t="s">
        <v>131</v>
      </c>
      <c r="BM122" s="7"/>
      <c r="BN122" s="7"/>
      <c r="BO122" s="4"/>
      <c r="BP122" s="8"/>
      <c r="BQ122" s="4"/>
      <c r="BR122" s="8"/>
      <c r="BS122" s="7"/>
      <c r="BT122" s="7"/>
      <c r="BU122" s="2" t="s">
        <v>139</v>
      </c>
      <c r="BV122" s="2" t="s">
        <v>128</v>
      </c>
      <c r="BW122" s="2" t="s">
        <v>131</v>
      </c>
      <c r="BX122" s="2" t="s">
        <v>1116</v>
      </c>
      <c r="BY122" s="2" t="s">
        <v>142</v>
      </c>
      <c r="BZ122" s="2" t="s">
        <v>142</v>
      </c>
      <c r="CA122" s="2" t="s">
        <v>131</v>
      </c>
      <c r="CB122" s="4"/>
      <c r="CC122" s="8"/>
      <c r="CD122" s="4"/>
      <c r="CE122" s="8"/>
      <c r="CF122" s="7"/>
      <c r="CG122" s="7"/>
      <c r="CH122" s="2" t="s">
        <v>139</v>
      </c>
      <c r="CI122" s="2" t="s">
        <v>128</v>
      </c>
      <c r="CJ122" s="2" t="s">
        <v>131</v>
      </c>
      <c r="CK122" s="2" t="s">
        <v>131</v>
      </c>
      <c r="CL122" s="2" t="s">
        <v>142</v>
      </c>
      <c r="CM122" s="2" t="s">
        <v>142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139</v>
      </c>
      <c r="CV122" s="2" t="s">
        <v>128</v>
      </c>
      <c r="CW122" s="2" t="s">
        <v>131</v>
      </c>
      <c r="CX122" s="2" t="s">
        <v>131</v>
      </c>
      <c r="CY122" s="2" t="s">
        <v>142</v>
      </c>
      <c r="CZ122" s="2" t="s">
        <v>142</v>
      </c>
      <c r="DA122" s="2" t="s">
        <v>131</v>
      </c>
      <c r="DB122" s="4"/>
      <c r="DC122" s="8"/>
      <c r="DD122" s="4"/>
      <c r="DE122" s="8"/>
      <c r="DF122" s="7"/>
      <c r="DG122" s="7"/>
      <c r="DH122" s="2" t="s">
        <v>139</v>
      </c>
      <c r="DI122" s="2" t="s">
        <v>128</v>
      </c>
      <c r="DJ122" s="2" t="s">
        <v>131</v>
      </c>
      <c r="DK122" s="2" t="s">
        <v>399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777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131</v>
      </c>
      <c r="EI122" s="2" t="s">
        <v>131</v>
      </c>
      <c r="EJ122" s="2" t="s">
        <v>131</v>
      </c>
      <c r="EK122" s="2" t="s">
        <v>131</v>
      </c>
      <c r="EL122" s="2" t="s">
        <v>131</v>
      </c>
      <c r="EM122" s="2" t="s">
        <v>131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139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777</v>
      </c>
      <c r="FI122" s="2" t="s">
        <v>128</v>
      </c>
      <c r="FJ122" s="2" t="s">
        <v>131</v>
      </c>
      <c r="FK122" s="2" t="s">
        <v>131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139</v>
      </c>
      <c r="FV122" s="2" t="s">
        <v>128</v>
      </c>
      <c r="FW122" s="2" t="s">
        <v>131</v>
      </c>
      <c r="FX122" s="2" t="s">
        <v>131</v>
      </c>
      <c r="FY122" s="2" t="s">
        <v>142</v>
      </c>
      <c r="FZ122" s="2" t="s">
        <v>142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131</v>
      </c>
      <c r="GI122" s="2" t="s">
        <v>131</v>
      </c>
      <c r="GJ122" s="2" t="s">
        <v>131</v>
      </c>
      <c r="GK122" s="2" t="s">
        <v>131</v>
      </c>
      <c r="GL122" s="2" t="s">
        <v>131</v>
      </c>
      <c r="GM122" s="2" t="s">
        <v>131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131</v>
      </c>
      <c r="HI122" s="2" t="s">
        <v>131</v>
      </c>
      <c r="HJ122" s="2" t="s">
        <v>131</v>
      </c>
      <c r="HK122" s="2" t="s">
        <v>131</v>
      </c>
      <c r="HL122" s="2" t="s">
        <v>131</v>
      </c>
      <c r="HM122" s="2" t="s">
        <v>131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131</v>
      </c>
      <c r="HV122" s="2" t="s">
        <v>131</v>
      </c>
      <c r="HW122" s="2" t="s">
        <v>131</v>
      </c>
      <c r="HX122" s="2" t="s">
        <v>131</v>
      </c>
      <c r="HY122" s="2" t="s">
        <v>131</v>
      </c>
      <c r="HZ122" s="2" t="s">
        <v>131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131</v>
      </c>
      <c r="II122" s="2" t="s">
        <v>131</v>
      </c>
      <c r="IJ122" s="2" t="s">
        <v>131</v>
      </c>
      <c r="IK122" s="2" t="s">
        <v>131</v>
      </c>
      <c r="IL122" s="2" t="s">
        <v>131</v>
      </c>
      <c r="IM122" s="2" t="s">
        <v>131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131</v>
      </c>
      <c r="IV122" s="2" t="s">
        <v>131</v>
      </c>
      <c r="IW122" s="2" t="s">
        <v>131</v>
      </c>
      <c r="IX122" s="2" t="s">
        <v>131</v>
      </c>
      <c r="IY122" s="2" t="s">
        <v>131</v>
      </c>
      <c r="IZ122" s="2" t="s">
        <v>131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131</v>
      </c>
      <c r="JI122" s="2" t="s">
        <v>131</v>
      </c>
      <c r="JJ122" s="2" t="s">
        <v>131</v>
      </c>
      <c r="JK122" s="2" t="s">
        <v>131</v>
      </c>
      <c r="JL122" s="2" t="s">
        <v>131</v>
      </c>
      <c r="JM122" s="2" t="s">
        <v>131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131</v>
      </c>
      <c r="JV122" s="2" t="s">
        <v>131</v>
      </c>
      <c r="JW122" s="2" t="s">
        <v>131</v>
      </c>
      <c r="JX122" s="2" t="s">
        <v>131</v>
      </c>
      <c r="JY122" s="2" t="s">
        <v>131</v>
      </c>
      <c r="JZ122" s="2" t="s">
        <v>131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131</v>
      </c>
      <c r="KI122" s="2" t="s">
        <v>131</v>
      </c>
      <c r="KJ122" s="2" t="s">
        <v>131</v>
      </c>
      <c r="KK122" s="2" t="s">
        <v>131</v>
      </c>
      <c r="KL122" s="2" t="s">
        <v>131</v>
      </c>
      <c r="KM122" s="2" t="s">
        <v>131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131</v>
      </c>
      <c r="KV122" s="2" t="s">
        <v>131</v>
      </c>
      <c r="KW122" s="2" t="s">
        <v>131</v>
      </c>
      <c r="KX122" s="2" t="s">
        <v>131</v>
      </c>
      <c r="KY122" s="2" t="s">
        <v>131</v>
      </c>
      <c r="KZ122" s="2" t="s">
        <v>131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131</v>
      </c>
      <c r="LI122" s="2" t="s">
        <v>131</v>
      </c>
      <c r="LJ122" s="2" t="s">
        <v>131</v>
      </c>
      <c r="LK122" s="2" t="s">
        <v>131</v>
      </c>
      <c r="LL122" s="2" t="s">
        <v>131</v>
      </c>
      <c r="LM122" s="2" t="s">
        <v>131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139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139</v>
      </c>
      <c r="MI122" s="2" t="s">
        <v>128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139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142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128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131</v>
      </c>
      <c r="OV122" s="2" t="s">
        <v>131</v>
      </c>
      <c r="OW122" s="2" t="s">
        <v>131</v>
      </c>
      <c r="OX122" s="2" t="s">
        <v>131</v>
      </c>
      <c r="OY122" s="2" t="s">
        <v>131</v>
      </c>
      <c r="OZ122" s="2" t="s">
        <v>131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131</v>
      </c>
      <c r="PI122" s="2" t="s">
        <v>131</v>
      </c>
      <c r="PJ122" s="2" t="s">
        <v>131</v>
      </c>
      <c r="PK122" s="2" t="s">
        <v>131</v>
      </c>
      <c r="PL122" s="2" t="s">
        <v>131</v>
      </c>
      <c r="PM122" s="2" t="s">
        <v>131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131</v>
      </c>
      <c r="PV122" s="2" t="s">
        <v>131</v>
      </c>
      <c r="PW122" s="2" t="s">
        <v>131</v>
      </c>
      <c r="PX122" s="2" t="s">
        <v>131</v>
      </c>
      <c r="PY122" s="2" t="s">
        <v>131</v>
      </c>
      <c r="PZ122" s="2" t="s">
        <v>131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131</v>
      </c>
      <c r="QI122" s="2" t="s">
        <v>131</v>
      </c>
      <c r="QJ122" s="2" t="s">
        <v>131</v>
      </c>
      <c r="QK122" s="2" t="s">
        <v>131</v>
      </c>
      <c r="QL122" s="2" t="s">
        <v>131</v>
      </c>
      <c r="QM122" s="2" t="s">
        <v>131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131</v>
      </c>
      <c r="QV122" s="2" t="s">
        <v>131</v>
      </c>
      <c r="QW122" s="2" t="s">
        <v>131</v>
      </c>
      <c r="QX122" s="2" t="s">
        <v>131</v>
      </c>
      <c r="QY122" s="2" t="s">
        <v>131</v>
      </c>
      <c r="QZ122" s="2" t="s">
        <v>131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160</v>
      </c>
      <c r="RI122" s="2" t="s">
        <v>154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131</v>
      </c>
      <c r="RV122" s="2" t="s">
        <v>131</v>
      </c>
      <c r="RW122" s="2" t="s">
        <v>131</v>
      </c>
      <c r="RX122" s="2" t="s">
        <v>131</v>
      </c>
      <c r="RY122" s="2" t="s">
        <v>131</v>
      </c>
      <c r="RZ122" s="2" t="s">
        <v>131</v>
      </c>
      <c r="SA122" s="2" t="s">
        <v>131</v>
      </c>
    </row>
    <row r="123">
      <c r="A123" s="2" t="s">
        <v>1341</v>
      </c>
      <c r="B123" s="2" t="s">
        <v>120</v>
      </c>
      <c r="C123" s="2" t="s">
        <v>1317</v>
      </c>
      <c r="D123" s="2" t="s">
        <v>867</v>
      </c>
      <c r="E123" s="2" t="s">
        <v>868</v>
      </c>
      <c r="F123" s="2" t="s">
        <v>406</v>
      </c>
      <c r="G123" s="2" t="s">
        <v>406</v>
      </c>
      <c r="H123" s="2" t="s">
        <v>406</v>
      </c>
      <c r="I123" s="2" t="s">
        <v>1339</v>
      </c>
      <c r="J123" s="2" t="s">
        <v>180</v>
      </c>
      <c r="K123" s="2" t="s">
        <v>1340</v>
      </c>
      <c r="L123" s="3">
        <v>120</v>
      </c>
      <c r="M123" s="3">
        <v>126</v>
      </c>
      <c r="N123" s="3">
        <v>299.99</v>
      </c>
      <c r="O123" s="2" t="s">
        <v>128</v>
      </c>
      <c r="P123" s="2" t="s">
        <v>1321</v>
      </c>
      <c r="Q123" s="2" t="s">
        <v>130</v>
      </c>
      <c r="R123" s="2" t="s">
        <v>131</v>
      </c>
      <c r="S123" s="2" t="s">
        <v>131</v>
      </c>
      <c r="T123" s="2" t="s">
        <v>378</v>
      </c>
      <c r="U123" s="2" t="s">
        <v>1089</v>
      </c>
      <c r="V123" s="2" t="s">
        <v>334</v>
      </c>
      <c r="W123" s="2" t="s">
        <v>1323</v>
      </c>
      <c r="X123" s="2" t="s">
        <v>131</v>
      </c>
      <c r="Y123" s="2" t="s">
        <v>862</v>
      </c>
      <c r="Z123" s="4">
        <v>292</v>
      </c>
      <c r="AA123" s="4">
        <f>=ROUNDDOWN(365,0)</f>
      </c>
      <c r="AB123" s="5">
        <v>0.8</v>
      </c>
      <c r="AC123" s="2" t="s">
        <v>131</v>
      </c>
      <c r="AD123" s="4"/>
      <c r="AE123" s="4"/>
      <c r="AF123" s="6"/>
      <c r="AG123" s="6">
        <v>50</v>
      </c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131</v>
      </c>
      <c r="AW123" s="8" t="s">
        <v>131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/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/>
      <c r="BJ123" s="4"/>
      <c r="BK123" s="8"/>
      <c r="BL123" s="2" t="s">
        <v>131</v>
      </c>
      <c r="BM123" s="7"/>
      <c r="BN123" s="7"/>
      <c r="BO123" s="4"/>
      <c r="BP123" s="8"/>
      <c r="BQ123" s="4"/>
      <c r="BR123" s="8"/>
      <c r="BS123" s="7"/>
      <c r="BT123" s="7"/>
      <c r="BU123" s="2" t="s">
        <v>139</v>
      </c>
      <c r="BV123" s="2" t="s">
        <v>128</v>
      </c>
      <c r="BW123" s="2" t="s">
        <v>131</v>
      </c>
      <c r="BX123" s="2" t="s">
        <v>230</v>
      </c>
      <c r="BY123" s="2" t="s">
        <v>142</v>
      </c>
      <c r="BZ123" s="2" t="s">
        <v>142</v>
      </c>
      <c r="CA123" s="2" t="s">
        <v>131</v>
      </c>
      <c r="CB123" s="4"/>
      <c r="CC123" s="8"/>
      <c r="CD123" s="4"/>
      <c r="CE123" s="8"/>
      <c r="CF123" s="7"/>
      <c r="CG123" s="7"/>
      <c r="CH123" s="2" t="s">
        <v>139</v>
      </c>
      <c r="CI123" s="2" t="s">
        <v>128</v>
      </c>
      <c r="CJ123" s="2" t="s">
        <v>131</v>
      </c>
      <c r="CK123" s="2" t="s">
        <v>996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139</v>
      </c>
      <c r="CV123" s="2" t="s">
        <v>128</v>
      </c>
      <c r="CW123" s="2" t="s">
        <v>131</v>
      </c>
      <c r="CX123" s="2" t="s">
        <v>131</v>
      </c>
      <c r="CY123" s="2" t="s">
        <v>142</v>
      </c>
      <c r="CZ123" s="2" t="s">
        <v>142</v>
      </c>
      <c r="DA123" s="2" t="s">
        <v>131</v>
      </c>
      <c r="DB123" s="4"/>
      <c r="DC123" s="8"/>
      <c r="DD123" s="4"/>
      <c r="DE123" s="8"/>
      <c r="DF123" s="7"/>
      <c r="DG123" s="7"/>
      <c r="DH123" s="2" t="s">
        <v>139</v>
      </c>
      <c r="DI123" s="2" t="s">
        <v>128</v>
      </c>
      <c r="DJ123" s="2" t="s">
        <v>131</v>
      </c>
      <c r="DK123" s="2" t="s">
        <v>131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777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131</v>
      </c>
      <c r="EI123" s="2" t="s">
        <v>131</v>
      </c>
      <c r="EJ123" s="2" t="s">
        <v>131</v>
      </c>
      <c r="EK123" s="2" t="s">
        <v>131</v>
      </c>
      <c r="EL123" s="2" t="s">
        <v>131</v>
      </c>
      <c r="EM123" s="2" t="s">
        <v>131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139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777</v>
      </c>
      <c r="FI123" s="2" t="s">
        <v>128</v>
      </c>
      <c r="FJ123" s="2" t="s">
        <v>131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139</v>
      </c>
      <c r="FV123" s="2" t="s">
        <v>128</v>
      </c>
      <c r="FW123" s="2" t="s">
        <v>131</v>
      </c>
      <c r="FX123" s="2" t="s">
        <v>1342</v>
      </c>
      <c r="FY123" s="2" t="s">
        <v>142</v>
      </c>
      <c r="FZ123" s="2" t="s">
        <v>142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131</v>
      </c>
      <c r="GI123" s="2" t="s">
        <v>131</v>
      </c>
      <c r="GJ123" s="2" t="s">
        <v>131</v>
      </c>
      <c r="GK123" s="2" t="s">
        <v>131</v>
      </c>
      <c r="GL123" s="2" t="s">
        <v>131</v>
      </c>
      <c r="GM123" s="2" t="s">
        <v>131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131</v>
      </c>
      <c r="HI123" s="2" t="s">
        <v>131</v>
      </c>
      <c r="HJ123" s="2" t="s">
        <v>131</v>
      </c>
      <c r="HK123" s="2" t="s">
        <v>131</v>
      </c>
      <c r="HL123" s="2" t="s">
        <v>131</v>
      </c>
      <c r="HM123" s="2" t="s">
        <v>131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131</v>
      </c>
      <c r="HV123" s="2" t="s">
        <v>131</v>
      </c>
      <c r="HW123" s="2" t="s">
        <v>131</v>
      </c>
      <c r="HX123" s="2" t="s">
        <v>131</v>
      </c>
      <c r="HY123" s="2" t="s">
        <v>131</v>
      </c>
      <c r="HZ123" s="2" t="s">
        <v>131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131</v>
      </c>
      <c r="II123" s="2" t="s">
        <v>131</v>
      </c>
      <c r="IJ123" s="2" t="s">
        <v>131</v>
      </c>
      <c r="IK123" s="2" t="s">
        <v>131</v>
      </c>
      <c r="IL123" s="2" t="s">
        <v>131</v>
      </c>
      <c r="IM123" s="2" t="s">
        <v>131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131</v>
      </c>
      <c r="IV123" s="2" t="s">
        <v>131</v>
      </c>
      <c r="IW123" s="2" t="s">
        <v>131</v>
      </c>
      <c r="IX123" s="2" t="s">
        <v>131</v>
      </c>
      <c r="IY123" s="2" t="s">
        <v>131</v>
      </c>
      <c r="IZ123" s="2" t="s">
        <v>131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131</v>
      </c>
      <c r="JI123" s="2" t="s">
        <v>131</v>
      </c>
      <c r="JJ123" s="2" t="s">
        <v>131</v>
      </c>
      <c r="JK123" s="2" t="s">
        <v>131</v>
      </c>
      <c r="JL123" s="2" t="s">
        <v>131</v>
      </c>
      <c r="JM123" s="2" t="s">
        <v>131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131</v>
      </c>
      <c r="JV123" s="2" t="s">
        <v>131</v>
      </c>
      <c r="JW123" s="2" t="s">
        <v>131</v>
      </c>
      <c r="JX123" s="2" t="s">
        <v>131</v>
      </c>
      <c r="JY123" s="2" t="s">
        <v>131</v>
      </c>
      <c r="JZ123" s="2" t="s">
        <v>131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131</v>
      </c>
      <c r="KI123" s="2" t="s">
        <v>131</v>
      </c>
      <c r="KJ123" s="2" t="s">
        <v>131</v>
      </c>
      <c r="KK123" s="2" t="s">
        <v>131</v>
      </c>
      <c r="KL123" s="2" t="s">
        <v>131</v>
      </c>
      <c r="KM123" s="2" t="s">
        <v>131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131</v>
      </c>
      <c r="KV123" s="2" t="s">
        <v>131</v>
      </c>
      <c r="KW123" s="2" t="s">
        <v>131</v>
      </c>
      <c r="KX123" s="2" t="s">
        <v>131</v>
      </c>
      <c r="KY123" s="2" t="s">
        <v>131</v>
      </c>
      <c r="KZ123" s="2" t="s">
        <v>131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131</v>
      </c>
      <c r="LI123" s="2" t="s">
        <v>131</v>
      </c>
      <c r="LJ123" s="2" t="s">
        <v>131</v>
      </c>
      <c r="LK123" s="2" t="s">
        <v>131</v>
      </c>
      <c r="LL123" s="2" t="s">
        <v>131</v>
      </c>
      <c r="LM123" s="2" t="s">
        <v>131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139</v>
      </c>
      <c r="LV123" s="2" t="s">
        <v>128</v>
      </c>
      <c r="LW123" s="2" t="s">
        <v>131</v>
      </c>
      <c r="LX123" s="2" t="s">
        <v>131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139</v>
      </c>
      <c r="MI123" s="2" t="s">
        <v>128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139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142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128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131</v>
      </c>
      <c r="OV123" s="2" t="s">
        <v>131</v>
      </c>
      <c r="OW123" s="2" t="s">
        <v>131</v>
      </c>
      <c r="OX123" s="2" t="s">
        <v>131</v>
      </c>
      <c r="OY123" s="2" t="s">
        <v>131</v>
      </c>
      <c r="OZ123" s="2" t="s">
        <v>131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131</v>
      </c>
      <c r="PI123" s="2" t="s">
        <v>131</v>
      </c>
      <c r="PJ123" s="2" t="s">
        <v>131</v>
      </c>
      <c r="PK123" s="2" t="s">
        <v>131</v>
      </c>
      <c r="PL123" s="2" t="s">
        <v>131</v>
      </c>
      <c r="PM123" s="2" t="s">
        <v>131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131</v>
      </c>
      <c r="PV123" s="2" t="s">
        <v>131</v>
      </c>
      <c r="PW123" s="2" t="s">
        <v>131</v>
      </c>
      <c r="PX123" s="2" t="s">
        <v>131</v>
      </c>
      <c r="PY123" s="2" t="s">
        <v>131</v>
      </c>
      <c r="PZ123" s="2" t="s">
        <v>131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131</v>
      </c>
      <c r="QI123" s="2" t="s">
        <v>131</v>
      </c>
      <c r="QJ123" s="2" t="s">
        <v>131</v>
      </c>
      <c r="QK123" s="2" t="s">
        <v>131</v>
      </c>
      <c r="QL123" s="2" t="s">
        <v>131</v>
      </c>
      <c r="QM123" s="2" t="s">
        <v>131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131</v>
      </c>
      <c r="QV123" s="2" t="s">
        <v>131</v>
      </c>
      <c r="QW123" s="2" t="s">
        <v>131</v>
      </c>
      <c r="QX123" s="2" t="s">
        <v>131</v>
      </c>
      <c r="QY123" s="2" t="s">
        <v>131</v>
      </c>
      <c r="QZ123" s="2" t="s">
        <v>131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160</v>
      </c>
      <c r="RI123" s="2" t="s">
        <v>154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131</v>
      </c>
      <c r="RV123" s="2" t="s">
        <v>131</v>
      </c>
      <c r="RW123" s="2" t="s">
        <v>131</v>
      </c>
      <c r="RX123" s="2" t="s">
        <v>131</v>
      </c>
      <c r="RY123" s="2" t="s">
        <v>131</v>
      </c>
      <c r="RZ123" s="2" t="s">
        <v>131</v>
      </c>
      <c r="SA123" s="2" t="s">
        <v>131</v>
      </c>
    </row>
    <row r="124">
      <c r="A124" s="2" t="s">
        <v>1343</v>
      </c>
      <c r="B124" s="2" t="s">
        <v>120</v>
      </c>
      <c r="C124" s="2" t="s">
        <v>1317</v>
      </c>
      <c r="D124" s="2" t="s">
        <v>867</v>
      </c>
      <c r="E124" s="2" t="s">
        <v>868</v>
      </c>
      <c r="F124" s="2" t="s">
        <v>406</v>
      </c>
      <c r="G124" s="2" t="s">
        <v>406</v>
      </c>
      <c r="H124" s="2" t="s">
        <v>406</v>
      </c>
      <c r="I124" s="2" t="s">
        <v>1339</v>
      </c>
      <c r="J124" s="2" t="s">
        <v>245</v>
      </c>
      <c r="K124" s="2" t="s">
        <v>1344</v>
      </c>
      <c r="L124" s="3">
        <v>112</v>
      </c>
      <c r="M124" s="3">
        <v>117.6</v>
      </c>
      <c r="N124" s="3">
        <v>279.99</v>
      </c>
      <c r="O124" s="2" t="s">
        <v>128</v>
      </c>
      <c r="P124" s="2" t="s">
        <v>1321</v>
      </c>
      <c r="Q124" s="2" t="s">
        <v>130</v>
      </c>
      <c r="R124" s="2" t="s">
        <v>131</v>
      </c>
      <c r="S124" s="2" t="s">
        <v>131</v>
      </c>
      <c r="T124" s="2" t="s">
        <v>378</v>
      </c>
      <c r="U124" s="2" t="s">
        <v>1089</v>
      </c>
      <c r="V124" s="2" t="s">
        <v>334</v>
      </c>
      <c r="W124" s="2" t="s">
        <v>1323</v>
      </c>
      <c r="X124" s="2" t="s">
        <v>131</v>
      </c>
      <c r="Y124" s="2" t="s">
        <v>862</v>
      </c>
      <c r="Z124" s="4">
        <v>192</v>
      </c>
      <c r="AA124" s="4">
        <f>=ROUNDDOWN(137.142857142857,0)</f>
      </c>
      <c r="AB124" s="5">
        <v>1.4</v>
      </c>
      <c r="AC124" s="2" t="s">
        <v>131</v>
      </c>
      <c r="AD124" s="4"/>
      <c r="AE124" s="4"/>
      <c r="AF124" s="6"/>
      <c r="AG124" s="6">
        <v>50</v>
      </c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/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/>
      <c r="BJ124" s="4"/>
      <c r="BK124" s="8"/>
      <c r="BL124" s="2" t="s">
        <v>131</v>
      </c>
      <c r="BM124" s="7"/>
      <c r="BN124" s="7"/>
      <c r="BO124" s="4"/>
      <c r="BP124" s="8"/>
      <c r="BQ124" s="4"/>
      <c r="BR124" s="8"/>
      <c r="BS124" s="7"/>
      <c r="BT124" s="7"/>
      <c r="BU124" s="2" t="s">
        <v>139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/>
      <c r="CC124" s="8"/>
      <c r="CD124" s="4"/>
      <c r="CE124" s="8"/>
      <c r="CF124" s="7"/>
      <c r="CG124" s="7"/>
      <c r="CH124" s="2" t="s">
        <v>139</v>
      </c>
      <c r="CI124" s="2" t="s">
        <v>128</v>
      </c>
      <c r="CJ124" s="2" t="s">
        <v>131</v>
      </c>
      <c r="CK124" s="2" t="s">
        <v>131</v>
      </c>
      <c r="CL124" s="2" t="s">
        <v>142</v>
      </c>
      <c r="CM124" s="2" t="s">
        <v>142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139</v>
      </c>
      <c r="CV124" s="2" t="s">
        <v>128</v>
      </c>
      <c r="CW124" s="2" t="s">
        <v>131</v>
      </c>
      <c r="CX124" s="2" t="s">
        <v>1100</v>
      </c>
      <c r="CY124" s="2" t="s">
        <v>142</v>
      </c>
      <c r="CZ124" s="2" t="s">
        <v>142</v>
      </c>
      <c r="DA124" s="2" t="s">
        <v>131</v>
      </c>
      <c r="DB124" s="4"/>
      <c r="DC124" s="8"/>
      <c r="DD124" s="4"/>
      <c r="DE124" s="8"/>
      <c r="DF124" s="7"/>
      <c r="DG124" s="7"/>
      <c r="DH124" s="2" t="s">
        <v>139</v>
      </c>
      <c r="DI124" s="2" t="s">
        <v>128</v>
      </c>
      <c r="DJ124" s="2" t="s">
        <v>131</v>
      </c>
      <c r="DK124" s="2" t="s">
        <v>399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777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131</v>
      </c>
      <c r="EI124" s="2" t="s">
        <v>131</v>
      </c>
      <c r="EJ124" s="2" t="s">
        <v>131</v>
      </c>
      <c r="EK124" s="2" t="s">
        <v>131</v>
      </c>
      <c r="EL124" s="2" t="s">
        <v>131</v>
      </c>
      <c r="EM124" s="2" t="s">
        <v>131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139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777</v>
      </c>
      <c r="FI124" s="2" t="s">
        <v>128</v>
      </c>
      <c r="FJ124" s="2" t="s">
        <v>131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139</v>
      </c>
      <c r="FV124" s="2" t="s">
        <v>128</v>
      </c>
      <c r="FW124" s="2" t="s">
        <v>131</v>
      </c>
      <c r="FX124" s="2" t="s">
        <v>1345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131</v>
      </c>
      <c r="GI124" s="2" t="s">
        <v>131</v>
      </c>
      <c r="GJ124" s="2" t="s">
        <v>131</v>
      </c>
      <c r="GK124" s="2" t="s">
        <v>131</v>
      </c>
      <c r="GL124" s="2" t="s">
        <v>131</v>
      </c>
      <c r="GM124" s="2" t="s">
        <v>131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131</v>
      </c>
      <c r="HI124" s="2" t="s">
        <v>131</v>
      </c>
      <c r="HJ124" s="2" t="s">
        <v>131</v>
      </c>
      <c r="HK124" s="2" t="s">
        <v>131</v>
      </c>
      <c r="HL124" s="2" t="s">
        <v>131</v>
      </c>
      <c r="HM124" s="2" t="s">
        <v>131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131</v>
      </c>
      <c r="HV124" s="2" t="s">
        <v>131</v>
      </c>
      <c r="HW124" s="2" t="s">
        <v>131</v>
      </c>
      <c r="HX124" s="2" t="s">
        <v>131</v>
      </c>
      <c r="HY124" s="2" t="s">
        <v>131</v>
      </c>
      <c r="HZ124" s="2" t="s">
        <v>131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131</v>
      </c>
      <c r="II124" s="2" t="s">
        <v>131</v>
      </c>
      <c r="IJ124" s="2" t="s">
        <v>131</v>
      </c>
      <c r="IK124" s="2" t="s">
        <v>131</v>
      </c>
      <c r="IL124" s="2" t="s">
        <v>131</v>
      </c>
      <c r="IM124" s="2" t="s">
        <v>131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131</v>
      </c>
      <c r="IV124" s="2" t="s">
        <v>131</v>
      </c>
      <c r="IW124" s="2" t="s">
        <v>131</v>
      </c>
      <c r="IX124" s="2" t="s">
        <v>131</v>
      </c>
      <c r="IY124" s="2" t="s">
        <v>131</v>
      </c>
      <c r="IZ124" s="2" t="s">
        <v>131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131</v>
      </c>
      <c r="JI124" s="2" t="s">
        <v>131</v>
      </c>
      <c r="JJ124" s="2" t="s">
        <v>131</v>
      </c>
      <c r="JK124" s="2" t="s">
        <v>131</v>
      </c>
      <c r="JL124" s="2" t="s">
        <v>131</v>
      </c>
      <c r="JM124" s="2" t="s">
        <v>131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131</v>
      </c>
      <c r="JV124" s="2" t="s">
        <v>131</v>
      </c>
      <c r="JW124" s="2" t="s">
        <v>131</v>
      </c>
      <c r="JX124" s="2" t="s">
        <v>131</v>
      </c>
      <c r="JY124" s="2" t="s">
        <v>131</v>
      </c>
      <c r="JZ124" s="2" t="s">
        <v>131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131</v>
      </c>
      <c r="KI124" s="2" t="s">
        <v>131</v>
      </c>
      <c r="KJ124" s="2" t="s">
        <v>131</v>
      </c>
      <c r="KK124" s="2" t="s">
        <v>131</v>
      </c>
      <c r="KL124" s="2" t="s">
        <v>131</v>
      </c>
      <c r="KM124" s="2" t="s">
        <v>131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131</v>
      </c>
      <c r="KV124" s="2" t="s">
        <v>131</v>
      </c>
      <c r="KW124" s="2" t="s">
        <v>131</v>
      </c>
      <c r="KX124" s="2" t="s">
        <v>131</v>
      </c>
      <c r="KY124" s="2" t="s">
        <v>131</v>
      </c>
      <c r="KZ124" s="2" t="s">
        <v>131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131</v>
      </c>
      <c r="LI124" s="2" t="s">
        <v>131</v>
      </c>
      <c r="LJ124" s="2" t="s">
        <v>131</v>
      </c>
      <c r="LK124" s="2" t="s">
        <v>131</v>
      </c>
      <c r="LL124" s="2" t="s">
        <v>131</v>
      </c>
      <c r="LM124" s="2" t="s">
        <v>131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139</v>
      </c>
      <c r="LV124" s="2" t="s">
        <v>128</v>
      </c>
      <c r="LW124" s="2" t="s">
        <v>131</v>
      </c>
      <c r="LX124" s="2" t="s">
        <v>131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139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139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142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131</v>
      </c>
      <c r="OV124" s="2" t="s">
        <v>131</v>
      </c>
      <c r="OW124" s="2" t="s">
        <v>131</v>
      </c>
      <c r="OX124" s="2" t="s">
        <v>131</v>
      </c>
      <c r="OY124" s="2" t="s">
        <v>131</v>
      </c>
      <c r="OZ124" s="2" t="s">
        <v>131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131</v>
      </c>
      <c r="PI124" s="2" t="s">
        <v>131</v>
      </c>
      <c r="PJ124" s="2" t="s">
        <v>131</v>
      </c>
      <c r="PK124" s="2" t="s">
        <v>131</v>
      </c>
      <c r="PL124" s="2" t="s">
        <v>131</v>
      </c>
      <c r="PM124" s="2" t="s">
        <v>131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131</v>
      </c>
      <c r="PV124" s="2" t="s">
        <v>131</v>
      </c>
      <c r="PW124" s="2" t="s">
        <v>131</v>
      </c>
      <c r="PX124" s="2" t="s">
        <v>131</v>
      </c>
      <c r="PY124" s="2" t="s">
        <v>131</v>
      </c>
      <c r="PZ124" s="2" t="s">
        <v>131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131</v>
      </c>
      <c r="QI124" s="2" t="s">
        <v>131</v>
      </c>
      <c r="QJ124" s="2" t="s">
        <v>131</v>
      </c>
      <c r="QK124" s="2" t="s">
        <v>131</v>
      </c>
      <c r="QL124" s="2" t="s">
        <v>131</v>
      </c>
      <c r="QM124" s="2" t="s">
        <v>131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131</v>
      </c>
      <c r="QV124" s="2" t="s">
        <v>131</v>
      </c>
      <c r="QW124" s="2" t="s">
        <v>131</v>
      </c>
      <c r="QX124" s="2" t="s">
        <v>131</v>
      </c>
      <c r="QY124" s="2" t="s">
        <v>131</v>
      </c>
      <c r="QZ124" s="2" t="s">
        <v>131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160</v>
      </c>
      <c r="RI124" s="2" t="s">
        <v>154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131</v>
      </c>
      <c r="RV124" s="2" t="s">
        <v>131</v>
      </c>
      <c r="RW124" s="2" t="s">
        <v>131</v>
      </c>
      <c r="RX124" s="2" t="s">
        <v>131</v>
      </c>
      <c r="RY124" s="2" t="s">
        <v>131</v>
      </c>
      <c r="RZ124" s="2" t="s">
        <v>131</v>
      </c>
      <c r="SA124" s="2" t="s">
        <v>131</v>
      </c>
    </row>
    <row r="125">
      <c r="A125" s="2" t="s">
        <v>1346</v>
      </c>
      <c r="B125" s="2" t="s">
        <v>120</v>
      </c>
      <c r="C125" s="2" t="s">
        <v>1317</v>
      </c>
      <c r="D125" s="2" t="s">
        <v>867</v>
      </c>
      <c r="E125" s="2" t="s">
        <v>868</v>
      </c>
      <c r="F125" s="2" t="s">
        <v>406</v>
      </c>
      <c r="G125" s="2" t="s">
        <v>406</v>
      </c>
      <c r="H125" s="2" t="s">
        <v>406</v>
      </c>
      <c r="I125" s="2" t="s">
        <v>1339</v>
      </c>
      <c r="J125" s="2" t="s">
        <v>180</v>
      </c>
      <c r="K125" s="2" t="s">
        <v>1344</v>
      </c>
      <c r="L125" s="3">
        <v>120</v>
      </c>
      <c r="M125" s="3">
        <v>126</v>
      </c>
      <c r="N125" s="3">
        <v>299.99</v>
      </c>
      <c r="O125" s="2" t="s">
        <v>128</v>
      </c>
      <c r="P125" s="2" t="s">
        <v>1321</v>
      </c>
      <c r="Q125" s="2" t="s">
        <v>130</v>
      </c>
      <c r="R125" s="2" t="s">
        <v>131</v>
      </c>
      <c r="S125" s="2" t="s">
        <v>131</v>
      </c>
      <c r="T125" s="2" t="s">
        <v>378</v>
      </c>
      <c r="U125" s="2" t="s">
        <v>1089</v>
      </c>
      <c r="V125" s="2" t="s">
        <v>334</v>
      </c>
      <c r="W125" s="2" t="s">
        <v>1323</v>
      </c>
      <c r="X125" s="2" t="s">
        <v>131</v>
      </c>
      <c r="Y125" s="2" t="s">
        <v>862</v>
      </c>
      <c r="Z125" s="4">
        <v>279</v>
      </c>
      <c r="AA125" s="4">
        <f>=ROUNDDOWN(186,0)</f>
      </c>
      <c r="AB125" s="5">
        <v>1.5</v>
      </c>
      <c r="AC125" s="2" t="s">
        <v>131</v>
      </c>
      <c r="AD125" s="4"/>
      <c r="AE125" s="4"/>
      <c r="AF125" s="6"/>
      <c r="AG125" s="6">
        <v>50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/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139</v>
      </c>
      <c r="BV125" s="2" t="s">
        <v>128</v>
      </c>
      <c r="BW125" s="2" t="s">
        <v>131</v>
      </c>
      <c r="BX125" s="2" t="s">
        <v>1330</v>
      </c>
      <c r="BY125" s="2" t="s">
        <v>142</v>
      </c>
      <c r="BZ125" s="2" t="s">
        <v>142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139</v>
      </c>
      <c r="CI125" s="2" t="s">
        <v>128</v>
      </c>
      <c r="CJ125" s="2" t="s">
        <v>131</v>
      </c>
      <c r="CK125" s="2" t="s">
        <v>1336</v>
      </c>
      <c r="CL125" s="2" t="s">
        <v>142</v>
      </c>
      <c r="CM125" s="2" t="s">
        <v>142</v>
      </c>
      <c r="CN125" s="2" t="s">
        <v>131</v>
      </c>
      <c r="CO125" s="4"/>
      <c r="CP125" s="8"/>
      <c r="CQ125" s="4"/>
      <c r="CR125" s="8"/>
      <c r="CS125" s="7"/>
      <c r="CT125" s="7"/>
      <c r="CU125" s="2" t="s">
        <v>139</v>
      </c>
      <c r="CV125" s="2" t="s">
        <v>128</v>
      </c>
      <c r="CW125" s="2" t="s">
        <v>131</v>
      </c>
      <c r="CX125" s="2" t="s">
        <v>400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139</v>
      </c>
      <c r="DI125" s="2" t="s">
        <v>128</v>
      </c>
      <c r="DJ125" s="2" t="s">
        <v>131</v>
      </c>
      <c r="DK125" s="2" t="s">
        <v>1119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777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131</v>
      </c>
      <c r="EI125" s="2" t="s">
        <v>131</v>
      </c>
      <c r="EJ125" s="2" t="s">
        <v>131</v>
      </c>
      <c r="EK125" s="2" t="s">
        <v>131</v>
      </c>
      <c r="EL125" s="2" t="s">
        <v>131</v>
      </c>
      <c r="EM125" s="2" t="s">
        <v>131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139</v>
      </c>
      <c r="EV125" s="2" t="s">
        <v>128</v>
      </c>
      <c r="EW125" s="2" t="s">
        <v>131</v>
      </c>
      <c r="EX125" s="2" t="s">
        <v>880</v>
      </c>
      <c r="EY125" s="2" t="s">
        <v>142</v>
      </c>
      <c r="EZ125" s="2" t="s">
        <v>142</v>
      </c>
      <c r="FA125" s="2" t="s">
        <v>131</v>
      </c>
      <c r="FB125" s="4"/>
      <c r="FC125" s="8"/>
      <c r="FD125" s="4"/>
      <c r="FE125" s="8"/>
      <c r="FF125" s="7"/>
      <c r="FG125" s="7"/>
      <c r="FH125" s="2" t="s">
        <v>777</v>
      </c>
      <c r="FI125" s="2" t="s">
        <v>128</v>
      </c>
      <c r="FJ125" s="2" t="s">
        <v>131</v>
      </c>
      <c r="FK125" s="2" t="s">
        <v>131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139</v>
      </c>
      <c r="FV125" s="2" t="s">
        <v>128</v>
      </c>
      <c r="FW125" s="2" t="s">
        <v>131</v>
      </c>
      <c r="FX125" s="2" t="s">
        <v>1117</v>
      </c>
      <c r="FY125" s="2" t="s">
        <v>142</v>
      </c>
      <c r="FZ125" s="2" t="s">
        <v>142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131</v>
      </c>
      <c r="GV125" s="2" t="s">
        <v>131</v>
      </c>
      <c r="GW125" s="2" t="s">
        <v>131</v>
      </c>
      <c r="GX125" s="2" t="s">
        <v>131</v>
      </c>
      <c r="GY125" s="2" t="s">
        <v>131</v>
      </c>
      <c r="GZ125" s="2" t="s">
        <v>131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131</v>
      </c>
      <c r="HV125" s="2" t="s">
        <v>131</v>
      </c>
      <c r="HW125" s="2" t="s">
        <v>131</v>
      </c>
      <c r="HX125" s="2" t="s">
        <v>131</v>
      </c>
      <c r="HY125" s="2" t="s">
        <v>131</v>
      </c>
      <c r="HZ125" s="2" t="s">
        <v>131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131</v>
      </c>
      <c r="II125" s="2" t="s">
        <v>131</v>
      </c>
      <c r="IJ125" s="2" t="s">
        <v>131</v>
      </c>
      <c r="IK125" s="2" t="s">
        <v>131</v>
      </c>
      <c r="IL125" s="2" t="s">
        <v>131</v>
      </c>
      <c r="IM125" s="2" t="s">
        <v>131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131</v>
      </c>
      <c r="KV125" s="2" t="s">
        <v>131</v>
      </c>
      <c r="KW125" s="2" t="s">
        <v>131</v>
      </c>
      <c r="KX125" s="2" t="s">
        <v>131</v>
      </c>
      <c r="KY125" s="2" t="s">
        <v>131</v>
      </c>
      <c r="KZ125" s="2" t="s">
        <v>131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139</v>
      </c>
      <c r="LV125" s="2" t="s">
        <v>128</v>
      </c>
      <c r="LW125" s="2" t="s">
        <v>131</v>
      </c>
      <c r="LX125" s="2" t="s">
        <v>131</v>
      </c>
      <c r="LY125" s="2" t="s">
        <v>142</v>
      </c>
      <c r="LZ125" s="2" t="s">
        <v>142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139</v>
      </c>
      <c r="MI125" s="2" t="s">
        <v>128</v>
      </c>
      <c r="MJ125" s="2" t="s">
        <v>131</v>
      </c>
      <c r="MK125" s="2" t="s">
        <v>131</v>
      </c>
      <c r="ML125" s="2" t="s">
        <v>142</v>
      </c>
      <c r="MM125" s="2" t="s">
        <v>142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131</v>
      </c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139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142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159</v>
      </c>
      <c r="OI125" s="2" t="s">
        <v>128</v>
      </c>
      <c r="OJ125" s="2" t="s">
        <v>131</v>
      </c>
      <c r="OK125" s="2" t="s">
        <v>131</v>
      </c>
      <c r="OL125" s="2" t="s">
        <v>142</v>
      </c>
      <c r="OM125" s="2" t="s">
        <v>142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160</v>
      </c>
      <c r="RI125" s="2" t="s">
        <v>154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1347</v>
      </c>
      <c r="B126" s="2" t="s">
        <v>120</v>
      </c>
      <c r="C126" s="2" t="s">
        <v>1317</v>
      </c>
      <c r="D126" s="2" t="s">
        <v>1348</v>
      </c>
      <c r="E126" s="2" t="s">
        <v>1349</v>
      </c>
      <c r="F126" s="2" t="s">
        <v>1350</v>
      </c>
      <c r="G126" s="2" t="s">
        <v>1350</v>
      </c>
      <c r="H126" s="2" t="s">
        <v>1350</v>
      </c>
      <c r="I126" s="2" t="s">
        <v>1351</v>
      </c>
      <c r="J126" s="2" t="s">
        <v>245</v>
      </c>
      <c r="K126" s="2" t="s">
        <v>1322</v>
      </c>
      <c r="L126" s="3">
        <v>240</v>
      </c>
      <c r="M126" s="3">
        <v>252</v>
      </c>
      <c r="N126" s="3">
        <v>599.99</v>
      </c>
      <c r="O126" s="2" t="s">
        <v>128</v>
      </c>
      <c r="P126" s="2" t="s">
        <v>1321</v>
      </c>
      <c r="Q126" s="2" t="s">
        <v>130</v>
      </c>
      <c r="R126" s="2" t="s">
        <v>131</v>
      </c>
      <c r="S126" s="2" t="s">
        <v>131</v>
      </c>
      <c r="T126" s="2" t="s">
        <v>1322</v>
      </c>
      <c r="U126" s="2" t="s">
        <v>1089</v>
      </c>
      <c r="V126" s="2" t="s">
        <v>854</v>
      </c>
      <c r="W126" s="2" t="s">
        <v>1323</v>
      </c>
      <c r="X126" s="2" t="s">
        <v>1352</v>
      </c>
      <c r="Y126" s="2" t="s">
        <v>862</v>
      </c>
      <c r="Z126" s="4">
        <v>211</v>
      </c>
      <c r="AA126" s="4">
        <f>=ROUNDDOWN({0},0)</f>
      </c>
      <c r="AB126" s="5"/>
      <c r="AC126" s="2" t="s">
        <v>131</v>
      </c>
      <c r="AD126" s="4"/>
      <c r="AE126" s="4"/>
      <c r="AF126" s="6"/>
      <c r="AG126" s="6">
        <v>50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>
        <v>2</v>
      </c>
      <c r="AW126" s="8">
        <v>1098.99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/>
      <c r="BC126" s="4">
        <v>3</v>
      </c>
      <c r="BD126" s="8">
        <v>1098.99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>
        <v>1</v>
      </c>
      <c r="BJ126" s="4"/>
      <c r="BK126" s="8"/>
      <c r="BL126" s="2" t="s">
        <v>131</v>
      </c>
      <c r="BM126" s="7"/>
      <c r="BN126" s="7"/>
      <c r="BO126" s="4"/>
      <c r="BP126" s="8"/>
      <c r="BQ126" s="4"/>
      <c r="BR126" s="8"/>
      <c r="BS126" s="7"/>
      <c r="BT126" s="7"/>
      <c r="BU126" s="2" t="s">
        <v>139</v>
      </c>
      <c r="BV126" s="2" t="s">
        <v>128</v>
      </c>
      <c r="BW126" s="2" t="s">
        <v>131</v>
      </c>
      <c r="BX126" s="2" t="s">
        <v>131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139</v>
      </c>
      <c r="CI126" s="2" t="s">
        <v>128</v>
      </c>
      <c r="CJ126" s="2" t="s">
        <v>131</v>
      </c>
      <c r="CK126" s="2" t="s">
        <v>131</v>
      </c>
      <c r="CL126" s="2" t="s">
        <v>142</v>
      </c>
      <c r="CM126" s="2" t="s">
        <v>142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139</v>
      </c>
      <c r="CV126" s="2" t="s">
        <v>128</v>
      </c>
      <c r="CW126" s="2" t="s">
        <v>131</v>
      </c>
      <c r="CX126" s="2" t="s">
        <v>383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139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131</v>
      </c>
      <c r="DV126" s="2" t="s">
        <v>131</v>
      </c>
      <c r="DW126" s="2" t="s">
        <v>131</v>
      </c>
      <c r="DX126" s="2" t="s">
        <v>131</v>
      </c>
      <c r="DY126" s="2" t="s">
        <v>131</v>
      </c>
      <c r="DZ126" s="2" t="s">
        <v>131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131</v>
      </c>
      <c r="EI126" s="2" t="s">
        <v>131</v>
      </c>
      <c r="EJ126" s="2" t="s">
        <v>131</v>
      </c>
      <c r="EK126" s="2" t="s">
        <v>131</v>
      </c>
      <c r="EL126" s="2" t="s">
        <v>131</v>
      </c>
      <c r="EM126" s="2" t="s">
        <v>131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139</v>
      </c>
      <c r="EV126" s="2" t="s">
        <v>128</v>
      </c>
      <c r="EW126" s="2" t="s">
        <v>131</v>
      </c>
      <c r="EX126" s="2" t="s">
        <v>131</v>
      </c>
      <c r="EY126" s="2" t="s">
        <v>142</v>
      </c>
      <c r="EZ126" s="2" t="s">
        <v>142</v>
      </c>
      <c r="FA126" s="2" t="s">
        <v>131</v>
      </c>
      <c r="FB126" s="4"/>
      <c r="FC126" s="8"/>
      <c r="FD126" s="4"/>
      <c r="FE126" s="8"/>
      <c r="FF126" s="7"/>
      <c r="FG126" s="7"/>
      <c r="FH126" s="2" t="s">
        <v>131</v>
      </c>
      <c r="FI126" s="2" t="s">
        <v>131</v>
      </c>
      <c r="FJ126" s="2" t="s">
        <v>131</v>
      </c>
      <c r="FK126" s="2" t="s">
        <v>131</v>
      </c>
      <c r="FL126" s="2" t="s">
        <v>131</v>
      </c>
      <c r="FM126" s="2" t="s">
        <v>131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139</v>
      </c>
      <c r="FV126" s="2" t="s">
        <v>128</v>
      </c>
      <c r="FW126" s="2" t="s">
        <v>131</v>
      </c>
      <c r="FX126" s="2" t="s">
        <v>1342</v>
      </c>
      <c r="FY126" s="2" t="s">
        <v>142</v>
      </c>
      <c r="FZ126" s="2" t="s">
        <v>142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131</v>
      </c>
      <c r="GV126" s="2" t="s">
        <v>131</v>
      </c>
      <c r="GW126" s="2" t="s">
        <v>131</v>
      </c>
      <c r="GX126" s="2" t="s">
        <v>131</v>
      </c>
      <c r="GY126" s="2" t="s">
        <v>131</v>
      </c>
      <c r="GZ126" s="2" t="s">
        <v>131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131</v>
      </c>
      <c r="HV126" s="2" t="s">
        <v>131</v>
      </c>
      <c r="HW126" s="2" t="s">
        <v>131</v>
      </c>
      <c r="HX126" s="2" t="s">
        <v>131</v>
      </c>
      <c r="HY126" s="2" t="s">
        <v>131</v>
      </c>
      <c r="HZ126" s="2" t="s">
        <v>131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131</v>
      </c>
      <c r="II126" s="2" t="s">
        <v>131</v>
      </c>
      <c r="IJ126" s="2" t="s">
        <v>131</v>
      </c>
      <c r="IK126" s="2" t="s">
        <v>131</v>
      </c>
      <c r="IL126" s="2" t="s">
        <v>131</v>
      </c>
      <c r="IM126" s="2" t="s">
        <v>131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131</v>
      </c>
      <c r="KV126" s="2" t="s">
        <v>131</v>
      </c>
      <c r="KW126" s="2" t="s">
        <v>131</v>
      </c>
      <c r="KX126" s="2" t="s">
        <v>131</v>
      </c>
      <c r="KY126" s="2" t="s">
        <v>131</v>
      </c>
      <c r="KZ126" s="2" t="s">
        <v>131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139</v>
      </c>
      <c r="LV126" s="2" t="s">
        <v>128</v>
      </c>
      <c r="LW126" s="2" t="s">
        <v>131</v>
      </c>
      <c r="LX126" s="2" t="s">
        <v>131</v>
      </c>
      <c r="LY126" s="2" t="s">
        <v>142</v>
      </c>
      <c r="LZ126" s="2" t="s">
        <v>142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139</v>
      </c>
      <c r="MI126" s="2" t="s">
        <v>128</v>
      </c>
      <c r="MJ126" s="2" t="s">
        <v>131</v>
      </c>
      <c r="MK126" s="2" t="s">
        <v>131</v>
      </c>
      <c r="ML126" s="2" t="s">
        <v>142</v>
      </c>
      <c r="MM126" s="2" t="s">
        <v>142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131</v>
      </c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139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142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159</v>
      </c>
      <c r="OI126" s="2" t="s">
        <v>128</v>
      </c>
      <c r="OJ126" s="2" t="s">
        <v>131</v>
      </c>
      <c r="OK126" s="2" t="s">
        <v>131</v>
      </c>
      <c r="OL126" s="2" t="s">
        <v>142</v>
      </c>
      <c r="OM126" s="2" t="s">
        <v>142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160</v>
      </c>
      <c r="RI126" s="2" t="s">
        <v>154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1353</v>
      </c>
      <c r="B127" s="2" t="s">
        <v>120</v>
      </c>
      <c r="C127" s="2" t="s">
        <v>1317</v>
      </c>
      <c r="D127" s="2" t="s">
        <v>1348</v>
      </c>
      <c r="E127" s="2" t="s">
        <v>1349</v>
      </c>
      <c r="F127" s="2" t="s">
        <v>1350</v>
      </c>
      <c r="G127" s="2" t="s">
        <v>1350</v>
      </c>
      <c r="H127" s="2" t="s">
        <v>1350</v>
      </c>
      <c r="I127" s="2" t="s">
        <v>1351</v>
      </c>
      <c r="J127" s="2" t="s">
        <v>804</v>
      </c>
      <c r="K127" s="2" t="s">
        <v>1322</v>
      </c>
      <c r="L127" s="3">
        <v>280</v>
      </c>
      <c r="M127" s="3">
        <v>294</v>
      </c>
      <c r="N127" s="3">
        <v>699.99</v>
      </c>
      <c r="O127" s="2" t="s">
        <v>128</v>
      </c>
      <c r="P127" s="2" t="s">
        <v>1321</v>
      </c>
      <c r="Q127" s="2" t="s">
        <v>130</v>
      </c>
      <c r="R127" s="2" t="s">
        <v>131</v>
      </c>
      <c r="S127" s="2" t="s">
        <v>131</v>
      </c>
      <c r="T127" s="2" t="s">
        <v>1322</v>
      </c>
      <c r="U127" s="2" t="s">
        <v>1089</v>
      </c>
      <c r="V127" s="2" t="s">
        <v>854</v>
      </c>
      <c r="W127" s="2" t="s">
        <v>1323</v>
      </c>
      <c r="X127" s="2" t="s">
        <v>1352</v>
      </c>
      <c r="Y127" s="2" t="s">
        <v>862</v>
      </c>
      <c r="Z127" s="4">
        <v>273</v>
      </c>
      <c r="AA127" s="4">
        <f>=ROUNDDOWN(546,0)</f>
      </c>
      <c r="AB127" s="5">
        <v>0.5</v>
      </c>
      <c r="AC127" s="2" t="s">
        <v>131</v>
      </c>
      <c r="AD127" s="4"/>
      <c r="AE127" s="4"/>
      <c r="AF127" s="6"/>
      <c r="AG127" s="6">
        <v>50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</v>
      </c>
      <c r="AQ127" s="8">
        <v>1098.99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2</v>
      </c>
      <c r="BK127" s="8">
        <v>1098.99</v>
      </c>
      <c r="BL127" s="2" t="s">
        <v>1354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128</v>
      </c>
      <c r="BW127" s="2" t="s">
        <v>131</v>
      </c>
      <c r="BX127" s="2" t="s">
        <v>131</v>
      </c>
      <c r="BY127" s="2" t="s">
        <v>142</v>
      </c>
      <c r="BZ127" s="2" t="s">
        <v>142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139</v>
      </c>
      <c r="CI127" s="2" t="s">
        <v>128</v>
      </c>
      <c r="CJ127" s="2" t="s">
        <v>131</v>
      </c>
      <c r="CK127" s="2" t="s">
        <v>131</v>
      </c>
      <c r="CL127" s="2" t="s">
        <v>142</v>
      </c>
      <c r="CM127" s="2" t="s">
        <v>142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139</v>
      </c>
      <c r="CV127" s="2" t="s">
        <v>128</v>
      </c>
      <c r="CW127" s="2" t="s">
        <v>131</v>
      </c>
      <c r="CX127" s="2" t="s">
        <v>131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139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131</v>
      </c>
      <c r="DV127" s="2" t="s">
        <v>131</v>
      </c>
      <c r="DW127" s="2" t="s">
        <v>131</v>
      </c>
      <c r="DX127" s="2" t="s">
        <v>131</v>
      </c>
      <c r="DY127" s="2" t="s">
        <v>131</v>
      </c>
      <c r="DZ127" s="2" t="s">
        <v>131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131</v>
      </c>
      <c r="EI127" s="2" t="s">
        <v>131</v>
      </c>
      <c r="EJ127" s="2" t="s">
        <v>131</v>
      </c>
      <c r="EK127" s="2" t="s">
        <v>131</v>
      </c>
      <c r="EL127" s="2" t="s">
        <v>131</v>
      </c>
      <c r="EM127" s="2" t="s">
        <v>131</v>
      </c>
      <c r="EN127" s="2" t="s">
        <v>131</v>
      </c>
      <c r="EO127" s="4">
        <v>1</v>
      </c>
      <c r="EP127" s="8">
        <v>630.99</v>
      </c>
      <c r="EQ127" s="4"/>
      <c r="ER127" s="8"/>
      <c r="ES127" s="7"/>
      <c r="ET127" s="7"/>
      <c r="EU127" s="2" t="s">
        <v>139</v>
      </c>
      <c r="EV127" s="2" t="s">
        <v>128</v>
      </c>
      <c r="EW127" s="2" t="s">
        <v>131</v>
      </c>
      <c r="EX127" s="2" t="s">
        <v>1355</v>
      </c>
      <c r="EY127" s="2" t="s">
        <v>142</v>
      </c>
      <c r="EZ127" s="2" t="s">
        <v>142</v>
      </c>
      <c r="FA127" s="2" t="s">
        <v>131</v>
      </c>
      <c r="FB127" s="4"/>
      <c r="FC127" s="8"/>
      <c r="FD127" s="4"/>
      <c r="FE127" s="8"/>
      <c r="FF127" s="7"/>
      <c r="FG127" s="7"/>
      <c r="FH127" s="2" t="s">
        <v>131</v>
      </c>
      <c r="FI127" s="2" t="s">
        <v>131</v>
      </c>
      <c r="FJ127" s="2" t="s">
        <v>131</v>
      </c>
      <c r="FK127" s="2" t="s">
        <v>131</v>
      </c>
      <c r="FL127" s="2" t="s">
        <v>131</v>
      </c>
      <c r="FM127" s="2" t="s">
        <v>131</v>
      </c>
      <c r="FN127" s="2" t="s">
        <v>131</v>
      </c>
      <c r="FO127" s="4">
        <v>1</v>
      </c>
      <c r="FP127" s="8">
        <v>468</v>
      </c>
      <c r="FQ127" s="4"/>
      <c r="FR127" s="8"/>
      <c r="FS127" s="7"/>
      <c r="FT127" s="7"/>
      <c r="FU127" s="2" t="s">
        <v>139</v>
      </c>
      <c r="FV127" s="2" t="s">
        <v>128</v>
      </c>
      <c r="FW127" s="2" t="s">
        <v>131</v>
      </c>
      <c r="FX127" s="2" t="s">
        <v>1345</v>
      </c>
      <c r="FY127" s="2" t="s">
        <v>142</v>
      </c>
      <c r="FZ127" s="2" t="s">
        <v>142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131</v>
      </c>
      <c r="GV127" s="2" t="s">
        <v>131</v>
      </c>
      <c r="GW127" s="2" t="s">
        <v>131</v>
      </c>
      <c r="GX127" s="2" t="s">
        <v>131</v>
      </c>
      <c r="GY127" s="2" t="s">
        <v>131</v>
      </c>
      <c r="GZ127" s="2" t="s">
        <v>131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131</v>
      </c>
      <c r="HV127" s="2" t="s">
        <v>131</v>
      </c>
      <c r="HW127" s="2" t="s">
        <v>131</v>
      </c>
      <c r="HX127" s="2" t="s">
        <v>131</v>
      </c>
      <c r="HY127" s="2" t="s">
        <v>131</v>
      </c>
      <c r="HZ127" s="2" t="s">
        <v>131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131</v>
      </c>
      <c r="II127" s="2" t="s">
        <v>131</v>
      </c>
      <c r="IJ127" s="2" t="s">
        <v>131</v>
      </c>
      <c r="IK127" s="2" t="s">
        <v>131</v>
      </c>
      <c r="IL127" s="2" t="s">
        <v>131</v>
      </c>
      <c r="IM127" s="2" t="s">
        <v>131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131</v>
      </c>
      <c r="KV127" s="2" t="s">
        <v>131</v>
      </c>
      <c r="KW127" s="2" t="s">
        <v>131</v>
      </c>
      <c r="KX127" s="2" t="s">
        <v>131</v>
      </c>
      <c r="KY127" s="2" t="s">
        <v>131</v>
      </c>
      <c r="KZ127" s="2" t="s">
        <v>131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139</v>
      </c>
      <c r="LV127" s="2" t="s">
        <v>128</v>
      </c>
      <c r="LW127" s="2" t="s">
        <v>131</v>
      </c>
      <c r="LX127" s="2" t="s">
        <v>131</v>
      </c>
      <c r="LY127" s="2" t="s">
        <v>142</v>
      </c>
      <c r="LZ127" s="2" t="s">
        <v>142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139</v>
      </c>
      <c r="MI127" s="2" t="s">
        <v>128</v>
      </c>
      <c r="MJ127" s="2" t="s">
        <v>131</v>
      </c>
      <c r="MK127" s="2" t="s">
        <v>131</v>
      </c>
      <c r="ML127" s="2" t="s">
        <v>142</v>
      </c>
      <c r="MM127" s="2" t="s">
        <v>142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131</v>
      </c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139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142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159</v>
      </c>
      <c r="OI127" s="2" t="s">
        <v>128</v>
      </c>
      <c r="OJ127" s="2" t="s">
        <v>131</v>
      </c>
      <c r="OK127" s="2" t="s">
        <v>131</v>
      </c>
      <c r="OL127" s="2" t="s">
        <v>142</v>
      </c>
      <c r="OM127" s="2" t="s">
        <v>142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160</v>
      </c>
      <c r="RI127" s="2" t="s">
        <v>154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1356</v>
      </c>
      <c r="B128" s="2" t="s">
        <v>120</v>
      </c>
      <c r="C128" s="2" t="s">
        <v>1317</v>
      </c>
      <c r="D128" s="2" t="s">
        <v>1348</v>
      </c>
      <c r="E128" s="2" t="s">
        <v>1349</v>
      </c>
      <c r="F128" s="2" t="s">
        <v>1350</v>
      </c>
      <c r="G128" s="2" t="s">
        <v>1350</v>
      </c>
      <c r="H128" s="2" t="s">
        <v>1350</v>
      </c>
      <c r="I128" s="2" t="s">
        <v>1351</v>
      </c>
      <c r="J128" s="2" t="s">
        <v>245</v>
      </c>
      <c r="K128" s="2" t="s">
        <v>1357</v>
      </c>
      <c r="L128" s="3">
        <v>240</v>
      </c>
      <c r="M128" s="3">
        <v>252</v>
      </c>
      <c r="N128" s="3">
        <v>599.99</v>
      </c>
      <c r="O128" s="2" t="s">
        <v>128</v>
      </c>
      <c r="P128" s="2" t="s">
        <v>1321</v>
      </c>
      <c r="Q128" s="2" t="s">
        <v>130</v>
      </c>
      <c r="R128" s="2" t="s">
        <v>131</v>
      </c>
      <c r="S128" s="2" t="s">
        <v>131</v>
      </c>
      <c r="T128" s="2" t="s">
        <v>1322</v>
      </c>
      <c r="U128" s="2" t="s">
        <v>1089</v>
      </c>
      <c r="V128" s="2" t="s">
        <v>854</v>
      </c>
      <c r="W128" s="2" t="s">
        <v>1323</v>
      </c>
      <c r="X128" s="2" t="s">
        <v>1352</v>
      </c>
      <c r="Y128" s="2" t="s">
        <v>862</v>
      </c>
      <c r="Z128" s="4">
        <v>207</v>
      </c>
      <c r="AA128" s="4">
        <f>=ROUNDDOWN({0},0)</f>
      </c>
      <c r="AB128" s="5"/>
      <c r="AC128" s="2" t="s">
        <v>131</v>
      </c>
      <c r="AD128" s="4"/>
      <c r="AE128" s="4"/>
      <c r="AF128" s="6"/>
      <c r="AG128" s="6">
        <v>50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</v>
      </c>
      <c r="AQ128" s="8"/>
      <c r="AR128" s="4"/>
      <c r="AS128" s="8"/>
      <c r="AT128" s="7"/>
      <c r="AU128" s="7"/>
      <c r="AV128" s="4">
        <v>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1</v>
      </c>
      <c r="BK128" s="8"/>
      <c r="BL128" s="2" t="s">
        <v>1335</v>
      </c>
      <c r="BM128" s="7">
        <v>1</v>
      </c>
      <c r="BN128" s="7"/>
      <c r="BO128" s="4"/>
      <c r="BP128" s="8"/>
      <c r="BQ128" s="4"/>
      <c r="BR128" s="8"/>
      <c r="BS128" s="7"/>
      <c r="BT128" s="7"/>
      <c r="BU128" s="2" t="s">
        <v>139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139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139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139</v>
      </c>
      <c r="DI128" s="2" t="s">
        <v>128</v>
      </c>
      <c r="DJ128" s="2" t="s">
        <v>131</v>
      </c>
      <c r="DK128" s="2" t="s">
        <v>910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131</v>
      </c>
      <c r="DV128" s="2" t="s">
        <v>131</v>
      </c>
      <c r="DW128" s="2" t="s">
        <v>131</v>
      </c>
      <c r="DX128" s="2" t="s">
        <v>131</v>
      </c>
      <c r="DY128" s="2" t="s">
        <v>131</v>
      </c>
      <c r="DZ128" s="2" t="s">
        <v>131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131</v>
      </c>
      <c r="EI128" s="2" t="s">
        <v>131</v>
      </c>
      <c r="EJ128" s="2" t="s">
        <v>131</v>
      </c>
      <c r="EK128" s="2" t="s">
        <v>131</v>
      </c>
      <c r="EL128" s="2" t="s">
        <v>131</v>
      </c>
      <c r="EM128" s="2" t="s">
        <v>131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139</v>
      </c>
      <c r="EV128" s="2" t="s">
        <v>128</v>
      </c>
      <c r="EW128" s="2" t="s">
        <v>131</v>
      </c>
      <c r="EX128" s="2" t="s">
        <v>131</v>
      </c>
      <c r="EY128" s="2" t="s">
        <v>142</v>
      </c>
      <c r="EZ128" s="2" t="s">
        <v>142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131</v>
      </c>
      <c r="FI128" s="2" t="s">
        <v>131</v>
      </c>
      <c r="FJ128" s="2" t="s">
        <v>131</v>
      </c>
      <c r="FK128" s="2" t="s">
        <v>131</v>
      </c>
      <c r="FL128" s="2" t="s">
        <v>131</v>
      </c>
      <c r="FM128" s="2" t="s">
        <v>131</v>
      </c>
      <c r="FN128" s="2" t="s">
        <v>131</v>
      </c>
      <c r="FO128" s="4">
        <v>1</v>
      </c>
      <c r="FP128" s="8"/>
      <c r="FQ128" s="4"/>
      <c r="FR128" s="8"/>
      <c r="FS128" s="7"/>
      <c r="FT128" s="7"/>
      <c r="FU128" s="2" t="s">
        <v>139</v>
      </c>
      <c r="FV128" s="2" t="s">
        <v>128</v>
      </c>
      <c r="FW128" s="2" t="s">
        <v>131</v>
      </c>
      <c r="FX128" s="2" t="s">
        <v>1119</v>
      </c>
      <c r="FY128" s="2" t="s">
        <v>142</v>
      </c>
      <c r="FZ128" s="2" t="s">
        <v>142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131</v>
      </c>
      <c r="GV128" s="2" t="s">
        <v>131</v>
      </c>
      <c r="GW128" s="2" t="s">
        <v>131</v>
      </c>
      <c r="GX128" s="2" t="s">
        <v>131</v>
      </c>
      <c r="GY128" s="2" t="s">
        <v>131</v>
      </c>
      <c r="GZ128" s="2" t="s">
        <v>131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131</v>
      </c>
      <c r="HV128" s="2" t="s">
        <v>131</v>
      </c>
      <c r="HW128" s="2" t="s">
        <v>131</v>
      </c>
      <c r="HX128" s="2" t="s">
        <v>131</v>
      </c>
      <c r="HY128" s="2" t="s">
        <v>131</v>
      </c>
      <c r="HZ128" s="2" t="s">
        <v>131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131</v>
      </c>
      <c r="II128" s="2" t="s">
        <v>131</v>
      </c>
      <c r="IJ128" s="2" t="s">
        <v>131</v>
      </c>
      <c r="IK128" s="2" t="s">
        <v>131</v>
      </c>
      <c r="IL128" s="2" t="s">
        <v>131</v>
      </c>
      <c r="IM128" s="2" t="s">
        <v>131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131</v>
      </c>
      <c r="KV128" s="2" t="s">
        <v>131</v>
      </c>
      <c r="KW128" s="2" t="s">
        <v>131</v>
      </c>
      <c r="KX128" s="2" t="s">
        <v>131</v>
      </c>
      <c r="KY128" s="2" t="s">
        <v>131</v>
      </c>
      <c r="KZ128" s="2" t="s">
        <v>131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139</v>
      </c>
      <c r="LV128" s="2" t="s">
        <v>128</v>
      </c>
      <c r="LW128" s="2" t="s">
        <v>131</v>
      </c>
      <c r="LX128" s="2" t="s">
        <v>131</v>
      </c>
      <c r="LY128" s="2" t="s">
        <v>142</v>
      </c>
      <c r="LZ128" s="2" t="s">
        <v>142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139</v>
      </c>
      <c r="MI128" s="2" t="s">
        <v>128</v>
      </c>
      <c r="MJ128" s="2" t="s">
        <v>131</v>
      </c>
      <c r="MK128" s="2" t="s">
        <v>131</v>
      </c>
      <c r="ML128" s="2" t="s">
        <v>142</v>
      </c>
      <c r="MM128" s="2" t="s">
        <v>142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131</v>
      </c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139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142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159</v>
      </c>
      <c r="OI128" s="2" t="s">
        <v>128</v>
      </c>
      <c r="OJ128" s="2" t="s">
        <v>131</v>
      </c>
      <c r="OK128" s="2" t="s">
        <v>131</v>
      </c>
      <c r="OL128" s="2" t="s">
        <v>142</v>
      </c>
      <c r="OM128" s="2" t="s">
        <v>142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160</v>
      </c>
      <c r="RI128" s="2" t="s">
        <v>154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1358</v>
      </c>
      <c r="B129" s="2" t="s">
        <v>120</v>
      </c>
      <c r="C129" s="2" t="s">
        <v>1317</v>
      </c>
      <c r="D129" s="2" t="s">
        <v>1348</v>
      </c>
      <c r="E129" s="2" t="s">
        <v>1349</v>
      </c>
      <c r="F129" s="2" t="s">
        <v>1350</v>
      </c>
      <c r="G129" s="2" t="s">
        <v>1350</v>
      </c>
      <c r="H129" s="2" t="s">
        <v>1350</v>
      </c>
      <c r="I129" s="2" t="s">
        <v>1351</v>
      </c>
      <c r="J129" s="2" t="s">
        <v>804</v>
      </c>
      <c r="K129" s="2" t="s">
        <v>1357</v>
      </c>
      <c r="L129" s="3">
        <v>280</v>
      </c>
      <c r="M129" s="3">
        <v>294</v>
      </c>
      <c r="N129" s="3">
        <v>699.99</v>
      </c>
      <c r="O129" s="2" t="s">
        <v>128</v>
      </c>
      <c r="P129" s="2" t="s">
        <v>1321</v>
      </c>
      <c r="Q129" s="2" t="s">
        <v>130</v>
      </c>
      <c r="R129" s="2" t="s">
        <v>131</v>
      </c>
      <c r="S129" s="2" t="s">
        <v>131</v>
      </c>
      <c r="T129" s="2" t="s">
        <v>1322</v>
      </c>
      <c r="U129" s="2" t="s">
        <v>1089</v>
      </c>
      <c r="V129" s="2" t="s">
        <v>854</v>
      </c>
      <c r="W129" s="2" t="s">
        <v>1323</v>
      </c>
      <c r="X129" s="2" t="s">
        <v>1352</v>
      </c>
      <c r="Y129" s="2" t="s">
        <v>862</v>
      </c>
      <c r="Z129" s="4">
        <v>279</v>
      </c>
      <c r="AA129" s="4">
        <f>=ROUNDDOWN({0},0)</f>
      </c>
      <c r="AB129" s="5"/>
      <c r="AC129" s="2" t="s">
        <v>131</v>
      </c>
      <c r="AD129" s="4"/>
      <c r="AE129" s="4"/>
      <c r="AF129" s="6"/>
      <c r="AG129" s="6">
        <v>50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139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139</v>
      </c>
      <c r="CI129" s="2" t="s">
        <v>128</v>
      </c>
      <c r="CJ129" s="2" t="s">
        <v>131</v>
      </c>
      <c r="CK129" s="2" t="s">
        <v>131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139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139</v>
      </c>
      <c r="DI129" s="2" t="s">
        <v>128</v>
      </c>
      <c r="DJ129" s="2" t="s">
        <v>131</v>
      </c>
      <c r="DK129" s="2" t="s">
        <v>910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131</v>
      </c>
      <c r="DV129" s="2" t="s">
        <v>131</v>
      </c>
      <c r="DW129" s="2" t="s">
        <v>131</v>
      </c>
      <c r="DX129" s="2" t="s">
        <v>131</v>
      </c>
      <c r="DY129" s="2" t="s">
        <v>131</v>
      </c>
      <c r="DZ129" s="2" t="s">
        <v>131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131</v>
      </c>
      <c r="EI129" s="2" t="s">
        <v>131</v>
      </c>
      <c r="EJ129" s="2" t="s">
        <v>131</v>
      </c>
      <c r="EK129" s="2" t="s">
        <v>131</v>
      </c>
      <c r="EL129" s="2" t="s">
        <v>131</v>
      </c>
      <c r="EM129" s="2" t="s">
        <v>131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139</v>
      </c>
      <c r="EV129" s="2" t="s">
        <v>128</v>
      </c>
      <c r="EW129" s="2" t="s">
        <v>131</v>
      </c>
      <c r="EX129" s="2" t="s">
        <v>131</v>
      </c>
      <c r="EY129" s="2" t="s">
        <v>142</v>
      </c>
      <c r="EZ129" s="2" t="s">
        <v>142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131</v>
      </c>
      <c r="FI129" s="2" t="s">
        <v>131</v>
      </c>
      <c r="FJ129" s="2" t="s">
        <v>131</v>
      </c>
      <c r="FK129" s="2" t="s">
        <v>131</v>
      </c>
      <c r="FL129" s="2" t="s">
        <v>131</v>
      </c>
      <c r="FM129" s="2" t="s">
        <v>131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139</v>
      </c>
      <c r="FV129" s="2" t="s">
        <v>128</v>
      </c>
      <c r="FW129" s="2" t="s">
        <v>131</v>
      </c>
      <c r="FX129" s="2" t="s">
        <v>1108</v>
      </c>
      <c r="FY129" s="2" t="s">
        <v>142</v>
      </c>
      <c r="FZ129" s="2" t="s">
        <v>142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131</v>
      </c>
      <c r="GV129" s="2" t="s">
        <v>131</v>
      </c>
      <c r="GW129" s="2" t="s">
        <v>131</v>
      </c>
      <c r="GX129" s="2" t="s">
        <v>131</v>
      </c>
      <c r="GY129" s="2" t="s">
        <v>131</v>
      </c>
      <c r="GZ129" s="2" t="s">
        <v>131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131</v>
      </c>
      <c r="HV129" s="2" t="s">
        <v>131</v>
      </c>
      <c r="HW129" s="2" t="s">
        <v>131</v>
      </c>
      <c r="HX129" s="2" t="s">
        <v>131</v>
      </c>
      <c r="HY129" s="2" t="s">
        <v>131</v>
      </c>
      <c r="HZ129" s="2" t="s">
        <v>131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131</v>
      </c>
      <c r="II129" s="2" t="s">
        <v>131</v>
      </c>
      <c r="IJ129" s="2" t="s">
        <v>131</v>
      </c>
      <c r="IK129" s="2" t="s">
        <v>131</v>
      </c>
      <c r="IL129" s="2" t="s">
        <v>131</v>
      </c>
      <c r="IM129" s="2" t="s">
        <v>131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131</v>
      </c>
      <c r="KV129" s="2" t="s">
        <v>131</v>
      </c>
      <c r="KW129" s="2" t="s">
        <v>131</v>
      </c>
      <c r="KX129" s="2" t="s">
        <v>131</v>
      </c>
      <c r="KY129" s="2" t="s">
        <v>131</v>
      </c>
      <c r="KZ129" s="2" t="s">
        <v>131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139</v>
      </c>
      <c r="LV129" s="2" t="s">
        <v>128</v>
      </c>
      <c r="LW129" s="2" t="s">
        <v>131</v>
      </c>
      <c r="LX129" s="2" t="s">
        <v>131</v>
      </c>
      <c r="LY129" s="2" t="s">
        <v>142</v>
      </c>
      <c r="LZ129" s="2" t="s">
        <v>142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139</v>
      </c>
      <c r="MI129" s="2" t="s">
        <v>128</v>
      </c>
      <c r="MJ129" s="2" t="s">
        <v>131</v>
      </c>
      <c r="MK129" s="2" t="s">
        <v>131</v>
      </c>
      <c r="ML129" s="2" t="s">
        <v>142</v>
      </c>
      <c r="MM129" s="2" t="s">
        <v>142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131</v>
      </c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139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142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159</v>
      </c>
      <c r="OI129" s="2" t="s">
        <v>128</v>
      </c>
      <c r="OJ129" s="2" t="s">
        <v>131</v>
      </c>
      <c r="OK129" s="2" t="s">
        <v>131</v>
      </c>
      <c r="OL129" s="2" t="s">
        <v>142</v>
      </c>
      <c r="OM129" s="2" t="s">
        <v>142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160</v>
      </c>
      <c r="RI129" s="2" t="s">
        <v>154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1359</v>
      </c>
      <c r="B130" s="2" t="s">
        <v>120</v>
      </c>
      <c r="C130" s="2" t="s">
        <v>1317</v>
      </c>
      <c r="D130" s="2" t="s">
        <v>1348</v>
      </c>
      <c r="E130" s="2" t="s">
        <v>1349</v>
      </c>
      <c r="F130" s="2" t="s">
        <v>1350</v>
      </c>
      <c r="G130" s="2" t="s">
        <v>1350</v>
      </c>
      <c r="H130" s="2" t="s">
        <v>1350</v>
      </c>
      <c r="I130" s="2" t="s">
        <v>1351</v>
      </c>
      <c r="J130" s="2" t="s">
        <v>245</v>
      </c>
      <c r="K130" s="2" t="s">
        <v>1360</v>
      </c>
      <c r="L130" s="3">
        <v>240</v>
      </c>
      <c r="M130" s="3">
        <v>252</v>
      </c>
      <c r="N130" s="3">
        <v>599.99</v>
      </c>
      <c r="O130" s="2" t="s">
        <v>128</v>
      </c>
      <c r="P130" s="2" t="s">
        <v>1321</v>
      </c>
      <c r="Q130" s="2" t="s">
        <v>130</v>
      </c>
      <c r="R130" s="2" t="s">
        <v>131</v>
      </c>
      <c r="S130" s="2" t="s">
        <v>131</v>
      </c>
      <c r="T130" s="2" t="s">
        <v>1322</v>
      </c>
      <c r="U130" s="2" t="s">
        <v>1089</v>
      </c>
      <c r="V130" s="2" t="s">
        <v>854</v>
      </c>
      <c r="W130" s="2" t="s">
        <v>1323</v>
      </c>
      <c r="X130" s="2" t="s">
        <v>1352</v>
      </c>
      <c r="Y130" s="2" t="s">
        <v>862</v>
      </c>
      <c r="Z130" s="4">
        <v>215</v>
      </c>
      <c r="AA130" s="4">
        <f>=ROUNDDOWN({0},0)</f>
      </c>
      <c r="AB130" s="5"/>
      <c r="AC130" s="2" t="s">
        <v>131</v>
      </c>
      <c r="AD130" s="4"/>
      <c r="AE130" s="4"/>
      <c r="AF130" s="6"/>
      <c r="AG130" s="6">
        <v>50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139</v>
      </c>
      <c r="BV130" s="2" t="s">
        <v>128</v>
      </c>
      <c r="BW130" s="2" t="s">
        <v>131</v>
      </c>
      <c r="BX130" s="2" t="s">
        <v>131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139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139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139</v>
      </c>
      <c r="DI130" s="2" t="s">
        <v>128</v>
      </c>
      <c r="DJ130" s="2" t="s">
        <v>131</v>
      </c>
      <c r="DK130" s="2" t="s">
        <v>910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131</v>
      </c>
      <c r="DV130" s="2" t="s">
        <v>131</v>
      </c>
      <c r="DW130" s="2" t="s">
        <v>131</v>
      </c>
      <c r="DX130" s="2" t="s">
        <v>131</v>
      </c>
      <c r="DY130" s="2" t="s">
        <v>131</v>
      </c>
      <c r="DZ130" s="2" t="s">
        <v>131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131</v>
      </c>
      <c r="EI130" s="2" t="s">
        <v>131</v>
      </c>
      <c r="EJ130" s="2" t="s">
        <v>131</v>
      </c>
      <c r="EK130" s="2" t="s">
        <v>131</v>
      </c>
      <c r="EL130" s="2" t="s">
        <v>131</v>
      </c>
      <c r="EM130" s="2" t="s">
        <v>131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139</v>
      </c>
      <c r="EV130" s="2" t="s">
        <v>128</v>
      </c>
      <c r="EW130" s="2" t="s">
        <v>131</v>
      </c>
      <c r="EX130" s="2" t="s">
        <v>131</v>
      </c>
      <c r="EY130" s="2" t="s">
        <v>142</v>
      </c>
      <c r="EZ130" s="2" t="s">
        <v>142</v>
      </c>
      <c r="FA130" s="2" t="s">
        <v>131</v>
      </c>
      <c r="FB130" s="4"/>
      <c r="FC130" s="8"/>
      <c r="FD130" s="4"/>
      <c r="FE130" s="8"/>
      <c r="FF130" s="7"/>
      <c r="FG130" s="7"/>
      <c r="FH130" s="2" t="s">
        <v>131</v>
      </c>
      <c r="FI130" s="2" t="s">
        <v>131</v>
      </c>
      <c r="FJ130" s="2" t="s">
        <v>131</v>
      </c>
      <c r="FK130" s="2" t="s">
        <v>131</v>
      </c>
      <c r="FL130" s="2" t="s">
        <v>131</v>
      </c>
      <c r="FM130" s="2" t="s">
        <v>131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139</v>
      </c>
      <c r="FV130" s="2" t="s">
        <v>128</v>
      </c>
      <c r="FW130" s="2" t="s">
        <v>131</v>
      </c>
      <c r="FX130" s="2" t="s">
        <v>1119</v>
      </c>
      <c r="FY130" s="2" t="s">
        <v>142</v>
      </c>
      <c r="FZ130" s="2" t="s">
        <v>142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131</v>
      </c>
      <c r="GV130" s="2" t="s">
        <v>131</v>
      </c>
      <c r="GW130" s="2" t="s">
        <v>131</v>
      </c>
      <c r="GX130" s="2" t="s">
        <v>131</v>
      </c>
      <c r="GY130" s="2" t="s">
        <v>131</v>
      </c>
      <c r="GZ130" s="2" t="s">
        <v>131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131</v>
      </c>
      <c r="HV130" s="2" t="s">
        <v>131</v>
      </c>
      <c r="HW130" s="2" t="s">
        <v>131</v>
      </c>
      <c r="HX130" s="2" t="s">
        <v>131</v>
      </c>
      <c r="HY130" s="2" t="s">
        <v>131</v>
      </c>
      <c r="HZ130" s="2" t="s">
        <v>131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131</v>
      </c>
      <c r="II130" s="2" t="s">
        <v>131</v>
      </c>
      <c r="IJ130" s="2" t="s">
        <v>131</v>
      </c>
      <c r="IK130" s="2" t="s">
        <v>131</v>
      </c>
      <c r="IL130" s="2" t="s">
        <v>131</v>
      </c>
      <c r="IM130" s="2" t="s">
        <v>131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131</v>
      </c>
      <c r="KV130" s="2" t="s">
        <v>131</v>
      </c>
      <c r="KW130" s="2" t="s">
        <v>131</v>
      </c>
      <c r="KX130" s="2" t="s">
        <v>131</v>
      </c>
      <c r="KY130" s="2" t="s">
        <v>131</v>
      </c>
      <c r="KZ130" s="2" t="s">
        <v>131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139</v>
      </c>
      <c r="LV130" s="2" t="s">
        <v>128</v>
      </c>
      <c r="LW130" s="2" t="s">
        <v>131</v>
      </c>
      <c r="LX130" s="2" t="s">
        <v>131</v>
      </c>
      <c r="LY130" s="2" t="s">
        <v>142</v>
      </c>
      <c r="LZ130" s="2" t="s">
        <v>142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139</v>
      </c>
      <c r="MI130" s="2" t="s">
        <v>128</v>
      </c>
      <c r="MJ130" s="2" t="s">
        <v>131</v>
      </c>
      <c r="MK130" s="2" t="s">
        <v>131</v>
      </c>
      <c r="ML130" s="2" t="s">
        <v>142</v>
      </c>
      <c r="MM130" s="2" t="s">
        <v>142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131</v>
      </c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139</v>
      </c>
      <c r="NV130" s="2" t="s">
        <v>128</v>
      </c>
      <c r="NW130" s="2" t="s">
        <v>131</v>
      </c>
      <c r="NX130" s="2" t="s">
        <v>131</v>
      </c>
      <c r="NY130" s="2" t="s">
        <v>142</v>
      </c>
      <c r="NZ130" s="2" t="s">
        <v>142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159</v>
      </c>
      <c r="OI130" s="2" t="s">
        <v>128</v>
      </c>
      <c r="OJ130" s="2" t="s">
        <v>131</v>
      </c>
      <c r="OK130" s="2" t="s">
        <v>131</v>
      </c>
      <c r="OL130" s="2" t="s">
        <v>142</v>
      </c>
      <c r="OM130" s="2" t="s">
        <v>142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160</v>
      </c>
      <c r="RI130" s="2" t="s">
        <v>154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1361</v>
      </c>
      <c r="B131" s="2" t="s">
        <v>120</v>
      </c>
      <c r="C131" s="2" t="s">
        <v>1317</v>
      </c>
      <c r="D131" s="2" t="s">
        <v>1348</v>
      </c>
      <c r="E131" s="2" t="s">
        <v>1349</v>
      </c>
      <c r="F131" s="2" t="s">
        <v>1350</v>
      </c>
      <c r="G131" s="2" t="s">
        <v>1350</v>
      </c>
      <c r="H131" s="2" t="s">
        <v>1350</v>
      </c>
      <c r="I131" s="2" t="s">
        <v>1351</v>
      </c>
      <c r="J131" s="2" t="s">
        <v>804</v>
      </c>
      <c r="K131" s="2" t="s">
        <v>1360</v>
      </c>
      <c r="L131" s="3">
        <v>280</v>
      </c>
      <c r="M131" s="3">
        <v>294</v>
      </c>
      <c r="N131" s="3">
        <v>699.99</v>
      </c>
      <c r="O131" s="2" t="s">
        <v>128</v>
      </c>
      <c r="P131" s="2" t="s">
        <v>1321</v>
      </c>
      <c r="Q131" s="2" t="s">
        <v>130</v>
      </c>
      <c r="R131" s="2" t="s">
        <v>131</v>
      </c>
      <c r="S131" s="2" t="s">
        <v>131</v>
      </c>
      <c r="T131" s="2" t="s">
        <v>1322</v>
      </c>
      <c r="U131" s="2" t="s">
        <v>1089</v>
      </c>
      <c r="V131" s="2" t="s">
        <v>854</v>
      </c>
      <c r="W131" s="2" t="s">
        <v>1323</v>
      </c>
      <c r="X131" s="2" t="s">
        <v>1352</v>
      </c>
      <c r="Y131" s="2" t="s">
        <v>862</v>
      </c>
      <c r="Z131" s="4">
        <v>289</v>
      </c>
      <c r="AA131" s="4">
        <f>=ROUNDDOWN({0},0)</f>
      </c>
      <c r="AB131" s="5"/>
      <c r="AC131" s="2" t="s">
        <v>131</v>
      </c>
      <c r="AD131" s="4"/>
      <c r="AE131" s="4"/>
      <c r="AF131" s="6"/>
      <c r="AG131" s="6">
        <v>50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139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139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139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139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131</v>
      </c>
      <c r="DV131" s="2" t="s">
        <v>131</v>
      </c>
      <c r="DW131" s="2" t="s">
        <v>131</v>
      </c>
      <c r="DX131" s="2" t="s">
        <v>131</v>
      </c>
      <c r="DY131" s="2" t="s">
        <v>131</v>
      </c>
      <c r="DZ131" s="2" t="s">
        <v>131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131</v>
      </c>
      <c r="EI131" s="2" t="s">
        <v>131</v>
      </c>
      <c r="EJ131" s="2" t="s">
        <v>131</v>
      </c>
      <c r="EK131" s="2" t="s">
        <v>131</v>
      </c>
      <c r="EL131" s="2" t="s">
        <v>131</v>
      </c>
      <c r="EM131" s="2" t="s">
        <v>131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139</v>
      </c>
      <c r="EV131" s="2" t="s">
        <v>128</v>
      </c>
      <c r="EW131" s="2" t="s">
        <v>131</v>
      </c>
      <c r="EX131" s="2" t="s">
        <v>131</v>
      </c>
      <c r="EY131" s="2" t="s">
        <v>142</v>
      </c>
      <c r="EZ131" s="2" t="s">
        <v>142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131</v>
      </c>
      <c r="FI131" s="2" t="s">
        <v>131</v>
      </c>
      <c r="FJ131" s="2" t="s">
        <v>131</v>
      </c>
      <c r="FK131" s="2" t="s">
        <v>131</v>
      </c>
      <c r="FL131" s="2" t="s">
        <v>131</v>
      </c>
      <c r="FM131" s="2" t="s">
        <v>131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139</v>
      </c>
      <c r="FV131" s="2" t="s">
        <v>128</v>
      </c>
      <c r="FW131" s="2" t="s">
        <v>131</v>
      </c>
      <c r="FX131" s="2" t="s">
        <v>910</v>
      </c>
      <c r="FY131" s="2" t="s">
        <v>142</v>
      </c>
      <c r="FZ131" s="2" t="s">
        <v>142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131</v>
      </c>
      <c r="GV131" s="2" t="s">
        <v>131</v>
      </c>
      <c r="GW131" s="2" t="s">
        <v>131</v>
      </c>
      <c r="GX131" s="2" t="s">
        <v>131</v>
      </c>
      <c r="GY131" s="2" t="s">
        <v>131</v>
      </c>
      <c r="GZ131" s="2" t="s">
        <v>131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131</v>
      </c>
      <c r="HV131" s="2" t="s">
        <v>131</v>
      </c>
      <c r="HW131" s="2" t="s">
        <v>131</v>
      </c>
      <c r="HX131" s="2" t="s">
        <v>131</v>
      </c>
      <c r="HY131" s="2" t="s">
        <v>131</v>
      </c>
      <c r="HZ131" s="2" t="s">
        <v>131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131</v>
      </c>
      <c r="II131" s="2" t="s">
        <v>131</v>
      </c>
      <c r="IJ131" s="2" t="s">
        <v>131</v>
      </c>
      <c r="IK131" s="2" t="s">
        <v>131</v>
      </c>
      <c r="IL131" s="2" t="s">
        <v>131</v>
      </c>
      <c r="IM131" s="2" t="s">
        <v>131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131</v>
      </c>
      <c r="KV131" s="2" t="s">
        <v>131</v>
      </c>
      <c r="KW131" s="2" t="s">
        <v>131</v>
      </c>
      <c r="KX131" s="2" t="s">
        <v>131</v>
      </c>
      <c r="KY131" s="2" t="s">
        <v>131</v>
      </c>
      <c r="KZ131" s="2" t="s">
        <v>131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139</v>
      </c>
      <c r="LV131" s="2" t="s">
        <v>128</v>
      </c>
      <c r="LW131" s="2" t="s">
        <v>131</v>
      </c>
      <c r="LX131" s="2" t="s">
        <v>131</v>
      </c>
      <c r="LY131" s="2" t="s">
        <v>142</v>
      </c>
      <c r="LZ131" s="2" t="s">
        <v>142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139</v>
      </c>
      <c r="MI131" s="2" t="s">
        <v>128</v>
      </c>
      <c r="MJ131" s="2" t="s">
        <v>131</v>
      </c>
      <c r="MK131" s="2" t="s">
        <v>131</v>
      </c>
      <c r="ML131" s="2" t="s">
        <v>142</v>
      </c>
      <c r="MM131" s="2" t="s">
        <v>142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131</v>
      </c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139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142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159</v>
      </c>
      <c r="OI131" s="2" t="s">
        <v>128</v>
      </c>
      <c r="OJ131" s="2" t="s">
        <v>131</v>
      </c>
      <c r="OK131" s="2" t="s">
        <v>131</v>
      </c>
      <c r="OL131" s="2" t="s">
        <v>142</v>
      </c>
      <c r="OM131" s="2" t="s">
        <v>142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160</v>
      </c>
      <c r="RI131" s="2" t="s">
        <v>154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1362</v>
      </c>
      <c r="B132" s="2" t="s">
        <v>120</v>
      </c>
      <c r="C132" s="2" t="s">
        <v>1317</v>
      </c>
      <c r="D132" s="2" t="s">
        <v>1348</v>
      </c>
      <c r="E132" s="2" t="s">
        <v>1349</v>
      </c>
      <c r="F132" s="2" t="s">
        <v>1350</v>
      </c>
      <c r="G132" s="2" t="s">
        <v>1350</v>
      </c>
      <c r="H132" s="2" t="s">
        <v>1350</v>
      </c>
      <c r="I132" s="2" t="s">
        <v>1351</v>
      </c>
      <c r="J132" s="2" t="s">
        <v>245</v>
      </c>
      <c r="K132" s="2" t="s">
        <v>1363</v>
      </c>
      <c r="L132" s="3">
        <v>240</v>
      </c>
      <c r="M132" s="3">
        <v>252</v>
      </c>
      <c r="N132" s="3">
        <v>599.99</v>
      </c>
      <c r="O132" s="2" t="s">
        <v>128</v>
      </c>
      <c r="P132" s="2" t="s">
        <v>1321</v>
      </c>
      <c r="Q132" s="2" t="s">
        <v>130</v>
      </c>
      <c r="R132" s="2" t="s">
        <v>131</v>
      </c>
      <c r="S132" s="2" t="s">
        <v>131</v>
      </c>
      <c r="T132" s="2" t="s">
        <v>1322</v>
      </c>
      <c r="U132" s="2" t="s">
        <v>1089</v>
      </c>
      <c r="V132" s="2" t="s">
        <v>854</v>
      </c>
      <c r="W132" s="2" t="s">
        <v>1323</v>
      </c>
      <c r="X132" s="2" t="s">
        <v>1352</v>
      </c>
      <c r="Y132" s="2" t="s">
        <v>862</v>
      </c>
      <c r="Z132" s="4">
        <v>212</v>
      </c>
      <c r="AA132" s="4">
        <f>=ROUNDDOWN(1060,0)</f>
      </c>
      <c r="AB132" s="5">
        <v>0.2</v>
      </c>
      <c r="AC132" s="2" t="s">
        <v>131</v>
      </c>
      <c r="AD132" s="4"/>
      <c r="AE132" s="4"/>
      <c r="AF132" s="6"/>
      <c r="AG132" s="6">
        <v>50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/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139</v>
      </c>
      <c r="BV132" s="2" t="s">
        <v>128</v>
      </c>
      <c r="BW132" s="2" t="s">
        <v>131</v>
      </c>
      <c r="BX132" s="2" t="s">
        <v>131</v>
      </c>
      <c r="BY132" s="2" t="s">
        <v>142</v>
      </c>
      <c r="BZ132" s="2" t="s">
        <v>142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139</v>
      </c>
      <c r="CI132" s="2" t="s">
        <v>128</v>
      </c>
      <c r="CJ132" s="2" t="s">
        <v>131</v>
      </c>
      <c r="CK132" s="2" t="s">
        <v>131</v>
      </c>
      <c r="CL132" s="2" t="s">
        <v>142</v>
      </c>
      <c r="CM132" s="2" t="s">
        <v>142</v>
      </c>
      <c r="CN132" s="2" t="s">
        <v>131</v>
      </c>
      <c r="CO132" s="4"/>
      <c r="CP132" s="8"/>
      <c r="CQ132" s="4"/>
      <c r="CR132" s="8"/>
      <c r="CS132" s="7"/>
      <c r="CT132" s="7"/>
      <c r="CU132" s="2" t="s">
        <v>139</v>
      </c>
      <c r="CV132" s="2" t="s">
        <v>128</v>
      </c>
      <c r="CW132" s="2" t="s">
        <v>131</v>
      </c>
      <c r="CX132" s="2" t="s">
        <v>131</v>
      </c>
      <c r="CY132" s="2" t="s">
        <v>142</v>
      </c>
      <c r="CZ132" s="2" t="s">
        <v>142</v>
      </c>
      <c r="DA132" s="2" t="s">
        <v>131</v>
      </c>
      <c r="DB132" s="4"/>
      <c r="DC132" s="8"/>
      <c r="DD132" s="4"/>
      <c r="DE132" s="8"/>
      <c r="DF132" s="7"/>
      <c r="DG132" s="7"/>
      <c r="DH132" s="2" t="s">
        <v>139</v>
      </c>
      <c r="DI132" s="2" t="s">
        <v>128</v>
      </c>
      <c r="DJ132" s="2" t="s">
        <v>131</v>
      </c>
      <c r="DK132" s="2" t="s">
        <v>131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131</v>
      </c>
      <c r="DV132" s="2" t="s">
        <v>131</v>
      </c>
      <c r="DW132" s="2" t="s">
        <v>131</v>
      </c>
      <c r="DX132" s="2" t="s">
        <v>131</v>
      </c>
      <c r="DY132" s="2" t="s">
        <v>131</v>
      </c>
      <c r="DZ132" s="2" t="s">
        <v>131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131</v>
      </c>
      <c r="EI132" s="2" t="s">
        <v>131</v>
      </c>
      <c r="EJ132" s="2" t="s">
        <v>131</v>
      </c>
      <c r="EK132" s="2" t="s">
        <v>131</v>
      </c>
      <c r="EL132" s="2" t="s">
        <v>131</v>
      </c>
      <c r="EM132" s="2" t="s">
        <v>131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139</v>
      </c>
      <c r="EV132" s="2" t="s">
        <v>128</v>
      </c>
      <c r="EW132" s="2" t="s">
        <v>131</v>
      </c>
      <c r="EX132" s="2" t="s">
        <v>1336</v>
      </c>
      <c r="EY132" s="2" t="s">
        <v>142</v>
      </c>
      <c r="EZ132" s="2" t="s">
        <v>142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131</v>
      </c>
      <c r="FI132" s="2" t="s">
        <v>131</v>
      </c>
      <c r="FJ132" s="2" t="s">
        <v>131</v>
      </c>
      <c r="FK132" s="2" t="s">
        <v>131</v>
      </c>
      <c r="FL132" s="2" t="s">
        <v>131</v>
      </c>
      <c r="FM132" s="2" t="s">
        <v>131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139</v>
      </c>
      <c r="FV132" s="2" t="s">
        <v>128</v>
      </c>
      <c r="FW132" s="2" t="s">
        <v>131</v>
      </c>
      <c r="FX132" s="2" t="s">
        <v>1345</v>
      </c>
      <c r="FY132" s="2" t="s">
        <v>142</v>
      </c>
      <c r="FZ132" s="2" t="s">
        <v>142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131</v>
      </c>
      <c r="GV132" s="2" t="s">
        <v>131</v>
      </c>
      <c r="GW132" s="2" t="s">
        <v>131</v>
      </c>
      <c r="GX132" s="2" t="s">
        <v>131</v>
      </c>
      <c r="GY132" s="2" t="s">
        <v>131</v>
      </c>
      <c r="GZ132" s="2" t="s">
        <v>131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131</v>
      </c>
      <c r="HV132" s="2" t="s">
        <v>131</v>
      </c>
      <c r="HW132" s="2" t="s">
        <v>131</v>
      </c>
      <c r="HX132" s="2" t="s">
        <v>131</v>
      </c>
      <c r="HY132" s="2" t="s">
        <v>131</v>
      </c>
      <c r="HZ132" s="2" t="s">
        <v>131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131</v>
      </c>
      <c r="II132" s="2" t="s">
        <v>131</v>
      </c>
      <c r="IJ132" s="2" t="s">
        <v>131</v>
      </c>
      <c r="IK132" s="2" t="s">
        <v>131</v>
      </c>
      <c r="IL132" s="2" t="s">
        <v>131</v>
      </c>
      <c r="IM132" s="2" t="s">
        <v>131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131</v>
      </c>
      <c r="KV132" s="2" t="s">
        <v>131</v>
      </c>
      <c r="KW132" s="2" t="s">
        <v>131</v>
      </c>
      <c r="KX132" s="2" t="s">
        <v>131</v>
      </c>
      <c r="KY132" s="2" t="s">
        <v>131</v>
      </c>
      <c r="KZ132" s="2" t="s">
        <v>131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139</v>
      </c>
      <c r="LV132" s="2" t="s">
        <v>128</v>
      </c>
      <c r="LW132" s="2" t="s">
        <v>131</v>
      </c>
      <c r="LX132" s="2" t="s">
        <v>131</v>
      </c>
      <c r="LY132" s="2" t="s">
        <v>142</v>
      </c>
      <c r="LZ132" s="2" t="s">
        <v>142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139</v>
      </c>
      <c r="MI132" s="2" t="s">
        <v>128</v>
      </c>
      <c r="MJ132" s="2" t="s">
        <v>131</v>
      </c>
      <c r="MK132" s="2" t="s">
        <v>131</v>
      </c>
      <c r="ML132" s="2" t="s">
        <v>142</v>
      </c>
      <c r="MM132" s="2" t="s">
        <v>142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131</v>
      </c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139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142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159</v>
      </c>
      <c r="OI132" s="2" t="s">
        <v>128</v>
      </c>
      <c r="OJ132" s="2" t="s">
        <v>131</v>
      </c>
      <c r="OK132" s="2" t="s">
        <v>131</v>
      </c>
      <c r="OL132" s="2" t="s">
        <v>142</v>
      </c>
      <c r="OM132" s="2" t="s">
        <v>142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160</v>
      </c>
      <c r="RI132" s="2" t="s">
        <v>154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1364</v>
      </c>
      <c r="B133" s="2" t="s">
        <v>120</v>
      </c>
      <c r="C133" s="2" t="s">
        <v>1317</v>
      </c>
      <c r="D133" s="2" t="s">
        <v>1348</v>
      </c>
      <c r="E133" s="2" t="s">
        <v>1349</v>
      </c>
      <c r="F133" s="2" t="s">
        <v>1350</v>
      </c>
      <c r="G133" s="2" t="s">
        <v>1350</v>
      </c>
      <c r="H133" s="2" t="s">
        <v>1350</v>
      </c>
      <c r="I133" s="2" t="s">
        <v>1351</v>
      </c>
      <c r="J133" s="2" t="s">
        <v>804</v>
      </c>
      <c r="K133" s="2" t="s">
        <v>1363</v>
      </c>
      <c r="L133" s="3">
        <v>280</v>
      </c>
      <c r="M133" s="3">
        <v>294</v>
      </c>
      <c r="N133" s="3">
        <v>699.99</v>
      </c>
      <c r="O133" s="2" t="s">
        <v>128</v>
      </c>
      <c r="P133" s="2" t="s">
        <v>1321</v>
      </c>
      <c r="Q133" s="2" t="s">
        <v>130</v>
      </c>
      <c r="R133" s="2" t="s">
        <v>131</v>
      </c>
      <c r="S133" s="2" t="s">
        <v>131</v>
      </c>
      <c r="T133" s="2" t="s">
        <v>1322</v>
      </c>
      <c r="U133" s="2" t="s">
        <v>1089</v>
      </c>
      <c r="V133" s="2" t="s">
        <v>854</v>
      </c>
      <c r="W133" s="2" t="s">
        <v>1323</v>
      </c>
      <c r="X133" s="2" t="s">
        <v>1352</v>
      </c>
      <c r="Y133" s="2" t="s">
        <v>862</v>
      </c>
      <c r="Z133" s="4">
        <v>281</v>
      </c>
      <c r="AA133" s="4">
        <f>=ROUNDDOWN(1405,0)</f>
      </c>
      <c r="AB133" s="5">
        <v>0.2</v>
      </c>
      <c r="AC133" s="2" t="s">
        <v>131</v>
      </c>
      <c r="AD133" s="4"/>
      <c r="AE133" s="4"/>
      <c r="AF133" s="6"/>
      <c r="AG133" s="6">
        <v>50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/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 t="s">
        <v>131</v>
      </c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139</v>
      </c>
      <c r="BV133" s="2" t="s">
        <v>128</v>
      </c>
      <c r="BW133" s="2" t="s">
        <v>131</v>
      </c>
      <c r="BX133" s="2" t="s">
        <v>131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139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139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139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131</v>
      </c>
      <c r="DV133" s="2" t="s">
        <v>131</v>
      </c>
      <c r="DW133" s="2" t="s">
        <v>131</v>
      </c>
      <c r="DX133" s="2" t="s">
        <v>131</v>
      </c>
      <c r="DY133" s="2" t="s">
        <v>131</v>
      </c>
      <c r="DZ133" s="2" t="s">
        <v>131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131</v>
      </c>
      <c r="EI133" s="2" t="s">
        <v>131</v>
      </c>
      <c r="EJ133" s="2" t="s">
        <v>131</v>
      </c>
      <c r="EK133" s="2" t="s">
        <v>131</v>
      </c>
      <c r="EL133" s="2" t="s">
        <v>131</v>
      </c>
      <c r="EM133" s="2" t="s">
        <v>131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139</v>
      </c>
      <c r="EV133" s="2" t="s">
        <v>128</v>
      </c>
      <c r="EW133" s="2" t="s">
        <v>131</v>
      </c>
      <c r="EX133" s="2" t="s">
        <v>131</v>
      </c>
      <c r="EY133" s="2" t="s">
        <v>142</v>
      </c>
      <c r="EZ133" s="2" t="s">
        <v>142</v>
      </c>
      <c r="FA133" s="2" t="s">
        <v>131</v>
      </c>
      <c r="FB133" s="4"/>
      <c r="FC133" s="8"/>
      <c r="FD133" s="4"/>
      <c r="FE133" s="8"/>
      <c r="FF133" s="7"/>
      <c r="FG133" s="7"/>
      <c r="FH133" s="2" t="s">
        <v>131</v>
      </c>
      <c r="FI133" s="2" t="s">
        <v>131</v>
      </c>
      <c r="FJ133" s="2" t="s">
        <v>131</v>
      </c>
      <c r="FK133" s="2" t="s">
        <v>131</v>
      </c>
      <c r="FL133" s="2" t="s">
        <v>131</v>
      </c>
      <c r="FM133" s="2" t="s">
        <v>131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139</v>
      </c>
      <c r="FV133" s="2" t="s">
        <v>128</v>
      </c>
      <c r="FW133" s="2" t="s">
        <v>131</v>
      </c>
      <c r="FX133" s="2" t="s">
        <v>383</v>
      </c>
      <c r="FY133" s="2" t="s">
        <v>142</v>
      </c>
      <c r="FZ133" s="2" t="s">
        <v>142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131</v>
      </c>
      <c r="GV133" s="2" t="s">
        <v>131</v>
      </c>
      <c r="GW133" s="2" t="s">
        <v>131</v>
      </c>
      <c r="GX133" s="2" t="s">
        <v>131</v>
      </c>
      <c r="GY133" s="2" t="s">
        <v>131</v>
      </c>
      <c r="GZ133" s="2" t="s">
        <v>131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131</v>
      </c>
      <c r="HV133" s="2" t="s">
        <v>131</v>
      </c>
      <c r="HW133" s="2" t="s">
        <v>131</v>
      </c>
      <c r="HX133" s="2" t="s">
        <v>131</v>
      </c>
      <c r="HY133" s="2" t="s">
        <v>131</v>
      </c>
      <c r="HZ133" s="2" t="s">
        <v>131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131</v>
      </c>
      <c r="II133" s="2" t="s">
        <v>131</v>
      </c>
      <c r="IJ133" s="2" t="s">
        <v>131</v>
      </c>
      <c r="IK133" s="2" t="s">
        <v>131</v>
      </c>
      <c r="IL133" s="2" t="s">
        <v>131</v>
      </c>
      <c r="IM133" s="2" t="s">
        <v>131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131</v>
      </c>
      <c r="KV133" s="2" t="s">
        <v>131</v>
      </c>
      <c r="KW133" s="2" t="s">
        <v>131</v>
      </c>
      <c r="KX133" s="2" t="s">
        <v>131</v>
      </c>
      <c r="KY133" s="2" t="s">
        <v>131</v>
      </c>
      <c r="KZ133" s="2" t="s">
        <v>131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139</v>
      </c>
      <c r="LV133" s="2" t="s">
        <v>128</v>
      </c>
      <c r="LW133" s="2" t="s">
        <v>131</v>
      </c>
      <c r="LX133" s="2" t="s">
        <v>131</v>
      </c>
      <c r="LY133" s="2" t="s">
        <v>142</v>
      </c>
      <c r="LZ133" s="2" t="s">
        <v>142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139</v>
      </c>
      <c r="MI133" s="2" t="s">
        <v>128</v>
      </c>
      <c r="MJ133" s="2" t="s">
        <v>131</v>
      </c>
      <c r="MK133" s="2" t="s">
        <v>131</v>
      </c>
      <c r="ML133" s="2" t="s">
        <v>142</v>
      </c>
      <c r="MM133" s="2" t="s">
        <v>142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131</v>
      </c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139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142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159</v>
      </c>
      <c r="OI133" s="2" t="s">
        <v>128</v>
      </c>
      <c r="OJ133" s="2" t="s">
        <v>131</v>
      </c>
      <c r="OK133" s="2" t="s">
        <v>131</v>
      </c>
      <c r="OL133" s="2" t="s">
        <v>142</v>
      </c>
      <c r="OM133" s="2" t="s">
        <v>142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160</v>
      </c>
      <c r="RI133" s="2" t="s">
        <v>154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1365</v>
      </c>
      <c r="B134" s="2" t="s">
        <v>120</v>
      </c>
      <c r="C134" s="2" t="s">
        <v>1317</v>
      </c>
      <c r="D134" s="2" t="s">
        <v>1348</v>
      </c>
      <c r="E134" s="2" t="s">
        <v>1349</v>
      </c>
      <c r="F134" s="2" t="s">
        <v>1350</v>
      </c>
      <c r="G134" s="2" t="s">
        <v>1350</v>
      </c>
      <c r="H134" s="2" t="s">
        <v>1350</v>
      </c>
      <c r="I134" s="2" t="s">
        <v>1351</v>
      </c>
      <c r="J134" s="2" t="s">
        <v>245</v>
      </c>
      <c r="K134" s="2" t="s">
        <v>681</v>
      </c>
      <c r="L134" s="3">
        <v>240</v>
      </c>
      <c r="M134" s="3">
        <v>252</v>
      </c>
      <c r="N134" s="3">
        <v>599.99</v>
      </c>
      <c r="O134" s="2" t="s">
        <v>128</v>
      </c>
      <c r="P134" s="2" t="s">
        <v>1321</v>
      </c>
      <c r="Q134" s="2" t="s">
        <v>130</v>
      </c>
      <c r="R134" s="2" t="s">
        <v>131</v>
      </c>
      <c r="S134" s="2" t="s">
        <v>131</v>
      </c>
      <c r="T134" s="2" t="s">
        <v>1322</v>
      </c>
      <c r="U134" s="2" t="s">
        <v>1089</v>
      </c>
      <c r="V134" s="2" t="s">
        <v>854</v>
      </c>
      <c r="W134" s="2" t="s">
        <v>1323</v>
      </c>
      <c r="X134" s="2" t="s">
        <v>1352</v>
      </c>
      <c r="Y134" s="2" t="s">
        <v>862</v>
      </c>
      <c r="Z134" s="4">
        <v>214</v>
      </c>
      <c r="AA134" s="4">
        <f>=ROUNDDOWN(1070,0)</f>
      </c>
      <c r="AB134" s="5">
        <v>0.2</v>
      </c>
      <c r="AC134" s="2" t="s">
        <v>131</v>
      </c>
      <c r="AD134" s="4"/>
      <c r="AE134" s="4"/>
      <c r="AF134" s="6"/>
      <c r="AG134" s="6">
        <v>50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139</v>
      </c>
      <c r="BV134" s="2" t="s">
        <v>128</v>
      </c>
      <c r="BW134" s="2" t="s">
        <v>131</v>
      </c>
      <c r="BX134" s="2" t="s">
        <v>131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139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139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139</v>
      </c>
      <c r="DI134" s="2" t="s">
        <v>128</v>
      </c>
      <c r="DJ134" s="2" t="s">
        <v>131</v>
      </c>
      <c r="DK134" s="2" t="s">
        <v>910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131</v>
      </c>
      <c r="DV134" s="2" t="s">
        <v>131</v>
      </c>
      <c r="DW134" s="2" t="s">
        <v>131</v>
      </c>
      <c r="DX134" s="2" t="s">
        <v>131</v>
      </c>
      <c r="DY134" s="2" t="s">
        <v>131</v>
      </c>
      <c r="DZ134" s="2" t="s">
        <v>131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131</v>
      </c>
      <c r="EI134" s="2" t="s">
        <v>131</v>
      </c>
      <c r="EJ134" s="2" t="s">
        <v>131</v>
      </c>
      <c r="EK134" s="2" t="s">
        <v>131</v>
      </c>
      <c r="EL134" s="2" t="s">
        <v>131</v>
      </c>
      <c r="EM134" s="2" t="s">
        <v>131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139</v>
      </c>
      <c r="EV134" s="2" t="s">
        <v>128</v>
      </c>
      <c r="EW134" s="2" t="s">
        <v>131</v>
      </c>
      <c r="EX134" s="2" t="s">
        <v>131</v>
      </c>
      <c r="EY134" s="2" t="s">
        <v>142</v>
      </c>
      <c r="EZ134" s="2" t="s">
        <v>142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131</v>
      </c>
      <c r="FI134" s="2" t="s">
        <v>131</v>
      </c>
      <c r="FJ134" s="2" t="s">
        <v>131</v>
      </c>
      <c r="FK134" s="2" t="s">
        <v>131</v>
      </c>
      <c r="FL134" s="2" t="s">
        <v>131</v>
      </c>
      <c r="FM134" s="2" t="s">
        <v>131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139</v>
      </c>
      <c r="FV134" s="2" t="s">
        <v>128</v>
      </c>
      <c r="FW134" s="2" t="s">
        <v>131</v>
      </c>
      <c r="FX134" s="2" t="s">
        <v>1345</v>
      </c>
      <c r="FY134" s="2" t="s">
        <v>142</v>
      </c>
      <c r="FZ134" s="2" t="s">
        <v>142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131</v>
      </c>
      <c r="GV134" s="2" t="s">
        <v>131</v>
      </c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131</v>
      </c>
      <c r="HV134" s="2" t="s">
        <v>131</v>
      </c>
      <c r="HW134" s="2" t="s">
        <v>131</v>
      </c>
      <c r="HX134" s="2" t="s">
        <v>131</v>
      </c>
      <c r="HY134" s="2" t="s">
        <v>131</v>
      </c>
      <c r="HZ134" s="2" t="s">
        <v>131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2" t="s">
        <v>131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131</v>
      </c>
      <c r="KV134" s="2" t="s">
        <v>131</v>
      </c>
      <c r="KW134" s="2" t="s">
        <v>131</v>
      </c>
      <c r="KX134" s="2" t="s">
        <v>131</v>
      </c>
      <c r="KY134" s="2" t="s">
        <v>131</v>
      </c>
      <c r="KZ134" s="2" t="s">
        <v>131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139</v>
      </c>
      <c r="LV134" s="2" t="s">
        <v>128</v>
      </c>
      <c r="LW134" s="2" t="s">
        <v>131</v>
      </c>
      <c r="LX134" s="2" t="s">
        <v>131</v>
      </c>
      <c r="LY134" s="2" t="s">
        <v>142</v>
      </c>
      <c r="LZ134" s="2" t="s">
        <v>142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139</v>
      </c>
      <c r="MI134" s="2" t="s">
        <v>128</v>
      </c>
      <c r="MJ134" s="2" t="s">
        <v>131</v>
      </c>
      <c r="MK134" s="2" t="s">
        <v>131</v>
      </c>
      <c r="ML134" s="2" t="s">
        <v>142</v>
      </c>
      <c r="MM134" s="2" t="s">
        <v>142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131</v>
      </c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139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142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159</v>
      </c>
      <c r="OI134" s="2" t="s">
        <v>128</v>
      </c>
      <c r="OJ134" s="2" t="s">
        <v>131</v>
      </c>
      <c r="OK134" s="2" t="s">
        <v>131</v>
      </c>
      <c r="OL134" s="2" t="s">
        <v>142</v>
      </c>
      <c r="OM134" s="2" t="s">
        <v>142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160</v>
      </c>
      <c r="RI134" s="2" t="s">
        <v>154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1366</v>
      </c>
      <c r="B135" s="2" t="s">
        <v>120</v>
      </c>
      <c r="C135" s="2" t="s">
        <v>1317</v>
      </c>
      <c r="D135" s="2" t="s">
        <v>1348</v>
      </c>
      <c r="E135" s="2" t="s">
        <v>1349</v>
      </c>
      <c r="F135" s="2" t="s">
        <v>1350</v>
      </c>
      <c r="G135" s="2" t="s">
        <v>1350</v>
      </c>
      <c r="H135" s="2" t="s">
        <v>1350</v>
      </c>
      <c r="I135" s="2" t="s">
        <v>1351</v>
      </c>
      <c r="J135" s="2" t="s">
        <v>804</v>
      </c>
      <c r="K135" s="2" t="s">
        <v>681</v>
      </c>
      <c r="L135" s="3">
        <v>280</v>
      </c>
      <c r="M135" s="3">
        <v>294</v>
      </c>
      <c r="N135" s="3">
        <v>699.99</v>
      </c>
      <c r="O135" s="2" t="s">
        <v>128</v>
      </c>
      <c r="P135" s="2" t="s">
        <v>1321</v>
      </c>
      <c r="Q135" s="2" t="s">
        <v>130</v>
      </c>
      <c r="R135" s="2" t="s">
        <v>131</v>
      </c>
      <c r="S135" s="2" t="s">
        <v>131</v>
      </c>
      <c r="T135" s="2" t="s">
        <v>1322</v>
      </c>
      <c r="U135" s="2" t="s">
        <v>1089</v>
      </c>
      <c r="V135" s="2" t="s">
        <v>854</v>
      </c>
      <c r="W135" s="2" t="s">
        <v>1323</v>
      </c>
      <c r="X135" s="2" t="s">
        <v>1352</v>
      </c>
      <c r="Y135" s="2" t="s">
        <v>862</v>
      </c>
      <c r="Z135" s="4">
        <v>272</v>
      </c>
      <c r="AA135" s="4">
        <f>=ROUNDDOWN(544,0)</f>
      </c>
      <c r="AB135" s="5">
        <v>0.5</v>
      </c>
      <c r="AC135" s="2" t="s">
        <v>131</v>
      </c>
      <c r="AD135" s="4"/>
      <c r="AE135" s="4"/>
      <c r="AF135" s="6"/>
      <c r="AG135" s="6">
        <v>50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/>
      <c r="CC135" s="8"/>
      <c r="CD135" s="4"/>
      <c r="CE135" s="8"/>
      <c r="CF135" s="7"/>
      <c r="CG135" s="7"/>
      <c r="CH135" s="2" t="s">
        <v>139</v>
      </c>
      <c r="CI135" s="2" t="s">
        <v>128</v>
      </c>
      <c r="CJ135" s="2" t="s">
        <v>131</v>
      </c>
      <c r="CK135" s="2" t="s">
        <v>391</v>
      </c>
      <c r="CL135" s="2" t="s">
        <v>142</v>
      </c>
      <c r="CM135" s="2" t="s">
        <v>142</v>
      </c>
      <c r="CN135" s="2" t="s">
        <v>131</v>
      </c>
      <c r="CO135" s="4"/>
      <c r="CP135" s="8"/>
      <c r="CQ135" s="4"/>
      <c r="CR135" s="8"/>
      <c r="CS135" s="7"/>
      <c r="CT135" s="7"/>
      <c r="CU135" s="2" t="s">
        <v>139</v>
      </c>
      <c r="CV135" s="2" t="s">
        <v>128</v>
      </c>
      <c r="CW135" s="2" t="s">
        <v>131</v>
      </c>
      <c r="CX135" s="2" t="s">
        <v>131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139</v>
      </c>
      <c r="DI135" s="2" t="s">
        <v>128</v>
      </c>
      <c r="DJ135" s="2" t="s">
        <v>131</v>
      </c>
      <c r="DK135" s="2" t="s">
        <v>910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131</v>
      </c>
      <c r="DV135" s="2" t="s">
        <v>131</v>
      </c>
      <c r="DW135" s="2" t="s">
        <v>131</v>
      </c>
      <c r="DX135" s="2" t="s">
        <v>131</v>
      </c>
      <c r="DY135" s="2" t="s">
        <v>131</v>
      </c>
      <c r="DZ135" s="2" t="s">
        <v>131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131</v>
      </c>
      <c r="EI135" s="2" t="s">
        <v>131</v>
      </c>
      <c r="EJ135" s="2" t="s">
        <v>131</v>
      </c>
      <c r="EK135" s="2" t="s">
        <v>131</v>
      </c>
      <c r="EL135" s="2" t="s">
        <v>131</v>
      </c>
      <c r="EM135" s="2" t="s">
        <v>131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139</v>
      </c>
      <c r="EV135" s="2" t="s">
        <v>128</v>
      </c>
      <c r="EW135" s="2" t="s">
        <v>131</v>
      </c>
      <c r="EX135" s="2" t="s">
        <v>1336</v>
      </c>
      <c r="EY135" s="2" t="s">
        <v>142</v>
      </c>
      <c r="EZ135" s="2" t="s">
        <v>142</v>
      </c>
      <c r="FA135" s="2" t="s">
        <v>131</v>
      </c>
      <c r="FB135" s="4"/>
      <c r="FC135" s="8"/>
      <c r="FD135" s="4"/>
      <c r="FE135" s="8"/>
      <c r="FF135" s="7"/>
      <c r="FG135" s="7"/>
      <c r="FH135" s="2" t="s">
        <v>131</v>
      </c>
      <c r="FI135" s="2" t="s">
        <v>131</v>
      </c>
      <c r="FJ135" s="2" t="s">
        <v>131</v>
      </c>
      <c r="FK135" s="2" t="s">
        <v>131</v>
      </c>
      <c r="FL135" s="2" t="s">
        <v>131</v>
      </c>
      <c r="FM135" s="2" t="s">
        <v>131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139</v>
      </c>
      <c r="FV135" s="2" t="s">
        <v>128</v>
      </c>
      <c r="FW135" s="2" t="s">
        <v>131</v>
      </c>
      <c r="FX135" s="2" t="s">
        <v>1108</v>
      </c>
      <c r="FY135" s="2" t="s">
        <v>142</v>
      </c>
      <c r="FZ135" s="2" t="s">
        <v>142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131</v>
      </c>
      <c r="GV135" s="2" t="s">
        <v>131</v>
      </c>
      <c r="GW135" s="2" t="s">
        <v>131</v>
      </c>
      <c r="GX135" s="2" t="s">
        <v>131</v>
      </c>
      <c r="GY135" s="2" t="s">
        <v>131</v>
      </c>
      <c r="GZ135" s="2" t="s">
        <v>131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131</v>
      </c>
      <c r="HV135" s="2" t="s">
        <v>131</v>
      </c>
      <c r="HW135" s="2" t="s">
        <v>131</v>
      </c>
      <c r="HX135" s="2" t="s">
        <v>131</v>
      </c>
      <c r="HY135" s="2" t="s">
        <v>131</v>
      </c>
      <c r="HZ135" s="2" t="s">
        <v>131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131</v>
      </c>
      <c r="II135" s="2" t="s">
        <v>131</v>
      </c>
      <c r="IJ135" s="2" t="s">
        <v>131</v>
      </c>
      <c r="IK135" s="2" t="s">
        <v>131</v>
      </c>
      <c r="IL135" s="2" t="s">
        <v>131</v>
      </c>
      <c r="IM135" s="2" t="s">
        <v>131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131</v>
      </c>
      <c r="KV135" s="2" t="s">
        <v>131</v>
      </c>
      <c r="KW135" s="2" t="s">
        <v>131</v>
      </c>
      <c r="KX135" s="2" t="s">
        <v>131</v>
      </c>
      <c r="KY135" s="2" t="s">
        <v>131</v>
      </c>
      <c r="KZ135" s="2" t="s">
        <v>131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139</v>
      </c>
      <c r="LV135" s="2" t="s">
        <v>128</v>
      </c>
      <c r="LW135" s="2" t="s">
        <v>131</v>
      </c>
      <c r="LX135" s="2" t="s">
        <v>131</v>
      </c>
      <c r="LY135" s="2" t="s">
        <v>142</v>
      </c>
      <c r="LZ135" s="2" t="s">
        <v>142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139</v>
      </c>
      <c r="MI135" s="2" t="s">
        <v>128</v>
      </c>
      <c r="MJ135" s="2" t="s">
        <v>131</v>
      </c>
      <c r="MK135" s="2" t="s">
        <v>131</v>
      </c>
      <c r="ML135" s="2" t="s">
        <v>142</v>
      </c>
      <c r="MM135" s="2" t="s">
        <v>142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131</v>
      </c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139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142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159</v>
      </c>
      <c r="OI135" s="2" t="s">
        <v>128</v>
      </c>
      <c r="OJ135" s="2" t="s">
        <v>131</v>
      </c>
      <c r="OK135" s="2" t="s">
        <v>131</v>
      </c>
      <c r="OL135" s="2" t="s">
        <v>142</v>
      </c>
      <c r="OM135" s="2" t="s">
        <v>142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160</v>
      </c>
      <c r="RI135" s="2" t="s">
        <v>154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1367</v>
      </c>
      <c r="B136" s="2" t="s">
        <v>120</v>
      </c>
      <c r="C136" s="2" t="s">
        <v>1317</v>
      </c>
      <c r="D136" s="2" t="s">
        <v>1368</v>
      </c>
      <c r="E136" s="2" t="s">
        <v>1369</v>
      </c>
      <c r="F136" s="2" t="s">
        <v>1370</v>
      </c>
      <c r="G136" s="2" t="s">
        <v>1370</v>
      </c>
      <c r="H136" s="2" t="s">
        <v>1370</v>
      </c>
      <c r="I136" s="2" t="s">
        <v>1371</v>
      </c>
      <c r="J136" s="2" t="s">
        <v>164</v>
      </c>
      <c r="K136" s="2" t="s">
        <v>297</v>
      </c>
      <c r="L136" s="3">
        <v>64</v>
      </c>
      <c r="M136" s="3">
        <v>67.2</v>
      </c>
      <c r="N136" s="3">
        <v>159.99</v>
      </c>
      <c r="O136" s="2" t="s">
        <v>128</v>
      </c>
      <c r="P136" s="2" t="s">
        <v>1321</v>
      </c>
      <c r="Q136" s="2" t="s">
        <v>130</v>
      </c>
      <c r="R136" s="2" t="s">
        <v>131</v>
      </c>
      <c r="S136" s="2" t="s">
        <v>131</v>
      </c>
      <c r="T136" s="2" t="s">
        <v>1372</v>
      </c>
      <c r="U136" s="2" t="s">
        <v>684</v>
      </c>
      <c r="V136" s="2" t="s">
        <v>854</v>
      </c>
      <c r="W136" s="2" t="s">
        <v>1352</v>
      </c>
      <c r="X136" s="2" t="s">
        <v>131</v>
      </c>
      <c r="Y136" s="2" t="s">
        <v>1373</v>
      </c>
      <c r="Z136" s="4">
        <v>100</v>
      </c>
      <c r="AA136" s="4">
        <f>=ROUNDDOWN(200,0)</f>
      </c>
      <c r="AB136" s="5">
        <v>0.5</v>
      </c>
      <c r="AC136" s="2" t="s">
        <v>1374</v>
      </c>
      <c r="AD136" s="4">
        <v>66</v>
      </c>
      <c r="AE136" s="4">
        <v>66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>
        <v>2</v>
      </c>
      <c r="AW136" s="8">
        <v>333.38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/>
      <c r="BC136" s="4">
        <v>6</v>
      </c>
      <c r="BD136" s="8">
        <v>730.22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0.4565</v>
      </c>
      <c r="BJ136" s="4"/>
      <c r="BK136" s="8"/>
      <c r="BL136" s="2" t="s">
        <v>131</v>
      </c>
      <c r="BM136" s="7"/>
      <c r="BN136" s="7"/>
      <c r="BO136" s="4"/>
      <c r="BP136" s="8"/>
      <c r="BQ136" s="4"/>
      <c r="BR136" s="8"/>
      <c r="BS136" s="7"/>
      <c r="BT136" s="7"/>
      <c r="BU136" s="2" t="s">
        <v>139</v>
      </c>
      <c r="BV136" s="2" t="s">
        <v>128</v>
      </c>
      <c r="BW136" s="2" t="s">
        <v>131</v>
      </c>
      <c r="BX136" s="2" t="s">
        <v>1091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139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139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/>
      <c r="DC136" s="8"/>
      <c r="DD136" s="4"/>
      <c r="DE136" s="8"/>
      <c r="DF136" s="7"/>
      <c r="DG136" s="7"/>
      <c r="DH136" s="2" t="s">
        <v>139</v>
      </c>
      <c r="DI136" s="2" t="s">
        <v>128</v>
      </c>
      <c r="DJ136" s="2" t="s">
        <v>131</v>
      </c>
      <c r="DK136" s="2" t="s">
        <v>862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777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131</v>
      </c>
      <c r="EI136" s="2" t="s">
        <v>131</v>
      </c>
      <c r="EJ136" s="2" t="s">
        <v>131</v>
      </c>
      <c r="EK136" s="2" t="s">
        <v>131</v>
      </c>
      <c r="EL136" s="2" t="s">
        <v>131</v>
      </c>
      <c r="EM136" s="2" t="s">
        <v>131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139</v>
      </c>
      <c r="EV136" s="2" t="s">
        <v>128</v>
      </c>
      <c r="EW136" s="2" t="s">
        <v>131</v>
      </c>
      <c r="EX136" s="2" t="s">
        <v>388</v>
      </c>
      <c r="EY136" s="2" t="s">
        <v>142</v>
      </c>
      <c r="EZ136" s="2" t="s">
        <v>142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139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139</v>
      </c>
      <c r="FV136" s="2" t="s">
        <v>128</v>
      </c>
      <c r="FW136" s="2" t="s">
        <v>131</v>
      </c>
      <c r="FX136" s="2" t="s">
        <v>131</v>
      </c>
      <c r="FY136" s="2" t="s">
        <v>142</v>
      </c>
      <c r="FZ136" s="2" t="s">
        <v>142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131</v>
      </c>
      <c r="GV136" s="2" t="s">
        <v>131</v>
      </c>
      <c r="GW136" s="2" t="s">
        <v>131</v>
      </c>
      <c r="GX136" s="2" t="s">
        <v>131</v>
      </c>
      <c r="GY136" s="2" t="s">
        <v>131</v>
      </c>
      <c r="GZ136" s="2" t="s">
        <v>131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131</v>
      </c>
      <c r="HV136" s="2" t="s">
        <v>131</v>
      </c>
      <c r="HW136" s="2" t="s">
        <v>131</v>
      </c>
      <c r="HX136" s="2" t="s">
        <v>131</v>
      </c>
      <c r="HY136" s="2" t="s">
        <v>131</v>
      </c>
      <c r="HZ136" s="2" t="s">
        <v>131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131</v>
      </c>
      <c r="II136" s="2" t="s">
        <v>131</v>
      </c>
      <c r="IJ136" s="2" t="s">
        <v>131</v>
      </c>
      <c r="IK136" s="2" t="s">
        <v>131</v>
      </c>
      <c r="IL136" s="2" t="s">
        <v>131</v>
      </c>
      <c r="IM136" s="2" t="s">
        <v>131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131</v>
      </c>
      <c r="KV136" s="2" t="s">
        <v>131</v>
      </c>
      <c r="KW136" s="2" t="s">
        <v>131</v>
      </c>
      <c r="KX136" s="2" t="s">
        <v>131</v>
      </c>
      <c r="KY136" s="2" t="s">
        <v>131</v>
      </c>
      <c r="KZ136" s="2" t="s">
        <v>131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139</v>
      </c>
      <c r="LV136" s="2" t="s">
        <v>128</v>
      </c>
      <c r="LW136" s="2" t="s">
        <v>131</v>
      </c>
      <c r="LX136" s="2" t="s">
        <v>131</v>
      </c>
      <c r="LY136" s="2" t="s">
        <v>142</v>
      </c>
      <c r="LZ136" s="2" t="s">
        <v>142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139</v>
      </c>
      <c r="MI136" s="2" t="s">
        <v>128</v>
      </c>
      <c r="MJ136" s="2" t="s">
        <v>131</v>
      </c>
      <c r="MK136" s="2" t="s">
        <v>131</v>
      </c>
      <c r="ML136" s="2" t="s">
        <v>142</v>
      </c>
      <c r="MM136" s="2" t="s">
        <v>142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131</v>
      </c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139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142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159</v>
      </c>
      <c r="OI136" s="2" t="s">
        <v>128</v>
      </c>
      <c r="OJ136" s="2" t="s">
        <v>131</v>
      </c>
      <c r="OK136" s="2" t="s">
        <v>131</v>
      </c>
      <c r="OL136" s="2" t="s">
        <v>142</v>
      </c>
      <c r="OM136" s="2" t="s">
        <v>142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160</v>
      </c>
      <c r="RI136" s="2" t="s">
        <v>154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1375</v>
      </c>
      <c r="B137" s="2" t="s">
        <v>120</v>
      </c>
      <c r="C137" s="2" t="s">
        <v>1317</v>
      </c>
      <c r="D137" s="2" t="s">
        <v>1368</v>
      </c>
      <c r="E137" s="2" t="s">
        <v>1369</v>
      </c>
      <c r="F137" s="2" t="s">
        <v>1370</v>
      </c>
      <c r="G137" s="2" t="s">
        <v>1370</v>
      </c>
      <c r="H137" s="2" t="s">
        <v>1370</v>
      </c>
      <c r="I137" s="2" t="s">
        <v>1371</v>
      </c>
      <c r="J137" s="2" t="s">
        <v>180</v>
      </c>
      <c r="K137" s="2" t="s">
        <v>297</v>
      </c>
      <c r="L137" s="3">
        <v>68</v>
      </c>
      <c r="M137" s="3">
        <v>71.4</v>
      </c>
      <c r="N137" s="3">
        <v>169.99</v>
      </c>
      <c r="O137" s="2" t="s">
        <v>128</v>
      </c>
      <c r="P137" s="2" t="s">
        <v>1321</v>
      </c>
      <c r="Q137" s="2" t="s">
        <v>130</v>
      </c>
      <c r="R137" s="2" t="s">
        <v>131</v>
      </c>
      <c r="S137" s="2" t="s">
        <v>131</v>
      </c>
      <c r="T137" s="2" t="s">
        <v>1372</v>
      </c>
      <c r="U137" s="2" t="s">
        <v>684</v>
      </c>
      <c r="V137" s="2" t="s">
        <v>854</v>
      </c>
      <c r="W137" s="2" t="s">
        <v>1352</v>
      </c>
      <c r="X137" s="2" t="s">
        <v>131</v>
      </c>
      <c r="Y137" s="2" t="s">
        <v>1373</v>
      </c>
      <c r="Z137" s="4">
        <v>119</v>
      </c>
      <c r="AA137" s="4">
        <f>=ROUNDDOWN(99.1666666666667,0)</f>
      </c>
      <c r="AB137" s="5">
        <v>1.2</v>
      </c>
      <c r="AC137" s="2" t="s">
        <v>1374</v>
      </c>
      <c r="AD137" s="4">
        <v>84</v>
      </c>
      <c r="AE137" s="4">
        <v>84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</v>
      </c>
      <c r="AQ137" s="8">
        <v>170.39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0.5111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1</v>
      </c>
      <c r="BK137" s="8">
        <v>170.39</v>
      </c>
      <c r="BL137" s="2" t="s">
        <v>22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139</v>
      </c>
      <c r="BV137" s="2" t="s">
        <v>128</v>
      </c>
      <c r="BW137" s="2" t="s">
        <v>131</v>
      </c>
      <c r="BX137" s="2" t="s">
        <v>1314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139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139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139</v>
      </c>
      <c r="DI137" s="2" t="s">
        <v>128</v>
      </c>
      <c r="DJ137" s="2" t="s">
        <v>131</v>
      </c>
      <c r="DK137" s="2" t="s">
        <v>862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777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131</v>
      </c>
      <c r="EI137" s="2" t="s">
        <v>131</v>
      </c>
      <c r="EJ137" s="2" t="s">
        <v>131</v>
      </c>
      <c r="EK137" s="2" t="s">
        <v>131</v>
      </c>
      <c r="EL137" s="2" t="s">
        <v>131</v>
      </c>
      <c r="EM137" s="2" t="s">
        <v>131</v>
      </c>
      <c r="EN137" s="2" t="s">
        <v>131</v>
      </c>
      <c r="EO137" s="4">
        <v>1</v>
      </c>
      <c r="EP137" s="8">
        <v>170.39</v>
      </c>
      <c r="EQ137" s="4"/>
      <c r="ER137" s="8"/>
      <c r="ES137" s="7"/>
      <c r="ET137" s="7"/>
      <c r="EU137" s="2" t="s">
        <v>139</v>
      </c>
      <c r="EV137" s="2" t="s">
        <v>128</v>
      </c>
      <c r="EW137" s="2" t="s">
        <v>131</v>
      </c>
      <c r="EX137" s="2" t="s">
        <v>880</v>
      </c>
      <c r="EY137" s="2" t="s">
        <v>142</v>
      </c>
      <c r="EZ137" s="2" t="s">
        <v>142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139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139</v>
      </c>
      <c r="FV137" s="2" t="s">
        <v>128</v>
      </c>
      <c r="FW137" s="2" t="s">
        <v>131</v>
      </c>
      <c r="FX137" s="2" t="s">
        <v>383</v>
      </c>
      <c r="FY137" s="2" t="s">
        <v>142</v>
      </c>
      <c r="FZ137" s="2" t="s">
        <v>142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131</v>
      </c>
      <c r="GV137" s="2" t="s">
        <v>131</v>
      </c>
      <c r="GW137" s="2" t="s">
        <v>131</v>
      </c>
      <c r="GX137" s="2" t="s">
        <v>131</v>
      </c>
      <c r="GY137" s="2" t="s">
        <v>131</v>
      </c>
      <c r="GZ137" s="2" t="s">
        <v>131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131</v>
      </c>
      <c r="HV137" s="2" t="s">
        <v>131</v>
      </c>
      <c r="HW137" s="2" t="s">
        <v>131</v>
      </c>
      <c r="HX137" s="2" t="s">
        <v>131</v>
      </c>
      <c r="HY137" s="2" t="s">
        <v>131</v>
      </c>
      <c r="HZ137" s="2" t="s">
        <v>131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131</v>
      </c>
      <c r="II137" s="2" t="s">
        <v>131</v>
      </c>
      <c r="IJ137" s="2" t="s">
        <v>131</v>
      </c>
      <c r="IK137" s="2" t="s">
        <v>131</v>
      </c>
      <c r="IL137" s="2" t="s">
        <v>131</v>
      </c>
      <c r="IM137" s="2" t="s">
        <v>131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131</v>
      </c>
      <c r="KV137" s="2" t="s">
        <v>131</v>
      </c>
      <c r="KW137" s="2" t="s">
        <v>131</v>
      </c>
      <c r="KX137" s="2" t="s">
        <v>131</v>
      </c>
      <c r="KY137" s="2" t="s">
        <v>131</v>
      </c>
      <c r="KZ137" s="2" t="s">
        <v>131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139</v>
      </c>
      <c r="LV137" s="2" t="s">
        <v>128</v>
      </c>
      <c r="LW137" s="2" t="s">
        <v>131</v>
      </c>
      <c r="LX137" s="2" t="s">
        <v>131</v>
      </c>
      <c r="LY137" s="2" t="s">
        <v>142</v>
      </c>
      <c r="LZ137" s="2" t="s">
        <v>142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139</v>
      </c>
      <c r="MI137" s="2" t="s">
        <v>128</v>
      </c>
      <c r="MJ137" s="2" t="s">
        <v>131</v>
      </c>
      <c r="MK137" s="2" t="s">
        <v>131</v>
      </c>
      <c r="ML137" s="2" t="s">
        <v>142</v>
      </c>
      <c r="MM137" s="2" t="s">
        <v>142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131</v>
      </c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139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142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159</v>
      </c>
      <c r="OI137" s="2" t="s">
        <v>128</v>
      </c>
      <c r="OJ137" s="2" t="s">
        <v>131</v>
      </c>
      <c r="OK137" s="2" t="s">
        <v>131</v>
      </c>
      <c r="OL137" s="2" t="s">
        <v>142</v>
      </c>
      <c r="OM137" s="2" t="s">
        <v>142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160</v>
      </c>
      <c r="RI137" s="2" t="s">
        <v>154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1376</v>
      </c>
      <c r="B138" s="2" t="s">
        <v>120</v>
      </c>
      <c r="C138" s="2" t="s">
        <v>1317</v>
      </c>
      <c r="D138" s="2" t="s">
        <v>1368</v>
      </c>
      <c r="E138" s="2" t="s">
        <v>1369</v>
      </c>
      <c r="F138" s="2" t="s">
        <v>1370</v>
      </c>
      <c r="G138" s="2" t="s">
        <v>1370</v>
      </c>
      <c r="H138" s="2" t="s">
        <v>1370</v>
      </c>
      <c r="I138" s="2" t="s">
        <v>1371</v>
      </c>
      <c r="J138" s="2" t="s">
        <v>189</v>
      </c>
      <c r="K138" s="2" t="s">
        <v>297</v>
      </c>
      <c r="L138" s="3">
        <v>72</v>
      </c>
      <c r="M138" s="3">
        <v>75.6</v>
      </c>
      <c r="N138" s="3">
        <v>179.99</v>
      </c>
      <c r="O138" s="2" t="s">
        <v>128</v>
      </c>
      <c r="P138" s="2" t="s">
        <v>1321</v>
      </c>
      <c r="Q138" s="2" t="s">
        <v>130</v>
      </c>
      <c r="R138" s="2" t="s">
        <v>131</v>
      </c>
      <c r="S138" s="2" t="s">
        <v>131</v>
      </c>
      <c r="T138" s="2" t="s">
        <v>1372</v>
      </c>
      <c r="U138" s="2" t="s">
        <v>684</v>
      </c>
      <c r="V138" s="2" t="s">
        <v>854</v>
      </c>
      <c r="W138" s="2" t="s">
        <v>1352</v>
      </c>
      <c r="X138" s="2" t="s">
        <v>131</v>
      </c>
      <c r="Y138" s="2" t="s">
        <v>1373</v>
      </c>
      <c r="Z138" s="4">
        <v>36</v>
      </c>
      <c r="AA138" s="4">
        <f>=ROUNDDOWN({0},0)</f>
      </c>
      <c r="AB138" s="5"/>
      <c r="AC138" s="2" t="s">
        <v>1374</v>
      </c>
      <c r="AD138" s="4">
        <v>24</v>
      </c>
      <c r="AE138" s="4">
        <v>24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</v>
      </c>
      <c r="AQ138" s="8">
        <v>162.99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0.4889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</v>
      </c>
      <c r="BK138" s="8">
        <v>162.99</v>
      </c>
      <c r="BL138" s="2" t="s">
        <v>22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139</v>
      </c>
      <c r="BV138" s="2" t="s">
        <v>128</v>
      </c>
      <c r="BW138" s="2" t="s">
        <v>131</v>
      </c>
      <c r="BX138" s="2" t="s">
        <v>131</v>
      </c>
      <c r="BY138" s="2" t="s">
        <v>142</v>
      </c>
      <c r="BZ138" s="2" t="s">
        <v>142</v>
      </c>
      <c r="CA138" s="2" t="s">
        <v>131</v>
      </c>
      <c r="CB138" s="4"/>
      <c r="CC138" s="8"/>
      <c r="CD138" s="4"/>
      <c r="CE138" s="8"/>
      <c r="CF138" s="7"/>
      <c r="CG138" s="7"/>
      <c r="CH138" s="2" t="s">
        <v>139</v>
      </c>
      <c r="CI138" s="2" t="s">
        <v>128</v>
      </c>
      <c r="CJ138" s="2" t="s">
        <v>131</v>
      </c>
      <c r="CK138" s="2" t="s">
        <v>131</v>
      </c>
      <c r="CL138" s="2" t="s">
        <v>142</v>
      </c>
      <c r="CM138" s="2" t="s">
        <v>142</v>
      </c>
      <c r="CN138" s="2" t="s">
        <v>131</v>
      </c>
      <c r="CO138" s="4"/>
      <c r="CP138" s="8"/>
      <c r="CQ138" s="4"/>
      <c r="CR138" s="8"/>
      <c r="CS138" s="7"/>
      <c r="CT138" s="7"/>
      <c r="CU138" s="2" t="s">
        <v>139</v>
      </c>
      <c r="CV138" s="2" t="s">
        <v>128</v>
      </c>
      <c r="CW138" s="2" t="s">
        <v>131</v>
      </c>
      <c r="CX138" s="2" t="s">
        <v>131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139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777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131</v>
      </c>
      <c r="EI138" s="2" t="s">
        <v>131</v>
      </c>
      <c r="EJ138" s="2" t="s">
        <v>131</v>
      </c>
      <c r="EK138" s="2" t="s">
        <v>131</v>
      </c>
      <c r="EL138" s="2" t="s">
        <v>131</v>
      </c>
      <c r="EM138" s="2" t="s">
        <v>131</v>
      </c>
      <c r="EN138" s="2" t="s">
        <v>131</v>
      </c>
      <c r="EO138" s="4">
        <v>1</v>
      </c>
      <c r="EP138" s="8">
        <v>162.99</v>
      </c>
      <c r="EQ138" s="4"/>
      <c r="ER138" s="8"/>
      <c r="ES138" s="7"/>
      <c r="ET138" s="7"/>
      <c r="EU138" s="2" t="s">
        <v>139</v>
      </c>
      <c r="EV138" s="2" t="s">
        <v>128</v>
      </c>
      <c r="EW138" s="2" t="s">
        <v>131</v>
      </c>
      <c r="EX138" s="2" t="s">
        <v>979</v>
      </c>
      <c r="EY138" s="2" t="s">
        <v>142</v>
      </c>
      <c r="EZ138" s="2" t="s">
        <v>142</v>
      </c>
      <c r="FA138" s="2" t="s">
        <v>131</v>
      </c>
      <c r="FB138" s="4"/>
      <c r="FC138" s="8"/>
      <c r="FD138" s="4"/>
      <c r="FE138" s="8"/>
      <c r="FF138" s="7"/>
      <c r="FG138" s="7"/>
      <c r="FH138" s="2" t="s">
        <v>139</v>
      </c>
      <c r="FI138" s="2" t="s">
        <v>128</v>
      </c>
      <c r="FJ138" s="2" t="s">
        <v>131</v>
      </c>
      <c r="FK138" s="2" t="s">
        <v>131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139</v>
      </c>
      <c r="FV138" s="2" t="s">
        <v>128</v>
      </c>
      <c r="FW138" s="2" t="s">
        <v>131</v>
      </c>
      <c r="FX138" s="2" t="s">
        <v>1345</v>
      </c>
      <c r="FY138" s="2" t="s">
        <v>142</v>
      </c>
      <c r="FZ138" s="2" t="s">
        <v>142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131</v>
      </c>
      <c r="GV138" s="2" t="s">
        <v>131</v>
      </c>
      <c r="GW138" s="2" t="s">
        <v>131</v>
      </c>
      <c r="GX138" s="2" t="s">
        <v>131</v>
      </c>
      <c r="GY138" s="2" t="s">
        <v>131</v>
      </c>
      <c r="GZ138" s="2" t="s">
        <v>131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131</v>
      </c>
      <c r="HV138" s="2" t="s">
        <v>131</v>
      </c>
      <c r="HW138" s="2" t="s">
        <v>131</v>
      </c>
      <c r="HX138" s="2" t="s">
        <v>131</v>
      </c>
      <c r="HY138" s="2" t="s">
        <v>131</v>
      </c>
      <c r="HZ138" s="2" t="s">
        <v>131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131</v>
      </c>
      <c r="II138" s="2" t="s">
        <v>131</v>
      </c>
      <c r="IJ138" s="2" t="s">
        <v>131</v>
      </c>
      <c r="IK138" s="2" t="s">
        <v>131</v>
      </c>
      <c r="IL138" s="2" t="s">
        <v>131</v>
      </c>
      <c r="IM138" s="2" t="s">
        <v>131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131</v>
      </c>
      <c r="KV138" s="2" t="s">
        <v>131</v>
      </c>
      <c r="KW138" s="2" t="s">
        <v>131</v>
      </c>
      <c r="KX138" s="2" t="s">
        <v>131</v>
      </c>
      <c r="KY138" s="2" t="s">
        <v>131</v>
      </c>
      <c r="KZ138" s="2" t="s">
        <v>131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139</v>
      </c>
      <c r="LV138" s="2" t="s">
        <v>128</v>
      </c>
      <c r="LW138" s="2" t="s">
        <v>131</v>
      </c>
      <c r="LX138" s="2" t="s">
        <v>131</v>
      </c>
      <c r="LY138" s="2" t="s">
        <v>142</v>
      </c>
      <c r="LZ138" s="2" t="s">
        <v>142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139</v>
      </c>
      <c r="MI138" s="2" t="s">
        <v>128</v>
      </c>
      <c r="MJ138" s="2" t="s">
        <v>131</v>
      </c>
      <c r="MK138" s="2" t="s">
        <v>131</v>
      </c>
      <c r="ML138" s="2" t="s">
        <v>142</v>
      </c>
      <c r="MM138" s="2" t="s">
        <v>142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131</v>
      </c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139</v>
      </c>
      <c r="NV138" s="2" t="s">
        <v>128</v>
      </c>
      <c r="NW138" s="2" t="s">
        <v>131</v>
      </c>
      <c r="NX138" s="2" t="s">
        <v>131</v>
      </c>
      <c r="NY138" s="2" t="s">
        <v>142</v>
      </c>
      <c r="NZ138" s="2" t="s">
        <v>142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159</v>
      </c>
      <c r="OI138" s="2" t="s">
        <v>128</v>
      </c>
      <c r="OJ138" s="2" t="s">
        <v>131</v>
      </c>
      <c r="OK138" s="2" t="s">
        <v>131</v>
      </c>
      <c r="OL138" s="2" t="s">
        <v>142</v>
      </c>
      <c r="OM138" s="2" t="s">
        <v>142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160</v>
      </c>
      <c r="RI138" s="2" t="s">
        <v>154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1377</v>
      </c>
      <c r="B139" s="2" t="s">
        <v>120</v>
      </c>
      <c r="C139" s="2" t="s">
        <v>1317</v>
      </c>
      <c r="D139" s="2" t="s">
        <v>1368</v>
      </c>
      <c r="E139" s="2" t="s">
        <v>1369</v>
      </c>
      <c r="F139" s="2" t="s">
        <v>1370</v>
      </c>
      <c r="G139" s="2" t="s">
        <v>1370</v>
      </c>
      <c r="H139" s="2" t="s">
        <v>1370</v>
      </c>
      <c r="I139" s="2" t="s">
        <v>1371</v>
      </c>
      <c r="J139" s="2" t="s">
        <v>1378</v>
      </c>
      <c r="K139" s="2" t="s">
        <v>297</v>
      </c>
      <c r="L139" s="3">
        <v>76</v>
      </c>
      <c r="M139" s="3">
        <v>79.8</v>
      </c>
      <c r="N139" s="3">
        <v>189.99</v>
      </c>
      <c r="O139" s="2" t="s">
        <v>128</v>
      </c>
      <c r="P139" s="2" t="s">
        <v>1321</v>
      </c>
      <c r="Q139" s="2" t="s">
        <v>130</v>
      </c>
      <c r="R139" s="2" t="s">
        <v>131</v>
      </c>
      <c r="S139" s="2" t="s">
        <v>131</v>
      </c>
      <c r="T139" s="2" t="s">
        <v>1372</v>
      </c>
      <c r="U139" s="2" t="s">
        <v>783</v>
      </c>
      <c r="V139" s="2" t="s">
        <v>854</v>
      </c>
      <c r="W139" s="2" t="s">
        <v>1352</v>
      </c>
      <c r="X139" s="2" t="s">
        <v>131</v>
      </c>
      <c r="Y139" s="2" t="s">
        <v>1373</v>
      </c>
      <c r="Z139" s="4">
        <v>14</v>
      </c>
      <c r="AA139" s="4">
        <f>=ROUNDDOWN(14,0)</f>
      </c>
      <c r="AB139" s="5">
        <v>1</v>
      </c>
      <c r="AC139" s="2" t="s">
        <v>1374</v>
      </c>
      <c r="AD139" s="4">
        <v>8</v>
      </c>
      <c r="AE139" s="4">
        <v>8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/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139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139</v>
      </c>
      <c r="CI139" s="2" t="s">
        <v>128</v>
      </c>
      <c r="CJ139" s="2" t="s">
        <v>131</v>
      </c>
      <c r="CK139" s="2" t="s">
        <v>131</v>
      </c>
      <c r="CL139" s="2" t="s">
        <v>142</v>
      </c>
      <c r="CM139" s="2" t="s">
        <v>142</v>
      </c>
      <c r="CN139" s="2" t="s">
        <v>131</v>
      </c>
      <c r="CO139" s="4"/>
      <c r="CP139" s="8"/>
      <c r="CQ139" s="4"/>
      <c r="CR139" s="8"/>
      <c r="CS139" s="7"/>
      <c r="CT139" s="7"/>
      <c r="CU139" s="2" t="s">
        <v>139</v>
      </c>
      <c r="CV139" s="2" t="s">
        <v>128</v>
      </c>
      <c r="CW139" s="2" t="s">
        <v>131</v>
      </c>
      <c r="CX139" s="2" t="s">
        <v>131</v>
      </c>
      <c r="CY139" s="2" t="s">
        <v>142</v>
      </c>
      <c r="CZ139" s="2" t="s">
        <v>142</v>
      </c>
      <c r="DA139" s="2" t="s">
        <v>131</v>
      </c>
      <c r="DB139" s="4"/>
      <c r="DC139" s="8"/>
      <c r="DD139" s="4"/>
      <c r="DE139" s="8"/>
      <c r="DF139" s="7"/>
      <c r="DG139" s="7"/>
      <c r="DH139" s="2" t="s">
        <v>139</v>
      </c>
      <c r="DI139" s="2" t="s">
        <v>128</v>
      </c>
      <c r="DJ139" s="2" t="s">
        <v>131</v>
      </c>
      <c r="DK139" s="2" t="s">
        <v>131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777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131</v>
      </c>
      <c r="EI139" s="2" t="s">
        <v>131</v>
      </c>
      <c r="EJ139" s="2" t="s">
        <v>131</v>
      </c>
      <c r="EK139" s="2" t="s">
        <v>131</v>
      </c>
      <c r="EL139" s="2" t="s">
        <v>131</v>
      </c>
      <c r="EM139" s="2" t="s">
        <v>131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139</v>
      </c>
      <c r="EV139" s="2" t="s">
        <v>128</v>
      </c>
      <c r="EW139" s="2" t="s">
        <v>131</v>
      </c>
      <c r="EX139" s="2" t="s">
        <v>131</v>
      </c>
      <c r="EY139" s="2" t="s">
        <v>142</v>
      </c>
      <c r="EZ139" s="2" t="s">
        <v>142</v>
      </c>
      <c r="FA139" s="2" t="s">
        <v>131</v>
      </c>
      <c r="FB139" s="4"/>
      <c r="FC139" s="8"/>
      <c r="FD139" s="4"/>
      <c r="FE139" s="8"/>
      <c r="FF139" s="7"/>
      <c r="FG139" s="7"/>
      <c r="FH139" s="2" t="s">
        <v>139</v>
      </c>
      <c r="FI139" s="2" t="s">
        <v>128</v>
      </c>
      <c r="FJ139" s="2" t="s">
        <v>131</v>
      </c>
      <c r="FK139" s="2" t="s">
        <v>131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139</v>
      </c>
      <c r="FV139" s="2" t="s">
        <v>128</v>
      </c>
      <c r="FW139" s="2" t="s">
        <v>131</v>
      </c>
      <c r="FX139" s="2" t="s">
        <v>131</v>
      </c>
      <c r="FY139" s="2" t="s">
        <v>142</v>
      </c>
      <c r="FZ139" s="2" t="s">
        <v>142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131</v>
      </c>
      <c r="GV139" s="2" t="s">
        <v>131</v>
      </c>
      <c r="GW139" s="2" t="s">
        <v>131</v>
      </c>
      <c r="GX139" s="2" t="s">
        <v>131</v>
      </c>
      <c r="GY139" s="2" t="s">
        <v>131</v>
      </c>
      <c r="GZ139" s="2" t="s">
        <v>131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131</v>
      </c>
      <c r="HV139" s="2" t="s">
        <v>131</v>
      </c>
      <c r="HW139" s="2" t="s">
        <v>131</v>
      </c>
      <c r="HX139" s="2" t="s">
        <v>131</v>
      </c>
      <c r="HY139" s="2" t="s">
        <v>131</v>
      </c>
      <c r="HZ139" s="2" t="s">
        <v>131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131</v>
      </c>
      <c r="II139" s="2" t="s">
        <v>131</v>
      </c>
      <c r="IJ139" s="2" t="s">
        <v>131</v>
      </c>
      <c r="IK139" s="2" t="s">
        <v>131</v>
      </c>
      <c r="IL139" s="2" t="s">
        <v>131</v>
      </c>
      <c r="IM139" s="2" t="s">
        <v>131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131</v>
      </c>
      <c r="KV139" s="2" t="s">
        <v>131</v>
      </c>
      <c r="KW139" s="2" t="s">
        <v>131</v>
      </c>
      <c r="KX139" s="2" t="s">
        <v>131</v>
      </c>
      <c r="KY139" s="2" t="s">
        <v>131</v>
      </c>
      <c r="KZ139" s="2" t="s">
        <v>131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139</v>
      </c>
      <c r="LV139" s="2" t="s">
        <v>128</v>
      </c>
      <c r="LW139" s="2" t="s">
        <v>131</v>
      </c>
      <c r="LX139" s="2" t="s">
        <v>131</v>
      </c>
      <c r="LY139" s="2" t="s">
        <v>142</v>
      </c>
      <c r="LZ139" s="2" t="s">
        <v>142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139</v>
      </c>
      <c r="MI139" s="2" t="s">
        <v>128</v>
      </c>
      <c r="MJ139" s="2" t="s">
        <v>131</v>
      </c>
      <c r="MK139" s="2" t="s">
        <v>131</v>
      </c>
      <c r="ML139" s="2" t="s">
        <v>142</v>
      </c>
      <c r="MM139" s="2" t="s">
        <v>142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131</v>
      </c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139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142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159</v>
      </c>
      <c r="OI139" s="2" t="s">
        <v>128</v>
      </c>
      <c r="OJ139" s="2" t="s">
        <v>131</v>
      </c>
      <c r="OK139" s="2" t="s">
        <v>131</v>
      </c>
      <c r="OL139" s="2" t="s">
        <v>142</v>
      </c>
      <c r="OM139" s="2" t="s">
        <v>142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160</v>
      </c>
      <c r="RI139" s="2" t="s">
        <v>154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1379</v>
      </c>
      <c r="B140" s="2" t="s">
        <v>120</v>
      </c>
      <c r="C140" s="2" t="s">
        <v>1317</v>
      </c>
      <c r="D140" s="2" t="s">
        <v>1368</v>
      </c>
      <c r="E140" s="2" t="s">
        <v>1369</v>
      </c>
      <c r="F140" s="2" t="s">
        <v>1370</v>
      </c>
      <c r="G140" s="2" t="s">
        <v>1370</v>
      </c>
      <c r="H140" s="2" t="s">
        <v>1370</v>
      </c>
      <c r="I140" s="2" t="s">
        <v>1371</v>
      </c>
      <c r="J140" s="2" t="s">
        <v>164</v>
      </c>
      <c r="K140" s="2" t="s">
        <v>681</v>
      </c>
      <c r="L140" s="3">
        <v>64</v>
      </c>
      <c r="M140" s="3">
        <v>67.2</v>
      </c>
      <c r="N140" s="3">
        <v>159.99</v>
      </c>
      <c r="O140" s="2" t="s">
        <v>128</v>
      </c>
      <c r="P140" s="2" t="s">
        <v>1321</v>
      </c>
      <c r="Q140" s="2" t="s">
        <v>130</v>
      </c>
      <c r="R140" s="2" t="s">
        <v>131</v>
      </c>
      <c r="S140" s="2" t="s">
        <v>131</v>
      </c>
      <c r="T140" s="2" t="s">
        <v>1372</v>
      </c>
      <c r="U140" s="2" t="s">
        <v>684</v>
      </c>
      <c r="V140" s="2" t="s">
        <v>854</v>
      </c>
      <c r="W140" s="2" t="s">
        <v>1352</v>
      </c>
      <c r="X140" s="2" t="s">
        <v>131</v>
      </c>
      <c r="Y140" s="2" t="s">
        <v>1373</v>
      </c>
      <c r="Z140" s="4">
        <v>109</v>
      </c>
      <c r="AA140" s="4">
        <f>=ROUNDDOWN(545,0)</f>
      </c>
      <c r="AB140" s="5">
        <v>0.2</v>
      </c>
      <c r="AC140" s="2" t="s">
        <v>1374</v>
      </c>
      <c r="AD140" s="4">
        <v>66</v>
      </c>
      <c r="AE140" s="4">
        <v>66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>
        <v>3</v>
      </c>
      <c r="AW140" s="8">
        <v>251.85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0.3449</v>
      </c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139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139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139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139</v>
      </c>
      <c r="DI140" s="2" t="s">
        <v>128</v>
      </c>
      <c r="DJ140" s="2" t="s">
        <v>131</v>
      </c>
      <c r="DK140" s="2" t="s">
        <v>862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777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131</v>
      </c>
      <c r="EI140" s="2" t="s">
        <v>131</v>
      </c>
      <c r="EJ140" s="2" t="s">
        <v>131</v>
      </c>
      <c r="EK140" s="2" t="s">
        <v>131</v>
      </c>
      <c r="EL140" s="2" t="s">
        <v>131</v>
      </c>
      <c r="EM140" s="2" t="s">
        <v>131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139</v>
      </c>
      <c r="EV140" s="2" t="s">
        <v>128</v>
      </c>
      <c r="EW140" s="2" t="s">
        <v>131</v>
      </c>
      <c r="EX140" s="2" t="s">
        <v>131</v>
      </c>
      <c r="EY140" s="2" t="s">
        <v>142</v>
      </c>
      <c r="EZ140" s="2" t="s">
        <v>142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139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139</v>
      </c>
      <c r="FV140" s="2" t="s">
        <v>128</v>
      </c>
      <c r="FW140" s="2" t="s">
        <v>131</v>
      </c>
      <c r="FX140" s="2" t="s">
        <v>1345</v>
      </c>
      <c r="FY140" s="2" t="s">
        <v>142</v>
      </c>
      <c r="FZ140" s="2" t="s">
        <v>142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131</v>
      </c>
      <c r="GV140" s="2" t="s">
        <v>131</v>
      </c>
      <c r="GW140" s="2" t="s">
        <v>131</v>
      </c>
      <c r="GX140" s="2" t="s">
        <v>131</v>
      </c>
      <c r="GY140" s="2" t="s">
        <v>131</v>
      </c>
      <c r="GZ140" s="2" t="s">
        <v>131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131</v>
      </c>
      <c r="HV140" s="2" t="s">
        <v>131</v>
      </c>
      <c r="HW140" s="2" t="s">
        <v>131</v>
      </c>
      <c r="HX140" s="2" t="s">
        <v>131</v>
      </c>
      <c r="HY140" s="2" t="s">
        <v>131</v>
      </c>
      <c r="HZ140" s="2" t="s">
        <v>131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131</v>
      </c>
      <c r="II140" s="2" t="s">
        <v>131</v>
      </c>
      <c r="IJ140" s="2" t="s">
        <v>131</v>
      </c>
      <c r="IK140" s="2" t="s">
        <v>131</v>
      </c>
      <c r="IL140" s="2" t="s">
        <v>131</v>
      </c>
      <c r="IM140" s="2" t="s">
        <v>131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131</v>
      </c>
      <c r="KV140" s="2" t="s">
        <v>131</v>
      </c>
      <c r="KW140" s="2" t="s">
        <v>131</v>
      </c>
      <c r="KX140" s="2" t="s">
        <v>131</v>
      </c>
      <c r="KY140" s="2" t="s">
        <v>131</v>
      </c>
      <c r="KZ140" s="2" t="s">
        <v>131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139</v>
      </c>
      <c r="LV140" s="2" t="s">
        <v>128</v>
      </c>
      <c r="LW140" s="2" t="s">
        <v>131</v>
      </c>
      <c r="LX140" s="2" t="s">
        <v>131</v>
      </c>
      <c r="LY140" s="2" t="s">
        <v>142</v>
      </c>
      <c r="LZ140" s="2" t="s">
        <v>142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139</v>
      </c>
      <c r="MI140" s="2" t="s">
        <v>128</v>
      </c>
      <c r="MJ140" s="2" t="s">
        <v>131</v>
      </c>
      <c r="MK140" s="2" t="s">
        <v>131</v>
      </c>
      <c r="ML140" s="2" t="s">
        <v>142</v>
      </c>
      <c r="MM140" s="2" t="s">
        <v>142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131</v>
      </c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139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142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159</v>
      </c>
      <c r="OI140" s="2" t="s">
        <v>128</v>
      </c>
      <c r="OJ140" s="2" t="s">
        <v>131</v>
      </c>
      <c r="OK140" s="2" t="s">
        <v>131</v>
      </c>
      <c r="OL140" s="2" t="s">
        <v>142</v>
      </c>
      <c r="OM140" s="2" t="s">
        <v>142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160</v>
      </c>
      <c r="RI140" s="2" t="s">
        <v>154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1380</v>
      </c>
      <c r="B141" s="2" t="s">
        <v>120</v>
      </c>
      <c r="C141" s="2" t="s">
        <v>1317</v>
      </c>
      <c r="D141" s="2" t="s">
        <v>1368</v>
      </c>
      <c r="E141" s="2" t="s">
        <v>1369</v>
      </c>
      <c r="F141" s="2" t="s">
        <v>1370</v>
      </c>
      <c r="G141" s="2" t="s">
        <v>1370</v>
      </c>
      <c r="H141" s="2" t="s">
        <v>1370</v>
      </c>
      <c r="I141" s="2" t="s">
        <v>1371</v>
      </c>
      <c r="J141" s="2" t="s">
        <v>180</v>
      </c>
      <c r="K141" s="2" t="s">
        <v>681</v>
      </c>
      <c r="L141" s="3">
        <v>68</v>
      </c>
      <c r="M141" s="3">
        <v>71.4</v>
      </c>
      <c r="N141" s="3">
        <v>169.99</v>
      </c>
      <c r="O141" s="2" t="s">
        <v>128</v>
      </c>
      <c r="P141" s="2" t="s">
        <v>1321</v>
      </c>
      <c r="Q141" s="2" t="s">
        <v>130</v>
      </c>
      <c r="R141" s="2" t="s">
        <v>131</v>
      </c>
      <c r="S141" s="2" t="s">
        <v>131</v>
      </c>
      <c r="T141" s="2" t="s">
        <v>1372</v>
      </c>
      <c r="U141" s="2" t="s">
        <v>684</v>
      </c>
      <c r="V141" s="2" t="s">
        <v>854</v>
      </c>
      <c r="W141" s="2" t="s">
        <v>1352</v>
      </c>
      <c r="X141" s="2" t="s">
        <v>131</v>
      </c>
      <c r="Y141" s="2" t="s">
        <v>1373</v>
      </c>
      <c r="Z141" s="4">
        <v>130</v>
      </c>
      <c r="AA141" s="4">
        <f>=ROUNDDOWN(216.666666666667,0)</f>
      </c>
      <c r="AB141" s="5">
        <v>0.6</v>
      </c>
      <c r="AC141" s="2" t="s">
        <v>1374</v>
      </c>
      <c r="AD141" s="4">
        <v>84</v>
      </c>
      <c r="AE141" s="4">
        <v>84</v>
      </c>
      <c r="AF141" s="6"/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/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1381</v>
      </c>
      <c r="BY141" s="2" t="s">
        <v>142</v>
      </c>
      <c r="BZ141" s="2" t="s">
        <v>142</v>
      </c>
      <c r="CA141" s="2" t="s">
        <v>131</v>
      </c>
      <c r="CB141" s="4"/>
      <c r="CC141" s="8"/>
      <c r="CD141" s="4"/>
      <c r="CE141" s="8"/>
      <c r="CF141" s="7"/>
      <c r="CG141" s="7"/>
      <c r="CH141" s="2" t="s">
        <v>139</v>
      </c>
      <c r="CI141" s="2" t="s">
        <v>128</v>
      </c>
      <c r="CJ141" s="2" t="s">
        <v>131</v>
      </c>
      <c r="CK141" s="2" t="s">
        <v>1382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139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139</v>
      </c>
      <c r="DI141" s="2" t="s">
        <v>128</v>
      </c>
      <c r="DJ141" s="2" t="s">
        <v>131</v>
      </c>
      <c r="DK141" s="2" t="s">
        <v>862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777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131</v>
      </c>
      <c r="EI141" s="2" t="s">
        <v>131</v>
      </c>
      <c r="EJ141" s="2" t="s">
        <v>131</v>
      </c>
      <c r="EK141" s="2" t="s">
        <v>131</v>
      </c>
      <c r="EL141" s="2" t="s">
        <v>131</v>
      </c>
      <c r="EM141" s="2" t="s">
        <v>131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139</v>
      </c>
      <c r="EV141" s="2" t="s">
        <v>128</v>
      </c>
      <c r="EW141" s="2" t="s">
        <v>131</v>
      </c>
      <c r="EX141" s="2" t="s">
        <v>987</v>
      </c>
      <c r="EY141" s="2" t="s">
        <v>142</v>
      </c>
      <c r="EZ141" s="2" t="s">
        <v>142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139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139</v>
      </c>
      <c r="FV141" s="2" t="s">
        <v>128</v>
      </c>
      <c r="FW141" s="2" t="s">
        <v>131</v>
      </c>
      <c r="FX141" s="2" t="s">
        <v>1342</v>
      </c>
      <c r="FY141" s="2" t="s">
        <v>142</v>
      </c>
      <c r="FZ141" s="2" t="s">
        <v>142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131</v>
      </c>
      <c r="GV141" s="2" t="s">
        <v>131</v>
      </c>
      <c r="GW141" s="2" t="s">
        <v>131</v>
      </c>
      <c r="GX141" s="2" t="s">
        <v>131</v>
      </c>
      <c r="GY141" s="2" t="s">
        <v>131</v>
      </c>
      <c r="GZ141" s="2" t="s">
        <v>131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131</v>
      </c>
      <c r="HV141" s="2" t="s">
        <v>131</v>
      </c>
      <c r="HW141" s="2" t="s">
        <v>131</v>
      </c>
      <c r="HX141" s="2" t="s">
        <v>131</v>
      </c>
      <c r="HY141" s="2" t="s">
        <v>131</v>
      </c>
      <c r="HZ141" s="2" t="s">
        <v>131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131</v>
      </c>
      <c r="II141" s="2" t="s">
        <v>131</v>
      </c>
      <c r="IJ141" s="2" t="s">
        <v>131</v>
      </c>
      <c r="IK141" s="2" t="s">
        <v>131</v>
      </c>
      <c r="IL141" s="2" t="s">
        <v>131</v>
      </c>
      <c r="IM141" s="2" t="s">
        <v>131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131</v>
      </c>
      <c r="KV141" s="2" t="s">
        <v>131</v>
      </c>
      <c r="KW141" s="2" t="s">
        <v>131</v>
      </c>
      <c r="KX141" s="2" t="s">
        <v>131</v>
      </c>
      <c r="KY141" s="2" t="s">
        <v>131</v>
      </c>
      <c r="KZ141" s="2" t="s">
        <v>131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139</v>
      </c>
      <c r="LV141" s="2" t="s">
        <v>128</v>
      </c>
      <c r="LW141" s="2" t="s">
        <v>131</v>
      </c>
      <c r="LX141" s="2" t="s">
        <v>131</v>
      </c>
      <c r="LY141" s="2" t="s">
        <v>142</v>
      </c>
      <c r="LZ141" s="2" t="s">
        <v>142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139</v>
      </c>
      <c r="MI141" s="2" t="s">
        <v>128</v>
      </c>
      <c r="MJ141" s="2" t="s">
        <v>131</v>
      </c>
      <c r="MK141" s="2" t="s">
        <v>131</v>
      </c>
      <c r="ML141" s="2" t="s">
        <v>142</v>
      </c>
      <c r="MM141" s="2" t="s">
        <v>142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131</v>
      </c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139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142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159</v>
      </c>
      <c r="OI141" s="2" t="s">
        <v>128</v>
      </c>
      <c r="OJ141" s="2" t="s">
        <v>131</v>
      </c>
      <c r="OK141" s="2" t="s">
        <v>131</v>
      </c>
      <c r="OL141" s="2" t="s">
        <v>142</v>
      </c>
      <c r="OM141" s="2" t="s">
        <v>142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160</v>
      </c>
      <c r="RI141" s="2" t="s">
        <v>154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1383</v>
      </c>
      <c r="B142" s="2" t="s">
        <v>120</v>
      </c>
      <c r="C142" s="2" t="s">
        <v>1317</v>
      </c>
      <c r="D142" s="2" t="s">
        <v>1368</v>
      </c>
      <c r="E142" s="2" t="s">
        <v>1369</v>
      </c>
      <c r="F142" s="2" t="s">
        <v>1370</v>
      </c>
      <c r="G142" s="2" t="s">
        <v>1370</v>
      </c>
      <c r="H142" s="2" t="s">
        <v>1370</v>
      </c>
      <c r="I142" s="2" t="s">
        <v>1371</v>
      </c>
      <c r="J142" s="2" t="s">
        <v>189</v>
      </c>
      <c r="K142" s="2" t="s">
        <v>681</v>
      </c>
      <c r="L142" s="3">
        <v>72</v>
      </c>
      <c r="M142" s="3">
        <v>75.6</v>
      </c>
      <c r="N142" s="3">
        <v>179.99</v>
      </c>
      <c r="O142" s="2" t="s">
        <v>128</v>
      </c>
      <c r="P142" s="2" t="s">
        <v>1321</v>
      </c>
      <c r="Q142" s="2" t="s">
        <v>130</v>
      </c>
      <c r="R142" s="2" t="s">
        <v>131</v>
      </c>
      <c r="S142" s="2" t="s">
        <v>131</v>
      </c>
      <c r="T142" s="2" t="s">
        <v>1372</v>
      </c>
      <c r="U142" s="2" t="s">
        <v>684</v>
      </c>
      <c r="V142" s="2" t="s">
        <v>854</v>
      </c>
      <c r="W142" s="2" t="s">
        <v>1352</v>
      </c>
      <c r="X142" s="2" t="s">
        <v>131</v>
      </c>
      <c r="Y142" s="2" t="s">
        <v>1373</v>
      </c>
      <c r="Z142" s="4">
        <v>30</v>
      </c>
      <c r="AA142" s="4">
        <f>=ROUNDDOWN(27.2727272727273,0)</f>
      </c>
      <c r="AB142" s="5">
        <v>1.1</v>
      </c>
      <c r="AC142" s="2" t="s">
        <v>1374</v>
      </c>
      <c r="AD142" s="4">
        <v>24</v>
      </c>
      <c r="AE142" s="4">
        <v>24</v>
      </c>
      <c r="AF142" s="6"/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2</v>
      </c>
      <c r="AQ142" s="8">
        <v>164.45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0.653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2</v>
      </c>
      <c r="BK142" s="8">
        <v>164.45</v>
      </c>
      <c r="BL142" s="2" t="s">
        <v>936</v>
      </c>
      <c r="BM142" s="7">
        <v>1</v>
      </c>
      <c r="BN142" s="7">
        <v>1</v>
      </c>
      <c r="BO142" s="4">
        <v>1</v>
      </c>
      <c r="BP142" s="8">
        <v>81.65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1116</v>
      </c>
      <c r="BY142" s="2" t="s">
        <v>142</v>
      </c>
      <c r="BZ142" s="2" t="s">
        <v>142</v>
      </c>
      <c r="CA142" s="2" t="s">
        <v>131</v>
      </c>
      <c r="CB142" s="4"/>
      <c r="CC142" s="8"/>
      <c r="CD142" s="4"/>
      <c r="CE142" s="8"/>
      <c r="CF142" s="7"/>
      <c r="CG142" s="7"/>
      <c r="CH142" s="2" t="s">
        <v>139</v>
      </c>
      <c r="CI142" s="2" t="s">
        <v>128</v>
      </c>
      <c r="CJ142" s="2" t="s">
        <v>131</v>
      </c>
      <c r="CK142" s="2" t="s">
        <v>131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139</v>
      </c>
      <c r="CV142" s="2" t="s">
        <v>128</v>
      </c>
      <c r="CW142" s="2" t="s">
        <v>131</v>
      </c>
      <c r="CX142" s="2" t="s">
        <v>1384</v>
      </c>
      <c r="CY142" s="2" t="s">
        <v>142</v>
      </c>
      <c r="CZ142" s="2" t="s">
        <v>142</v>
      </c>
      <c r="DA142" s="2" t="s">
        <v>131</v>
      </c>
      <c r="DB142" s="4">
        <v>1</v>
      </c>
      <c r="DC142" s="8">
        <v>82.8</v>
      </c>
      <c r="DD142" s="4"/>
      <c r="DE142" s="8"/>
      <c r="DF142" s="7"/>
      <c r="DG142" s="7"/>
      <c r="DH142" s="2" t="s">
        <v>139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777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131</v>
      </c>
      <c r="EI142" s="2" t="s">
        <v>131</v>
      </c>
      <c r="EJ142" s="2" t="s">
        <v>131</v>
      </c>
      <c r="EK142" s="2" t="s">
        <v>131</v>
      </c>
      <c r="EL142" s="2" t="s">
        <v>131</v>
      </c>
      <c r="EM142" s="2" t="s">
        <v>131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139</v>
      </c>
      <c r="EV142" s="2" t="s">
        <v>128</v>
      </c>
      <c r="EW142" s="2" t="s">
        <v>131</v>
      </c>
      <c r="EX142" s="2" t="s">
        <v>1385</v>
      </c>
      <c r="EY142" s="2" t="s">
        <v>142</v>
      </c>
      <c r="EZ142" s="2" t="s">
        <v>142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139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139</v>
      </c>
      <c r="FV142" s="2" t="s">
        <v>128</v>
      </c>
      <c r="FW142" s="2" t="s">
        <v>131</v>
      </c>
      <c r="FX142" s="2" t="s">
        <v>131</v>
      </c>
      <c r="FY142" s="2" t="s">
        <v>142</v>
      </c>
      <c r="FZ142" s="2" t="s">
        <v>142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131</v>
      </c>
      <c r="GV142" s="2" t="s">
        <v>131</v>
      </c>
      <c r="GW142" s="2" t="s">
        <v>131</v>
      </c>
      <c r="GX142" s="2" t="s">
        <v>131</v>
      </c>
      <c r="GY142" s="2" t="s">
        <v>131</v>
      </c>
      <c r="GZ142" s="2" t="s">
        <v>131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131</v>
      </c>
      <c r="HV142" s="2" t="s">
        <v>131</v>
      </c>
      <c r="HW142" s="2" t="s">
        <v>131</v>
      </c>
      <c r="HX142" s="2" t="s">
        <v>131</v>
      </c>
      <c r="HY142" s="2" t="s">
        <v>131</v>
      </c>
      <c r="HZ142" s="2" t="s">
        <v>131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131</v>
      </c>
      <c r="II142" s="2" t="s">
        <v>131</v>
      </c>
      <c r="IJ142" s="2" t="s">
        <v>131</v>
      </c>
      <c r="IK142" s="2" t="s">
        <v>131</v>
      </c>
      <c r="IL142" s="2" t="s">
        <v>131</v>
      </c>
      <c r="IM142" s="2" t="s">
        <v>131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131</v>
      </c>
      <c r="KV142" s="2" t="s">
        <v>131</v>
      </c>
      <c r="KW142" s="2" t="s">
        <v>131</v>
      </c>
      <c r="KX142" s="2" t="s">
        <v>131</v>
      </c>
      <c r="KY142" s="2" t="s">
        <v>131</v>
      </c>
      <c r="KZ142" s="2" t="s">
        <v>131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139</v>
      </c>
      <c r="LV142" s="2" t="s">
        <v>128</v>
      </c>
      <c r="LW142" s="2" t="s">
        <v>131</v>
      </c>
      <c r="LX142" s="2" t="s">
        <v>131</v>
      </c>
      <c r="LY142" s="2" t="s">
        <v>142</v>
      </c>
      <c r="LZ142" s="2" t="s">
        <v>142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139</v>
      </c>
      <c r="MI142" s="2" t="s">
        <v>128</v>
      </c>
      <c r="MJ142" s="2" t="s">
        <v>131</v>
      </c>
      <c r="MK142" s="2" t="s">
        <v>131</v>
      </c>
      <c r="ML142" s="2" t="s">
        <v>142</v>
      </c>
      <c r="MM142" s="2" t="s">
        <v>142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131</v>
      </c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139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142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159</v>
      </c>
      <c r="OI142" s="2" t="s">
        <v>128</v>
      </c>
      <c r="OJ142" s="2" t="s">
        <v>131</v>
      </c>
      <c r="OK142" s="2" t="s">
        <v>131</v>
      </c>
      <c r="OL142" s="2" t="s">
        <v>142</v>
      </c>
      <c r="OM142" s="2" t="s">
        <v>142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160</v>
      </c>
      <c r="RI142" s="2" t="s">
        <v>154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1386</v>
      </c>
      <c r="B143" s="2" t="s">
        <v>120</v>
      </c>
      <c r="C143" s="2" t="s">
        <v>1317</v>
      </c>
      <c r="D143" s="2" t="s">
        <v>1368</v>
      </c>
      <c r="E143" s="2" t="s">
        <v>1369</v>
      </c>
      <c r="F143" s="2" t="s">
        <v>1370</v>
      </c>
      <c r="G143" s="2" t="s">
        <v>1370</v>
      </c>
      <c r="H143" s="2" t="s">
        <v>1370</v>
      </c>
      <c r="I143" s="2" t="s">
        <v>1371</v>
      </c>
      <c r="J143" s="2" t="s">
        <v>1378</v>
      </c>
      <c r="K143" s="2" t="s">
        <v>681</v>
      </c>
      <c r="L143" s="3">
        <v>76</v>
      </c>
      <c r="M143" s="3">
        <v>79.8</v>
      </c>
      <c r="N143" s="3">
        <v>189.99</v>
      </c>
      <c r="O143" s="2" t="s">
        <v>128</v>
      </c>
      <c r="P143" s="2" t="s">
        <v>1321</v>
      </c>
      <c r="Q143" s="2" t="s">
        <v>130</v>
      </c>
      <c r="R143" s="2" t="s">
        <v>131</v>
      </c>
      <c r="S143" s="2" t="s">
        <v>131</v>
      </c>
      <c r="T143" s="2" t="s">
        <v>1372</v>
      </c>
      <c r="U143" s="2" t="s">
        <v>783</v>
      </c>
      <c r="V143" s="2" t="s">
        <v>854</v>
      </c>
      <c r="W143" s="2" t="s">
        <v>1352</v>
      </c>
      <c r="X143" s="2" t="s">
        <v>131</v>
      </c>
      <c r="Y143" s="2" t="s">
        <v>1373</v>
      </c>
      <c r="Z143" s="4">
        <v>14</v>
      </c>
      <c r="AA143" s="4">
        <f>=ROUNDDOWN(70,0)</f>
      </c>
      <c r="AB143" s="5">
        <v>0.2</v>
      </c>
      <c r="AC143" s="2" t="s">
        <v>1374</v>
      </c>
      <c r="AD143" s="4">
        <v>8</v>
      </c>
      <c r="AE143" s="4">
        <v>8</v>
      </c>
      <c r="AF143" s="6"/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1</v>
      </c>
      <c r="AQ143" s="8">
        <v>87.4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0.347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1</v>
      </c>
      <c r="BK143" s="8">
        <v>87.4</v>
      </c>
      <c r="BL143" s="2" t="s">
        <v>1387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139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139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>
        <v>1</v>
      </c>
      <c r="DC143" s="8">
        <v>87.4</v>
      </c>
      <c r="DD143" s="4"/>
      <c r="DE143" s="8"/>
      <c r="DF143" s="7"/>
      <c r="DG143" s="7"/>
      <c r="DH143" s="2" t="s">
        <v>139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777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131</v>
      </c>
      <c r="EI143" s="2" t="s">
        <v>131</v>
      </c>
      <c r="EJ143" s="2" t="s">
        <v>131</v>
      </c>
      <c r="EK143" s="2" t="s">
        <v>131</v>
      </c>
      <c r="EL143" s="2" t="s">
        <v>131</v>
      </c>
      <c r="EM143" s="2" t="s">
        <v>131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139</v>
      </c>
      <c r="EV143" s="2" t="s">
        <v>128</v>
      </c>
      <c r="EW143" s="2" t="s">
        <v>131</v>
      </c>
      <c r="EX143" s="2" t="s">
        <v>131</v>
      </c>
      <c r="EY143" s="2" t="s">
        <v>142</v>
      </c>
      <c r="EZ143" s="2" t="s">
        <v>142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139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139</v>
      </c>
      <c r="FV143" s="2" t="s">
        <v>128</v>
      </c>
      <c r="FW143" s="2" t="s">
        <v>131</v>
      </c>
      <c r="FX143" s="2" t="s">
        <v>996</v>
      </c>
      <c r="FY143" s="2" t="s">
        <v>142</v>
      </c>
      <c r="FZ143" s="2" t="s">
        <v>142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131</v>
      </c>
      <c r="GV143" s="2" t="s">
        <v>131</v>
      </c>
      <c r="GW143" s="2" t="s">
        <v>131</v>
      </c>
      <c r="GX143" s="2" t="s">
        <v>131</v>
      </c>
      <c r="GY143" s="2" t="s">
        <v>131</v>
      </c>
      <c r="GZ143" s="2" t="s">
        <v>131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131</v>
      </c>
      <c r="HV143" s="2" t="s">
        <v>131</v>
      </c>
      <c r="HW143" s="2" t="s">
        <v>131</v>
      </c>
      <c r="HX143" s="2" t="s">
        <v>131</v>
      </c>
      <c r="HY143" s="2" t="s">
        <v>131</v>
      </c>
      <c r="HZ143" s="2" t="s">
        <v>131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2" t="s">
        <v>131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131</v>
      </c>
      <c r="KV143" s="2" t="s">
        <v>131</v>
      </c>
      <c r="KW143" s="2" t="s">
        <v>131</v>
      </c>
      <c r="KX143" s="2" t="s">
        <v>131</v>
      </c>
      <c r="KY143" s="2" t="s">
        <v>131</v>
      </c>
      <c r="KZ143" s="2" t="s">
        <v>131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139</v>
      </c>
      <c r="LV143" s="2" t="s">
        <v>128</v>
      </c>
      <c r="LW143" s="2" t="s">
        <v>131</v>
      </c>
      <c r="LX143" s="2" t="s">
        <v>131</v>
      </c>
      <c r="LY143" s="2" t="s">
        <v>142</v>
      </c>
      <c r="LZ143" s="2" t="s">
        <v>142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139</v>
      </c>
      <c r="MI143" s="2" t="s">
        <v>128</v>
      </c>
      <c r="MJ143" s="2" t="s">
        <v>131</v>
      </c>
      <c r="MK143" s="2" t="s">
        <v>131</v>
      </c>
      <c r="ML143" s="2" t="s">
        <v>142</v>
      </c>
      <c r="MM143" s="2" t="s">
        <v>142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131</v>
      </c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139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142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159</v>
      </c>
      <c r="OI143" s="2" t="s">
        <v>128</v>
      </c>
      <c r="OJ143" s="2" t="s">
        <v>131</v>
      </c>
      <c r="OK143" s="2" t="s">
        <v>131</v>
      </c>
      <c r="OL143" s="2" t="s">
        <v>142</v>
      </c>
      <c r="OM143" s="2" t="s">
        <v>142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160</v>
      </c>
      <c r="RI143" s="2" t="s">
        <v>154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1388</v>
      </c>
      <c r="B144" s="2" t="s">
        <v>120</v>
      </c>
      <c r="C144" s="2" t="s">
        <v>1317</v>
      </c>
      <c r="D144" s="2" t="s">
        <v>1368</v>
      </c>
      <c r="E144" s="2" t="s">
        <v>1369</v>
      </c>
      <c r="F144" s="2" t="s">
        <v>1370</v>
      </c>
      <c r="G144" s="2" t="s">
        <v>1370</v>
      </c>
      <c r="H144" s="2" t="s">
        <v>1370</v>
      </c>
      <c r="I144" s="2" t="s">
        <v>1371</v>
      </c>
      <c r="J144" s="2" t="s">
        <v>164</v>
      </c>
      <c r="K144" s="2" t="s">
        <v>627</v>
      </c>
      <c r="L144" s="3">
        <v>64</v>
      </c>
      <c r="M144" s="3">
        <v>67.2</v>
      </c>
      <c r="N144" s="3">
        <v>159.99</v>
      </c>
      <c r="O144" s="2" t="s">
        <v>128</v>
      </c>
      <c r="P144" s="2" t="s">
        <v>1321</v>
      </c>
      <c r="Q144" s="2" t="s">
        <v>130</v>
      </c>
      <c r="R144" s="2" t="s">
        <v>131</v>
      </c>
      <c r="S144" s="2" t="s">
        <v>131</v>
      </c>
      <c r="T144" s="2" t="s">
        <v>1372</v>
      </c>
      <c r="U144" s="2" t="s">
        <v>684</v>
      </c>
      <c r="V144" s="2" t="s">
        <v>854</v>
      </c>
      <c r="W144" s="2" t="s">
        <v>1352</v>
      </c>
      <c r="X144" s="2" t="s">
        <v>131</v>
      </c>
      <c r="Y144" s="2" t="s">
        <v>1373</v>
      </c>
      <c r="Z144" s="4">
        <v>109</v>
      </c>
      <c r="AA144" s="4">
        <f>=ROUNDDOWN({0},0)</f>
      </c>
      <c r="AB144" s="5"/>
      <c r="AC144" s="2" t="s">
        <v>1374</v>
      </c>
      <c r="AD144" s="4">
        <v>66</v>
      </c>
      <c r="AE144" s="4">
        <v>66</v>
      </c>
      <c r="AF144" s="6"/>
      <c r="AG144" s="6">
        <v>48</v>
      </c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</v>
      </c>
      <c r="AQ144" s="8">
        <v>144.99</v>
      </c>
      <c r="AR144" s="4"/>
      <c r="AS144" s="8"/>
      <c r="AT144" s="7"/>
      <c r="AU144" s="7"/>
      <c r="AV144" s="4">
        <v>1</v>
      </c>
      <c r="AW144" s="8">
        <v>144.99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0.1986</v>
      </c>
      <c r="BJ144" s="4">
        <v>1</v>
      </c>
      <c r="BK144" s="8">
        <v>144.99</v>
      </c>
      <c r="BL144" s="2" t="s">
        <v>22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139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139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139</v>
      </c>
      <c r="DI144" s="2" t="s">
        <v>128</v>
      </c>
      <c r="DJ144" s="2" t="s">
        <v>131</v>
      </c>
      <c r="DK144" s="2" t="s">
        <v>862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777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131</v>
      </c>
      <c r="EI144" s="2" t="s">
        <v>131</v>
      </c>
      <c r="EJ144" s="2" t="s">
        <v>131</v>
      </c>
      <c r="EK144" s="2" t="s">
        <v>131</v>
      </c>
      <c r="EL144" s="2" t="s">
        <v>131</v>
      </c>
      <c r="EM144" s="2" t="s">
        <v>131</v>
      </c>
      <c r="EN144" s="2" t="s">
        <v>131</v>
      </c>
      <c r="EO144" s="4">
        <v>1</v>
      </c>
      <c r="EP144" s="8">
        <v>144.99</v>
      </c>
      <c r="EQ144" s="4"/>
      <c r="ER144" s="8"/>
      <c r="ES144" s="7"/>
      <c r="ET144" s="7"/>
      <c r="EU144" s="2" t="s">
        <v>139</v>
      </c>
      <c r="EV144" s="2" t="s">
        <v>128</v>
      </c>
      <c r="EW144" s="2" t="s">
        <v>131</v>
      </c>
      <c r="EX144" s="2" t="s">
        <v>1342</v>
      </c>
      <c r="EY144" s="2" t="s">
        <v>142</v>
      </c>
      <c r="EZ144" s="2" t="s">
        <v>142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139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139</v>
      </c>
      <c r="FV144" s="2" t="s">
        <v>128</v>
      </c>
      <c r="FW144" s="2" t="s">
        <v>131</v>
      </c>
      <c r="FX144" s="2" t="s">
        <v>1119</v>
      </c>
      <c r="FY144" s="2" t="s">
        <v>142</v>
      </c>
      <c r="FZ144" s="2" t="s">
        <v>142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131</v>
      </c>
      <c r="GV144" s="2" t="s">
        <v>131</v>
      </c>
      <c r="GW144" s="2" t="s">
        <v>131</v>
      </c>
      <c r="GX144" s="2" t="s">
        <v>131</v>
      </c>
      <c r="GY144" s="2" t="s">
        <v>131</v>
      </c>
      <c r="GZ144" s="2" t="s">
        <v>131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131</v>
      </c>
      <c r="HV144" s="2" t="s">
        <v>131</v>
      </c>
      <c r="HW144" s="2" t="s">
        <v>131</v>
      </c>
      <c r="HX144" s="2" t="s">
        <v>131</v>
      </c>
      <c r="HY144" s="2" t="s">
        <v>131</v>
      </c>
      <c r="HZ144" s="2" t="s">
        <v>131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131</v>
      </c>
      <c r="II144" s="2" t="s">
        <v>131</v>
      </c>
      <c r="IJ144" s="2" t="s">
        <v>131</v>
      </c>
      <c r="IK144" s="2" t="s">
        <v>131</v>
      </c>
      <c r="IL144" s="2" t="s">
        <v>131</v>
      </c>
      <c r="IM144" s="2" t="s">
        <v>131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131</v>
      </c>
      <c r="KV144" s="2" t="s">
        <v>131</v>
      </c>
      <c r="KW144" s="2" t="s">
        <v>131</v>
      </c>
      <c r="KX144" s="2" t="s">
        <v>131</v>
      </c>
      <c r="KY144" s="2" t="s">
        <v>131</v>
      </c>
      <c r="KZ144" s="2" t="s">
        <v>131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139</v>
      </c>
      <c r="LV144" s="2" t="s">
        <v>128</v>
      </c>
      <c r="LW144" s="2" t="s">
        <v>131</v>
      </c>
      <c r="LX144" s="2" t="s">
        <v>131</v>
      </c>
      <c r="LY144" s="2" t="s">
        <v>142</v>
      </c>
      <c r="LZ144" s="2" t="s">
        <v>142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139</v>
      </c>
      <c r="MI144" s="2" t="s">
        <v>128</v>
      </c>
      <c r="MJ144" s="2" t="s">
        <v>131</v>
      </c>
      <c r="MK144" s="2" t="s">
        <v>131</v>
      </c>
      <c r="ML144" s="2" t="s">
        <v>142</v>
      </c>
      <c r="MM144" s="2" t="s">
        <v>142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131</v>
      </c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139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142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159</v>
      </c>
      <c r="OI144" s="2" t="s">
        <v>128</v>
      </c>
      <c r="OJ144" s="2" t="s">
        <v>131</v>
      </c>
      <c r="OK144" s="2" t="s">
        <v>131</v>
      </c>
      <c r="OL144" s="2" t="s">
        <v>142</v>
      </c>
      <c r="OM144" s="2" t="s">
        <v>142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160</v>
      </c>
      <c r="RI144" s="2" t="s">
        <v>154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1389</v>
      </c>
      <c r="B145" s="2" t="s">
        <v>120</v>
      </c>
      <c r="C145" s="2" t="s">
        <v>1317</v>
      </c>
      <c r="D145" s="2" t="s">
        <v>1368</v>
      </c>
      <c r="E145" s="2" t="s">
        <v>1369</v>
      </c>
      <c r="F145" s="2" t="s">
        <v>1370</v>
      </c>
      <c r="G145" s="2" t="s">
        <v>1370</v>
      </c>
      <c r="H145" s="2" t="s">
        <v>1370</v>
      </c>
      <c r="I145" s="2" t="s">
        <v>1371</v>
      </c>
      <c r="J145" s="2" t="s">
        <v>180</v>
      </c>
      <c r="K145" s="2" t="s">
        <v>627</v>
      </c>
      <c r="L145" s="3">
        <v>68</v>
      </c>
      <c r="M145" s="3">
        <v>71.4</v>
      </c>
      <c r="N145" s="3">
        <v>169.99</v>
      </c>
      <c r="O145" s="2" t="s">
        <v>128</v>
      </c>
      <c r="P145" s="2" t="s">
        <v>1321</v>
      </c>
      <c r="Q145" s="2" t="s">
        <v>130</v>
      </c>
      <c r="R145" s="2" t="s">
        <v>131</v>
      </c>
      <c r="S145" s="2" t="s">
        <v>131</v>
      </c>
      <c r="T145" s="2" t="s">
        <v>1372</v>
      </c>
      <c r="U145" s="2" t="s">
        <v>684</v>
      </c>
      <c r="V145" s="2" t="s">
        <v>854</v>
      </c>
      <c r="W145" s="2" t="s">
        <v>1352</v>
      </c>
      <c r="X145" s="2" t="s">
        <v>131</v>
      </c>
      <c r="Y145" s="2" t="s">
        <v>1373</v>
      </c>
      <c r="Z145" s="4">
        <v>135</v>
      </c>
      <c r="AA145" s="4">
        <f>=ROUNDDOWN(270,0)</f>
      </c>
      <c r="AB145" s="5">
        <v>0.5</v>
      </c>
      <c r="AC145" s="2" t="s">
        <v>1374</v>
      </c>
      <c r="AD145" s="4">
        <v>84</v>
      </c>
      <c r="AE145" s="4">
        <v>84</v>
      </c>
      <c r="AF145" s="6"/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 t="s">
        <v>131</v>
      </c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139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139</v>
      </c>
      <c r="CI145" s="2" t="s">
        <v>128</v>
      </c>
      <c r="CJ145" s="2" t="s">
        <v>131</v>
      </c>
      <c r="CK145" s="2" t="s">
        <v>131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139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139</v>
      </c>
      <c r="DI145" s="2" t="s">
        <v>128</v>
      </c>
      <c r="DJ145" s="2" t="s">
        <v>131</v>
      </c>
      <c r="DK145" s="2" t="s">
        <v>1390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777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131</v>
      </c>
      <c r="EI145" s="2" t="s">
        <v>131</v>
      </c>
      <c r="EJ145" s="2" t="s">
        <v>131</v>
      </c>
      <c r="EK145" s="2" t="s">
        <v>131</v>
      </c>
      <c r="EL145" s="2" t="s">
        <v>131</v>
      </c>
      <c r="EM145" s="2" t="s">
        <v>131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139</v>
      </c>
      <c r="EV145" s="2" t="s">
        <v>128</v>
      </c>
      <c r="EW145" s="2" t="s">
        <v>131</v>
      </c>
      <c r="EX145" s="2" t="s">
        <v>131</v>
      </c>
      <c r="EY145" s="2" t="s">
        <v>142</v>
      </c>
      <c r="EZ145" s="2" t="s">
        <v>142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139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139</v>
      </c>
      <c r="FV145" s="2" t="s">
        <v>128</v>
      </c>
      <c r="FW145" s="2" t="s">
        <v>131</v>
      </c>
      <c r="FX145" s="2" t="s">
        <v>131</v>
      </c>
      <c r="FY145" s="2" t="s">
        <v>142</v>
      </c>
      <c r="FZ145" s="2" t="s">
        <v>142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131</v>
      </c>
      <c r="GV145" s="2" t="s">
        <v>131</v>
      </c>
      <c r="GW145" s="2" t="s">
        <v>131</v>
      </c>
      <c r="GX145" s="2" t="s">
        <v>131</v>
      </c>
      <c r="GY145" s="2" t="s">
        <v>131</v>
      </c>
      <c r="GZ145" s="2" t="s">
        <v>131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131</v>
      </c>
      <c r="II145" s="2" t="s">
        <v>131</v>
      </c>
      <c r="IJ145" s="2" t="s">
        <v>131</v>
      </c>
      <c r="IK145" s="2" t="s">
        <v>131</v>
      </c>
      <c r="IL145" s="2" t="s">
        <v>131</v>
      </c>
      <c r="IM145" s="2" t="s">
        <v>131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131</v>
      </c>
      <c r="KV145" s="2" t="s">
        <v>131</v>
      </c>
      <c r="KW145" s="2" t="s">
        <v>131</v>
      </c>
      <c r="KX145" s="2" t="s">
        <v>131</v>
      </c>
      <c r="KY145" s="2" t="s">
        <v>131</v>
      </c>
      <c r="KZ145" s="2" t="s">
        <v>131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139</v>
      </c>
      <c r="LV145" s="2" t="s">
        <v>128</v>
      </c>
      <c r="LW145" s="2" t="s">
        <v>131</v>
      </c>
      <c r="LX145" s="2" t="s">
        <v>131</v>
      </c>
      <c r="LY145" s="2" t="s">
        <v>142</v>
      </c>
      <c r="LZ145" s="2" t="s">
        <v>142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139</v>
      </c>
      <c r="MI145" s="2" t="s">
        <v>128</v>
      </c>
      <c r="MJ145" s="2" t="s">
        <v>131</v>
      </c>
      <c r="MK145" s="2" t="s">
        <v>131</v>
      </c>
      <c r="ML145" s="2" t="s">
        <v>142</v>
      </c>
      <c r="MM145" s="2" t="s">
        <v>142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131</v>
      </c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139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142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159</v>
      </c>
      <c r="OI145" s="2" t="s">
        <v>128</v>
      </c>
      <c r="OJ145" s="2" t="s">
        <v>131</v>
      </c>
      <c r="OK145" s="2" t="s">
        <v>131</v>
      </c>
      <c r="OL145" s="2" t="s">
        <v>142</v>
      </c>
      <c r="OM145" s="2" t="s">
        <v>142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160</v>
      </c>
      <c r="RI145" s="2" t="s">
        <v>154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1391</v>
      </c>
      <c r="B146" s="2" t="s">
        <v>120</v>
      </c>
      <c r="C146" s="2" t="s">
        <v>1317</v>
      </c>
      <c r="D146" s="2" t="s">
        <v>1368</v>
      </c>
      <c r="E146" s="2" t="s">
        <v>1369</v>
      </c>
      <c r="F146" s="2" t="s">
        <v>1370</v>
      </c>
      <c r="G146" s="2" t="s">
        <v>1370</v>
      </c>
      <c r="H146" s="2" t="s">
        <v>1370</v>
      </c>
      <c r="I146" s="2" t="s">
        <v>1371</v>
      </c>
      <c r="J146" s="2" t="s">
        <v>189</v>
      </c>
      <c r="K146" s="2" t="s">
        <v>627</v>
      </c>
      <c r="L146" s="3">
        <v>72</v>
      </c>
      <c r="M146" s="3">
        <v>75.6</v>
      </c>
      <c r="N146" s="3">
        <v>179.99</v>
      </c>
      <c r="O146" s="2" t="s">
        <v>128</v>
      </c>
      <c r="P146" s="2" t="s">
        <v>1321</v>
      </c>
      <c r="Q146" s="2" t="s">
        <v>130</v>
      </c>
      <c r="R146" s="2" t="s">
        <v>131</v>
      </c>
      <c r="S146" s="2" t="s">
        <v>131</v>
      </c>
      <c r="T146" s="2" t="s">
        <v>1372</v>
      </c>
      <c r="U146" s="2" t="s">
        <v>684</v>
      </c>
      <c r="V146" s="2" t="s">
        <v>854</v>
      </c>
      <c r="W146" s="2" t="s">
        <v>1352</v>
      </c>
      <c r="X146" s="2" t="s">
        <v>131</v>
      </c>
      <c r="Y146" s="2" t="s">
        <v>1373</v>
      </c>
      <c r="Z146" s="4">
        <v>34</v>
      </c>
      <c r="AA146" s="4">
        <f>=ROUNDDOWN(340,0)</f>
      </c>
      <c r="AB146" s="5">
        <v>0.1</v>
      </c>
      <c r="AC146" s="2" t="s">
        <v>1374</v>
      </c>
      <c r="AD146" s="4">
        <v>24</v>
      </c>
      <c r="AE146" s="4">
        <v>24</v>
      </c>
      <c r="AF146" s="6"/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856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139</v>
      </c>
      <c r="CI146" s="2" t="s">
        <v>128</v>
      </c>
      <c r="CJ146" s="2" t="s">
        <v>131</v>
      </c>
      <c r="CK146" s="2" t="s">
        <v>1298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139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139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777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131</v>
      </c>
      <c r="EI146" s="2" t="s">
        <v>131</v>
      </c>
      <c r="EJ146" s="2" t="s">
        <v>131</v>
      </c>
      <c r="EK146" s="2" t="s">
        <v>131</v>
      </c>
      <c r="EL146" s="2" t="s">
        <v>131</v>
      </c>
      <c r="EM146" s="2" t="s">
        <v>131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139</v>
      </c>
      <c r="EV146" s="2" t="s">
        <v>128</v>
      </c>
      <c r="EW146" s="2" t="s">
        <v>131</v>
      </c>
      <c r="EX146" s="2" t="s">
        <v>388</v>
      </c>
      <c r="EY146" s="2" t="s">
        <v>142</v>
      </c>
      <c r="EZ146" s="2" t="s">
        <v>142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139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139</v>
      </c>
      <c r="FV146" s="2" t="s">
        <v>128</v>
      </c>
      <c r="FW146" s="2" t="s">
        <v>131</v>
      </c>
      <c r="FX146" s="2" t="s">
        <v>1345</v>
      </c>
      <c r="FY146" s="2" t="s">
        <v>142</v>
      </c>
      <c r="FZ146" s="2" t="s">
        <v>142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131</v>
      </c>
      <c r="GV146" s="2" t="s">
        <v>131</v>
      </c>
      <c r="GW146" s="2" t="s">
        <v>131</v>
      </c>
      <c r="GX146" s="2" t="s">
        <v>131</v>
      </c>
      <c r="GY146" s="2" t="s">
        <v>131</v>
      </c>
      <c r="GZ146" s="2" t="s">
        <v>131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131</v>
      </c>
      <c r="HV146" s="2" t="s">
        <v>131</v>
      </c>
      <c r="HW146" s="2" t="s">
        <v>131</v>
      </c>
      <c r="HX146" s="2" t="s">
        <v>131</v>
      </c>
      <c r="HY146" s="2" t="s">
        <v>131</v>
      </c>
      <c r="HZ146" s="2" t="s">
        <v>131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131</v>
      </c>
      <c r="II146" s="2" t="s">
        <v>131</v>
      </c>
      <c r="IJ146" s="2" t="s">
        <v>131</v>
      </c>
      <c r="IK146" s="2" t="s">
        <v>131</v>
      </c>
      <c r="IL146" s="2" t="s">
        <v>131</v>
      </c>
      <c r="IM146" s="2" t="s">
        <v>131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131</v>
      </c>
      <c r="KV146" s="2" t="s">
        <v>131</v>
      </c>
      <c r="KW146" s="2" t="s">
        <v>131</v>
      </c>
      <c r="KX146" s="2" t="s">
        <v>131</v>
      </c>
      <c r="KY146" s="2" t="s">
        <v>131</v>
      </c>
      <c r="KZ146" s="2" t="s">
        <v>131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139</v>
      </c>
      <c r="LV146" s="2" t="s">
        <v>128</v>
      </c>
      <c r="LW146" s="2" t="s">
        <v>131</v>
      </c>
      <c r="LX146" s="2" t="s">
        <v>131</v>
      </c>
      <c r="LY146" s="2" t="s">
        <v>142</v>
      </c>
      <c r="LZ146" s="2" t="s">
        <v>142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139</v>
      </c>
      <c r="MI146" s="2" t="s">
        <v>128</v>
      </c>
      <c r="MJ146" s="2" t="s">
        <v>131</v>
      </c>
      <c r="MK146" s="2" t="s">
        <v>131</v>
      </c>
      <c r="ML146" s="2" t="s">
        <v>142</v>
      </c>
      <c r="MM146" s="2" t="s">
        <v>142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131</v>
      </c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139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142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159</v>
      </c>
      <c r="OI146" s="2" t="s">
        <v>128</v>
      </c>
      <c r="OJ146" s="2" t="s">
        <v>131</v>
      </c>
      <c r="OK146" s="2" t="s">
        <v>131</v>
      </c>
      <c r="OL146" s="2" t="s">
        <v>142</v>
      </c>
      <c r="OM146" s="2" t="s">
        <v>142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160</v>
      </c>
      <c r="RI146" s="2" t="s">
        <v>154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1392</v>
      </c>
      <c r="B147" s="2" t="s">
        <v>120</v>
      </c>
      <c r="C147" s="2" t="s">
        <v>1317</v>
      </c>
      <c r="D147" s="2" t="s">
        <v>1368</v>
      </c>
      <c r="E147" s="2" t="s">
        <v>1369</v>
      </c>
      <c r="F147" s="2" t="s">
        <v>1370</v>
      </c>
      <c r="G147" s="2" t="s">
        <v>1370</v>
      </c>
      <c r="H147" s="2" t="s">
        <v>1370</v>
      </c>
      <c r="I147" s="2" t="s">
        <v>1371</v>
      </c>
      <c r="J147" s="2" t="s">
        <v>1378</v>
      </c>
      <c r="K147" s="2" t="s">
        <v>627</v>
      </c>
      <c r="L147" s="3">
        <v>76</v>
      </c>
      <c r="M147" s="3">
        <v>79.8</v>
      </c>
      <c r="N147" s="3">
        <v>189.99</v>
      </c>
      <c r="O147" s="2" t="s">
        <v>128</v>
      </c>
      <c r="P147" s="2" t="s">
        <v>1321</v>
      </c>
      <c r="Q147" s="2" t="s">
        <v>130</v>
      </c>
      <c r="R147" s="2" t="s">
        <v>131</v>
      </c>
      <c r="S147" s="2" t="s">
        <v>131</v>
      </c>
      <c r="T147" s="2" t="s">
        <v>1372</v>
      </c>
      <c r="U147" s="2" t="s">
        <v>783</v>
      </c>
      <c r="V147" s="2" t="s">
        <v>854</v>
      </c>
      <c r="W147" s="2" t="s">
        <v>1352</v>
      </c>
      <c r="X147" s="2" t="s">
        <v>131</v>
      </c>
      <c r="Y147" s="2" t="s">
        <v>1373</v>
      </c>
      <c r="Z147" s="4"/>
      <c r="AA147" s="4">
        <f>=ROUNDDOWN({0},0)</f>
      </c>
      <c r="AB147" s="5">
        <v>0.7</v>
      </c>
      <c r="AC147" s="2" t="s">
        <v>1374</v>
      </c>
      <c r="AD147" s="4">
        <v>8</v>
      </c>
      <c r="AE147" s="4">
        <v>8</v>
      </c>
      <c r="AF147" s="6"/>
      <c r="AG147" s="6">
        <v>48</v>
      </c>
      <c r="AH147" s="7">
        <v>0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139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139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139</v>
      </c>
      <c r="CV147" s="2" t="s">
        <v>128</v>
      </c>
      <c r="CW147" s="2" t="s">
        <v>131</v>
      </c>
      <c r="CX147" s="2" t="s">
        <v>395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139</v>
      </c>
      <c r="DI147" s="2" t="s">
        <v>128</v>
      </c>
      <c r="DJ147" s="2" t="s">
        <v>131</v>
      </c>
      <c r="DK147" s="2" t="s">
        <v>225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777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131</v>
      </c>
      <c r="EI147" s="2" t="s">
        <v>131</v>
      </c>
      <c r="EJ147" s="2" t="s">
        <v>131</v>
      </c>
      <c r="EK147" s="2" t="s">
        <v>131</v>
      </c>
      <c r="EL147" s="2" t="s">
        <v>131</v>
      </c>
      <c r="EM147" s="2" t="s">
        <v>131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139</v>
      </c>
      <c r="EV147" s="2" t="s">
        <v>128</v>
      </c>
      <c r="EW147" s="2" t="s">
        <v>131</v>
      </c>
      <c r="EX147" s="2" t="s">
        <v>131</v>
      </c>
      <c r="EY147" s="2" t="s">
        <v>142</v>
      </c>
      <c r="EZ147" s="2" t="s">
        <v>142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139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139</v>
      </c>
      <c r="FV147" s="2" t="s">
        <v>128</v>
      </c>
      <c r="FW147" s="2" t="s">
        <v>131</v>
      </c>
      <c r="FX147" s="2" t="s">
        <v>131</v>
      </c>
      <c r="FY147" s="2" t="s">
        <v>142</v>
      </c>
      <c r="FZ147" s="2" t="s">
        <v>142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131</v>
      </c>
      <c r="GV147" s="2" t="s">
        <v>131</v>
      </c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2" t="s">
        <v>131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131</v>
      </c>
      <c r="KV147" s="2" t="s">
        <v>131</v>
      </c>
      <c r="KW147" s="2" t="s">
        <v>131</v>
      </c>
      <c r="KX147" s="2" t="s">
        <v>131</v>
      </c>
      <c r="KY147" s="2" t="s">
        <v>131</v>
      </c>
      <c r="KZ147" s="2" t="s">
        <v>131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139</v>
      </c>
      <c r="LV147" s="2" t="s">
        <v>128</v>
      </c>
      <c r="LW147" s="2" t="s">
        <v>131</v>
      </c>
      <c r="LX147" s="2" t="s">
        <v>131</v>
      </c>
      <c r="LY147" s="2" t="s">
        <v>142</v>
      </c>
      <c r="LZ147" s="2" t="s">
        <v>142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139</v>
      </c>
      <c r="MI147" s="2" t="s">
        <v>128</v>
      </c>
      <c r="MJ147" s="2" t="s">
        <v>131</v>
      </c>
      <c r="MK147" s="2" t="s">
        <v>131</v>
      </c>
      <c r="ML147" s="2" t="s">
        <v>142</v>
      </c>
      <c r="MM147" s="2" t="s">
        <v>142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131</v>
      </c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139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142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159</v>
      </c>
      <c r="OI147" s="2" t="s">
        <v>128</v>
      </c>
      <c r="OJ147" s="2" t="s">
        <v>131</v>
      </c>
      <c r="OK147" s="2" t="s">
        <v>131</v>
      </c>
      <c r="OL147" s="2" t="s">
        <v>142</v>
      </c>
      <c r="OM147" s="2" t="s">
        <v>142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160</v>
      </c>
      <c r="RI147" s="2" t="s">
        <v>154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1393</v>
      </c>
      <c r="B148" s="2" t="s">
        <v>120</v>
      </c>
      <c r="C148" s="2" t="s">
        <v>1317</v>
      </c>
      <c r="D148" s="2" t="s">
        <v>1368</v>
      </c>
      <c r="E148" s="2" t="s">
        <v>1369</v>
      </c>
      <c r="F148" s="2" t="s">
        <v>1370</v>
      </c>
      <c r="G148" s="2" t="s">
        <v>1370</v>
      </c>
      <c r="H148" s="2" t="s">
        <v>1370</v>
      </c>
      <c r="I148" s="2" t="s">
        <v>1371</v>
      </c>
      <c r="J148" s="2" t="s">
        <v>164</v>
      </c>
      <c r="K148" s="2" t="s">
        <v>736</v>
      </c>
      <c r="L148" s="3">
        <v>64</v>
      </c>
      <c r="M148" s="3">
        <v>67.2</v>
      </c>
      <c r="N148" s="3">
        <v>159.99</v>
      </c>
      <c r="O148" s="2" t="s">
        <v>128</v>
      </c>
      <c r="P148" s="2" t="s">
        <v>1321</v>
      </c>
      <c r="Q148" s="2" t="s">
        <v>130</v>
      </c>
      <c r="R148" s="2" t="s">
        <v>131</v>
      </c>
      <c r="S148" s="2" t="s">
        <v>131</v>
      </c>
      <c r="T148" s="2" t="s">
        <v>1372</v>
      </c>
      <c r="U148" s="2" t="s">
        <v>684</v>
      </c>
      <c r="V148" s="2" t="s">
        <v>854</v>
      </c>
      <c r="W148" s="2" t="s">
        <v>1352</v>
      </c>
      <c r="X148" s="2" t="s">
        <v>131</v>
      </c>
      <c r="Y148" s="2" t="s">
        <v>1373</v>
      </c>
      <c r="Z148" s="4">
        <v>117</v>
      </c>
      <c r="AA148" s="4">
        <f>=ROUNDDOWN(234,0)</f>
      </c>
      <c r="AB148" s="5">
        <v>0.5</v>
      </c>
      <c r="AC148" s="2" t="s">
        <v>1374</v>
      </c>
      <c r="AD148" s="4">
        <v>66</v>
      </c>
      <c r="AE148" s="4">
        <v>66</v>
      </c>
      <c r="AF148" s="6"/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/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/>
      <c r="BK148" s="8"/>
      <c r="BL148" s="2" t="s">
        <v>131</v>
      </c>
      <c r="BM148" s="7"/>
      <c r="BN148" s="7"/>
      <c r="BO148" s="4"/>
      <c r="BP148" s="8"/>
      <c r="BQ148" s="4"/>
      <c r="BR148" s="8"/>
      <c r="BS148" s="7"/>
      <c r="BT148" s="7"/>
      <c r="BU148" s="2" t="s">
        <v>139</v>
      </c>
      <c r="BV148" s="2" t="s">
        <v>128</v>
      </c>
      <c r="BW148" s="2" t="s">
        <v>131</v>
      </c>
      <c r="BX148" s="2" t="s">
        <v>1314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139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139</v>
      </c>
      <c r="CV148" s="2" t="s">
        <v>128</v>
      </c>
      <c r="CW148" s="2" t="s">
        <v>131</v>
      </c>
      <c r="CX148" s="2" t="s">
        <v>131</v>
      </c>
      <c r="CY148" s="2" t="s">
        <v>142</v>
      </c>
      <c r="CZ148" s="2" t="s">
        <v>142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139</v>
      </c>
      <c r="DI148" s="2" t="s">
        <v>128</v>
      </c>
      <c r="DJ148" s="2" t="s">
        <v>131</v>
      </c>
      <c r="DK148" s="2" t="s">
        <v>131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777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131</v>
      </c>
      <c r="EI148" s="2" t="s">
        <v>131</v>
      </c>
      <c r="EJ148" s="2" t="s">
        <v>131</v>
      </c>
      <c r="EK148" s="2" t="s">
        <v>131</v>
      </c>
      <c r="EL148" s="2" t="s">
        <v>131</v>
      </c>
      <c r="EM148" s="2" t="s">
        <v>131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139</v>
      </c>
      <c r="EV148" s="2" t="s">
        <v>128</v>
      </c>
      <c r="EW148" s="2" t="s">
        <v>131</v>
      </c>
      <c r="EX148" s="2" t="s">
        <v>131</v>
      </c>
      <c r="EY148" s="2" t="s">
        <v>142</v>
      </c>
      <c r="EZ148" s="2" t="s">
        <v>142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139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139</v>
      </c>
      <c r="FV148" s="2" t="s">
        <v>128</v>
      </c>
      <c r="FW148" s="2" t="s">
        <v>131</v>
      </c>
      <c r="FX148" s="2" t="s">
        <v>131</v>
      </c>
      <c r="FY148" s="2" t="s">
        <v>142</v>
      </c>
      <c r="FZ148" s="2" t="s">
        <v>142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131</v>
      </c>
      <c r="GV148" s="2" t="s">
        <v>131</v>
      </c>
      <c r="GW148" s="2" t="s">
        <v>131</v>
      </c>
      <c r="GX148" s="2" t="s">
        <v>131</v>
      </c>
      <c r="GY148" s="2" t="s">
        <v>131</v>
      </c>
      <c r="GZ148" s="2" t="s">
        <v>131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131</v>
      </c>
      <c r="HV148" s="2" t="s">
        <v>131</v>
      </c>
      <c r="HW148" s="2" t="s">
        <v>131</v>
      </c>
      <c r="HX148" s="2" t="s">
        <v>131</v>
      </c>
      <c r="HY148" s="2" t="s">
        <v>131</v>
      </c>
      <c r="HZ148" s="2" t="s">
        <v>131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131</v>
      </c>
      <c r="II148" s="2" t="s">
        <v>131</v>
      </c>
      <c r="IJ148" s="2" t="s">
        <v>131</v>
      </c>
      <c r="IK148" s="2" t="s">
        <v>131</v>
      </c>
      <c r="IL148" s="2" t="s">
        <v>131</v>
      </c>
      <c r="IM148" s="2" t="s">
        <v>131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131</v>
      </c>
      <c r="KV148" s="2" t="s">
        <v>131</v>
      </c>
      <c r="KW148" s="2" t="s">
        <v>131</v>
      </c>
      <c r="KX148" s="2" t="s">
        <v>131</v>
      </c>
      <c r="KY148" s="2" t="s">
        <v>131</v>
      </c>
      <c r="KZ148" s="2" t="s">
        <v>131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139</v>
      </c>
      <c r="LV148" s="2" t="s">
        <v>128</v>
      </c>
      <c r="LW148" s="2" t="s">
        <v>131</v>
      </c>
      <c r="LX148" s="2" t="s">
        <v>131</v>
      </c>
      <c r="LY148" s="2" t="s">
        <v>142</v>
      </c>
      <c r="LZ148" s="2" t="s">
        <v>142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139</v>
      </c>
      <c r="MI148" s="2" t="s">
        <v>128</v>
      </c>
      <c r="MJ148" s="2" t="s">
        <v>131</v>
      </c>
      <c r="MK148" s="2" t="s">
        <v>131</v>
      </c>
      <c r="ML148" s="2" t="s">
        <v>142</v>
      </c>
      <c r="MM148" s="2" t="s">
        <v>142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131</v>
      </c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139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142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159</v>
      </c>
      <c r="OI148" s="2" t="s">
        <v>128</v>
      </c>
      <c r="OJ148" s="2" t="s">
        <v>131</v>
      </c>
      <c r="OK148" s="2" t="s">
        <v>131</v>
      </c>
      <c r="OL148" s="2" t="s">
        <v>142</v>
      </c>
      <c r="OM148" s="2" t="s">
        <v>142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160</v>
      </c>
      <c r="RI148" s="2" t="s">
        <v>154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1394</v>
      </c>
      <c r="B149" s="2" t="s">
        <v>120</v>
      </c>
      <c r="C149" s="2" t="s">
        <v>1317</v>
      </c>
      <c r="D149" s="2" t="s">
        <v>1368</v>
      </c>
      <c r="E149" s="2" t="s">
        <v>1369</v>
      </c>
      <c r="F149" s="2" t="s">
        <v>1370</v>
      </c>
      <c r="G149" s="2" t="s">
        <v>1370</v>
      </c>
      <c r="H149" s="2" t="s">
        <v>1370</v>
      </c>
      <c r="I149" s="2" t="s">
        <v>1371</v>
      </c>
      <c r="J149" s="2" t="s">
        <v>180</v>
      </c>
      <c r="K149" s="2" t="s">
        <v>736</v>
      </c>
      <c r="L149" s="3">
        <v>68</v>
      </c>
      <c r="M149" s="3">
        <v>71.4</v>
      </c>
      <c r="N149" s="3">
        <v>169.99</v>
      </c>
      <c r="O149" s="2" t="s">
        <v>128</v>
      </c>
      <c r="P149" s="2" t="s">
        <v>1321</v>
      </c>
      <c r="Q149" s="2" t="s">
        <v>130</v>
      </c>
      <c r="R149" s="2" t="s">
        <v>131</v>
      </c>
      <c r="S149" s="2" t="s">
        <v>131</v>
      </c>
      <c r="T149" s="2" t="s">
        <v>1372</v>
      </c>
      <c r="U149" s="2" t="s">
        <v>684</v>
      </c>
      <c r="V149" s="2" t="s">
        <v>854</v>
      </c>
      <c r="W149" s="2" t="s">
        <v>1352</v>
      </c>
      <c r="X149" s="2" t="s">
        <v>131</v>
      </c>
      <c r="Y149" s="2" t="s">
        <v>1373</v>
      </c>
      <c r="Z149" s="4">
        <v>112</v>
      </c>
      <c r="AA149" s="4">
        <f>=ROUNDDOWN(160,0)</f>
      </c>
      <c r="AB149" s="5">
        <v>0.7</v>
      </c>
      <c r="AC149" s="2" t="s">
        <v>1374</v>
      </c>
      <c r="AD149" s="4">
        <v>84</v>
      </c>
      <c r="AE149" s="4">
        <v>84</v>
      </c>
      <c r="AF149" s="6"/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139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139</v>
      </c>
      <c r="CI149" s="2" t="s">
        <v>128</v>
      </c>
      <c r="CJ149" s="2" t="s">
        <v>131</v>
      </c>
      <c r="CK149" s="2" t="s">
        <v>131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139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139</v>
      </c>
      <c r="DI149" s="2" t="s">
        <v>128</v>
      </c>
      <c r="DJ149" s="2" t="s">
        <v>131</v>
      </c>
      <c r="DK149" s="2" t="s">
        <v>862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777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131</v>
      </c>
      <c r="EI149" s="2" t="s">
        <v>131</v>
      </c>
      <c r="EJ149" s="2" t="s">
        <v>131</v>
      </c>
      <c r="EK149" s="2" t="s">
        <v>131</v>
      </c>
      <c r="EL149" s="2" t="s">
        <v>131</v>
      </c>
      <c r="EM149" s="2" t="s">
        <v>131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139</v>
      </c>
      <c r="EV149" s="2" t="s">
        <v>128</v>
      </c>
      <c r="EW149" s="2" t="s">
        <v>131</v>
      </c>
      <c r="EX149" s="2" t="s">
        <v>1117</v>
      </c>
      <c r="EY149" s="2" t="s">
        <v>142</v>
      </c>
      <c r="EZ149" s="2" t="s">
        <v>142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139</v>
      </c>
      <c r="FI149" s="2" t="s">
        <v>128</v>
      </c>
      <c r="FJ149" s="2" t="s">
        <v>131</v>
      </c>
      <c r="FK149" s="2" t="s">
        <v>131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139</v>
      </c>
      <c r="FV149" s="2" t="s">
        <v>128</v>
      </c>
      <c r="FW149" s="2" t="s">
        <v>131</v>
      </c>
      <c r="FX149" s="2" t="s">
        <v>131</v>
      </c>
      <c r="FY149" s="2" t="s">
        <v>142</v>
      </c>
      <c r="FZ149" s="2" t="s">
        <v>142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131</v>
      </c>
      <c r="GV149" s="2" t="s">
        <v>131</v>
      </c>
      <c r="GW149" s="2" t="s">
        <v>131</v>
      </c>
      <c r="GX149" s="2" t="s">
        <v>131</v>
      </c>
      <c r="GY149" s="2" t="s">
        <v>131</v>
      </c>
      <c r="GZ149" s="2" t="s">
        <v>131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131</v>
      </c>
      <c r="HV149" s="2" t="s">
        <v>131</v>
      </c>
      <c r="HW149" s="2" t="s">
        <v>131</v>
      </c>
      <c r="HX149" s="2" t="s">
        <v>131</v>
      </c>
      <c r="HY149" s="2" t="s">
        <v>131</v>
      </c>
      <c r="HZ149" s="2" t="s">
        <v>131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131</v>
      </c>
      <c r="II149" s="2" t="s">
        <v>131</v>
      </c>
      <c r="IJ149" s="2" t="s">
        <v>131</v>
      </c>
      <c r="IK149" s="2" t="s">
        <v>131</v>
      </c>
      <c r="IL149" s="2" t="s">
        <v>131</v>
      </c>
      <c r="IM149" s="2" t="s">
        <v>131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131</v>
      </c>
      <c r="KV149" s="2" t="s">
        <v>131</v>
      </c>
      <c r="KW149" s="2" t="s">
        <v>131</v>
      </c>
      <c r="KX149" s="2" t="s">
        <v>131</v>
      </c>
      <c r="KY149" s="2" t="s">
        <v>131</v>
      </c>
      <c r="KZ149" s="2" t="s">
        <v>131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139</v>
      </c>
      <c r="LV149" s="2" t="s">
        <v>128</v>
      </c>
      <c r="LW149" s="2" t="s">
        <v>131</v>
      </c>
      <c r="LX149" s="2" t="s">
        <v>131</v>
      </c>
      <c r="LY149" s="2" t="s">
        <v>142</v>
      </c>
      <c r="LZ149" s="2" t="s">
        <v>142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139</v>
      </c>
      <c r="MI149" s="2" t="s">
        <v>128</v>
      </c>
      <c r="MJ149" s="2" t="s">
        <v>131</v>
      </c>
      <c r="MK149" s="2" t="s">
        <v>131</v>
      </c>
      <c r="ML149" s="2" t="s">
        <v>142</v>
      </c>
      <c r="MM149" s="2" t="s">
        <v>142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131</v>
      </c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139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142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159</v>
      </c>
      <c r="OI149" s="2" t="s">
        <v>128</v>
      </c>
      <c r="OJ149" s="2" t="s">
        <v>131</v>
      </c>
      <c r="OK149" s="2" t="s">
        <v>131</v>
      </c>
      <c r="OL149" s="2" t="s">
        <v>142</v>
      </c>
      <c r="OM149" s="2" t="s">
        <v>142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160</v>
      </c>
      <c r="RI149" s="2" t="s">
        <v>154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1395</v>
      </c>
      <c r="B150" s="2" t="s">
        <v>120</v>
      </c>
      <c r="C150" s="2" t="s">
        <v>1317</v>
      </c>
      <c r="D150" s="2" t="s">
        <v>1368</v>
      </c>
      <c r="E150" s="2" t="s">
        <v>1369</v>
      </c>
      <c r="F150" s="2" t="s">
        <v>1370</v>
      </c>
      <c r="G150" s="2" t="s">
        <v>1370</v>
      </c>
      <c r="H150" s="2" t="s">
        <v>1370</v>
      </c>
      <c r="I150" s="2" t="s">
        <v>1371</v>
      </c>
      <c r="J150" s="2" t="s">
        <v>189</v>
      </c>
      <c r="K150" s="2" t="s">
        <v>736</v>
      </c>
      <c r="L150" s="3">
        <v>72</v>
      </c>
      <c r="M150" s="3">
        <v>75.6</v>
      </c>
      <c r="N150" s="3">
        <v>179.99</v>
      </c>
      <c r="O150" s="2" t="s">
        <v>128</v>
      </c>
      <c r="P150" s="2" t="s">
        <v>1321</v>
      </c>
      <c r="Q150" s="2" t="s">
        <v>130</v>
      </c>
      <c r="R150" s="2" t="s">
        <v>131</v>
      </c>
      <c r="S150" s="2" t="s">
        <v>131</v>
      </c>
      <c r="T150" s="2" t="s">
        <v>1372</v>
      </c>
      <c r="U150" s="2" t="s">
        <v>684</v>
      </c>
      <c r="V150" s="2" t="s">
        <v>854</v>
      </c>
      <c r="W150" s="2" t="s">
        <v>1352</v>
      </c>
      <c r="X150" s="2" t="s">
        <v>131</v>
      </c>
      <c r="Y150" s="2" t="s">
        <v>1373</v>
      </c>
      <c r="Z150" s="4">
        <v>39</v>
      </c>
      <c r="AA150" s="4">
        <f>=ROUNDDOWN({0},0)</f>
      </c>
      <c r="AB150" s="5"/>
      <c r="AC150" s="2" t="s">
        <v>1374</v>
      </c>
      <c r="AD150" s="4">
        <v>24</v>
      </c>
      <c r="AE150" s="4">
        <v>24</v>
      </c>
      <c r="AF150" s="6"/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139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139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139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777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131</v>
      </c>
      <c r="EI150" s="2" t="s">
        <v>131</v>
      </c>
      <c r="EJ150" s="2" t="s">
        <v>131</v>
      </c>
      <c r="EK150" s="2" t="s">
        <v>131</v>
      </c>
      <c r="EL150" s="2" t="s">
        <v>131</v>
      </c>
      <c r="EM150" s="2" t="s">
        <v>131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139</v>
      </c>
      <c r="EV150" s="2" t="s">
        <v>128</v>
      </c>
      <c r="EW150" s="2" t="s">
        <v>131</v>
      </c>
      <c r="EX150" s="2" t="s">
        <v>131</v>
      </c>
      <c r="EY150" s="2" t="s">
        <v>142</v>
      </c>
      <c r="EZ150" s="2" t="s">
        <v>142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139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139</v>
      </c>
      <c r="FV150" s="2" t="s">
        <v>128</v>
      </c>
      <c r="FW150" s="2" t="s">
        <v>131</v>
      </c>
      <c r="FX150" s="2" t="s">
        <v>131</v>
      </c>
      <c r="FY150" s="2" t="s">
        <v>142</v>
      </c>
      <c r="FZ150" s="2" t="s">
        <v>142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131</v>
      </c>
      <c r="GV150" s="2" t="s">
        <v>131</v>
      </c>
      <c r="GW150" s="2" t="s">
        <v>131</v>
      </c>
      <c r="GX150" s="2" t="s">
        <v>131</v>
      </c>
      <c r="GY150" s="2" t="s">
        <v>131</v>
      </c>
      <c r="GZ150" s="2" t="s">
        <v>131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131</v>
      </c>
      <c r="HV150" s="2" t="s">
        <v>131</v>
      </c>
      <c r="HW150" s="2" t="s">
        <v>131</v>
      </c>
      <c r="HX150" s="2" t="s">
        <v>131</v>
      </c>
      <c r="HY150" s="2" t="s">
        <v>131</v>
      </c>
      <c r="HZ150" s="2" t="s">
        <v>131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2" t="s">
        <v>131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131</v>
      </c>
      <c r="KV150" s="2" t="s">
        <v>131</v>
      </c>
      <c r="KW150" s="2" t="s">
        <v>131</v>
      </c>
      <c r="KX150" s="2" t="s">
        <v>131</v>
      </c>
      <c r="KY150" s="2" t="s">
        <v>131</v>
      </c>
      <c r="KZ150" s="2" t="s">
        <v>131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139</v>
      </c>
      <c r="LV150" s="2" t="s">
        <v>128</v>
      </c>
      <c r="LW150" s="2" t="s">
        <v>131</v>
      </c>
      <c r="LX150" s="2" t="s">
        <v>131</v>
      </c>
      <c r="LY150" s="2" t="s">
        <v>142</v>
      </c>
      <c r="LZ150" s="2" t="s">
        <v>142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139</v>
      </c>
      <c r="MI150" s="2" t="s">
        <v>128</v>
      </c>
      <c r="MJ150" s="2" t="s">
        <v>131</v>
      </c>
      <c r="MK150" s="2" t="s">
        <v>131</v>
      </c>
      <c r="ML150" s="2" t="s">
        <v>142</v>
      </c>
      <c r="MM150" s="2" t="s">
        <v>142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131</v>
      </c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139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142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159</v>
      </c>
      <c r="OI150" s="2" t="s">
        <v>128</v>
      </c>
      <c r="OJ150" s="2" t="s">
        <v>131</v>
      </c>
      <c r="OK150" s="2" t="s">
        <v>131</v>
      </c>
      <c r="OL150" s="2" t="s">
        <v>142</v>
      </c>
      <c r="OM150" s="2" t="s">
        <v>142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160</v>
      </c>
      <c r="RI150" s="2" t="s">
        <v>154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1396</v>
      </c>
      <c r="B151" s="2" t="s">
        <v>120</v>
      </c>
      <c r="C151" s="2" t="s">
        <v>1317</v>
      </c>
      <c r="D151" s="2" t="s">
        <v>1368</v>
      </c>
      <c r="E151" s="2" t="s">
        <v>1369</v>
      </c>
      <c r="F151" s="2" t="s">
        <v>1370</v>
      </c>
      <c r="G151" s="2" t="s">
        <v>1370</v>
      </c>
      <c r="H151" s="2" t="s">
        <v>1370</v>
      </c>
      <c r="I151" s="2" t="s">
        <v>1371</v>
      </c>
      <c r="J151" s="2" t="s">
        <v>1378</v>
      </c>
      <c r="K151" s="2" t="s">
        <v>736</v>
      </c>
      <c r="L151" s="3">
        <v>76</v>
      </c>
      <c r="M151" s="3">
        <v>79.8</v>
      </c>
      <c r="N151" s="3">
        <v>189.99</v>
      </c>
      <c r="O151" s="2" t="s">
        <v>128</v>
      </c>
      <c r="P151" s="2" t="s">
        <v>1321</v>
      </c>
      <c r="Q151" s="2" t="s">
        <v>130</v>
      </c>
      <c r="R151" s="2" t="s">
        <v>131</v>
      </c>
      <c r="S151" s="2" t="s">
        <v>131</v>
      </c>
      <c r="T151" s="2" t="s">
        <v>1372</v>
      </c>
      <c r="U151" s="2" t="s">
        <v>783</v>
      </c>
      <c r="V151" s="2" t="s">
        <v>854</v>
      </c>
      <c r="W151" s="2" t="s">
        <v>1352</v>
      </c>
      <c r="X151" s="2" t="s">
        <v>131</v>
      </c>
      <c r="Y151" s="2" t="s">
        <v>1373</v>
      </c>
      <c r="Z151" s="4">
        <v>6</v>
      </c>
      <c r="AA151" s="4">
        <f>=ROUNDDOWN(7.5,0)</f>
      </c>
      <c r="AB151" s="5">
        <v>0.8</v>
      </c>
      <c r="AC151" s="2" t="s">
        <v>1374</v>
      </c>
      <c r="AD151" s="4">
        <v>8</v>
      </c>
      <c r="AE151" s="4">
        <v>8</v>
      </c>
      <c r="AF151" s="6"/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139</v>
      </c>
      <c r="BV151" s="2" t="s">
        <v>128</v>
      </c>
      <c r="BW151" s="2" t="s">
        <v>131</v>
      </c>
      <c r="BX151" s="2" t="s">
        <v>400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139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139</v>
      </c>
      <c r="CV151" s="2" t="s">
        <v>128</v>
      </c>
      <c r="CW151" s="2" t="s">
        <v>131</v>
      </c>
      <c r="CX151" s="2" t="s">
        <v>986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139</v>
      </c>
      <c r="DI151" s="2" t="s">
        <v>128</v>
      </c>
      <c r="DJ151" s="2" t="s">
        <v>131</v>
      </c>
      <c r="DK151" s="2" t="s">
        <v>395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777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131</v>
      </c>
      <c r="EI151" s="2" t="s">
        <v>131</v>
      </c>
      <c r="EJ151" s="2" t="s">
        <v>131</v>
      </c>
      <c r="EK151" s="2" t="s">
        <v>131</v>
      </c>
      <c r="EL151" s="2" t="s">
        <v>131</v>
      </c>
      <c r="EM151" s="2" t="s">
        <v>131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139</v>
      </c>
      <c r="EV151" s="2" t="s">
        <v>128</v>
      </c>
      <c r="EW151" s="2" t="s">
        <v>131</v>
      </c>
      <c r="EX151" s="2" t="s">
        <v>131</v>
      </c>
      <c r="EY151" s="2" t="s">
        <v>142</v>
      </c>
      <c r="EZ151" s="2" t="s">
        <v>142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139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139</v>
      </c>
      <c r="FV151" s="2" t="s">
        <v>128</v>
      </c>
      <c r="FW151" s="2" t="s">
        <v>131</v>
      </c>
      <c r="FX151" s="2" t="s">
        <v>131</v>
      </c>
      <c r="FY151" s="2" t="s">
        <v>142</v>
      </c>
      <c r="FZ151" s="2" t="s">
        <v>142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131</v>
      </c>
      <c r="GV151" s="2" t="s">
        <v>131</v>
      </c>
      <c r="GW151" s="2" t="s">
        <v>131</v>
      </c>
      <c r="GX151" s="2" t="s">
        <v>131</v>
      </c>
      <c r="GY151" s="2" t="s">
        <v>131</v>
      </c>
      <c r="GZ151" s="2" t="s">
        <v>131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131</v>
      </c>
      <c r="HV151" s="2" t="s">
        <v>131</v>
      </c>
      <c r="HW151" s="2" t="s">
        <v>131</v>
      </c>
      <c r="HX151" s="2" t="s">
        <v>131</v>
      </c>
      <c r="HY151" s="2" t="s">
        <v>131</v>
      </c>
      <c r="HZ151" s="2" t="s">
        <v>131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131</v>
      </c>
      <c r="II151" s="2" t="s">
        <v>131</v>
      </c>
      <c r="IJ151" s="2" t="s">
        <v>131</v>
      </c>
      <c r="IK151" s="2" t="s">
        <v>131</v>
      </c>
      <c r="IL151" s="2" t="s">
        <v>131</v>
      </c>
      <c r="IM151" s="2" t="s">
        <v>131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131</v>
      </c>
      <c r="KV151" s="2" t="s">
        <v>131</v>
      </c>
      <c r="KW151" s="2" t="s">
        <v>131</v>
      </c>
      <c r="KX151" s="2" t="s">
        <v>131</v>
      </c>
      <c r="KY151" s="2" t="s">
        <v>131</v>
      </c>
      <c r="KZ151" s="2" t="s">
        <v>131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139</v>
      </c>
      <c r="LV151" s="2" t="s">
        <v>128</v>
      </c>
      <c r="LW151" s="2" t="s">
        <v>131</v>
      </c>
      <c r="LX151" s="2" t="s">
        <v>131</v>
      </c>
      <c r="LY151" s="2" t="s">
        <v>142</v>
      </c>
      <c r="LZ151" s="2" t="s">
        <v>142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139</v>
      </c>
      <c r="MI151" s="2" t="s">
        <v>128</v>
      </c>
      <c r="MJ151" s="2" t="s">
        <v>131</v>
      </c>
      <c r="MK151" s="2" t="s">
        <v>131</v>
      </c>
      <c r="ML151" s="2" t="s">
        <v>142</v>
      </c>
      <c r="MM151" s="2" t="s">
        <v>142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131</v>
      </c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139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142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159</v>
      </c>
      <c r="OI151" s="2" t="s">
        <v>128</v>
      </c>
      <c r="OJ151" s="2" t="s">
        <v>131</v>
      </c>
      <c r="OK151" s="2" t="s">
        <v>131</v>
      </c>
      <c r="OL151" s="2" t="s">
        <v>142</v>
      </c>
      <c r="OM151" s="2" t="s">
        <v>142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160</v>
      </c>
      <c r="RI151" s="2" t="s">
        <v>154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1397</v>
      </c>
      <c r="B152" s="2" t="s">
        <v>120</v>
      </c>
      <c r="C152" s="2" t="s">
        <v>1317</v>
      </c>
      <c r="D152" s="2" t="s">
        <v>1368</v>
      </c>
      <c r="E152" s="2" t="s">
        <v>1369</v>
      </c>
      <c r="F152" s="2" t="s">
        <v>1398</v>
      </c>
      <c r="G152" s="2" t="s">
        <v>1398</v>
      </c>
      <c r="H152" s="2" t="s">
        <v>1398</v>
      </c>
      <c r="I152" s="2" t="s">
        <v>1399</v>
      </c>
      <c r="J152" s="2" t="s">
        <v>164</v>
      </c>
      <c r="K152" s="2" t="s">
        <v>681</v>
      </c>
      <c r="L152" s="3">
        <v>76</v>
      </c>
      <c r="M152" s="3">
        <v>79.8</v>
      </c>
      <c r="N152" s="3">
        <v>189.99</v>
      </c>
      <c r="O152" s="2" t="s">
        <v>128</v>
      </c>
      <c r="P152" s="2" t="s">
        <v>1321</v>
      </c>
      <c r="Q152" s="2" t="s">
        <v>130</v>
      </c>
      <c r="R152" s="2" t="s">
        <v>131</v>
      </c>
      <c r="S152" s="2" t="s">
        <v>131</v>
      </c>
      <c r="T152" s="2" t="s">
        <v>378</v>
      </c>
      <c r="U152" s="2" t="s">
        <v>684</v>
      </c>
      <c r="V152" s="2" t="s">
        <v>854</v>
      </c>
      <c r="W152" s="2" t="s">
        <v>1324</v>
      </c>
      <c r="X152" s="2" t="s">
        <v>131</v>
      </c>
      <c r="Y152" s="2" t="s">
        <v>767</v>
      </c>
      <c r="Z152" s="4">
        <v>290</v>
      </c>
      <c r="AA152" s="4">
        <f>=ROUNDDOWN(93.5483870967742,0)</f>
      </c>
      <c r="AB152" s="5">
        <v>3.1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2</v>
      </c>
      <c r="AQ152" s="8">
        <v>159.6</v>
      </c>
      <c r="AR152" s="4"/>
      <c r="AS152" s="8"/>
      <c r="AT152" s="7"/>
      <c r="AU152" s="7"/>
      <c r="AV152" s="4">
        <v>3</v>
      </c>
      <c r="AW152" s="8">
        <v>243.6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0.6552</v>
      </c>
      <c r="BC152" s="4">
        <v>3</v>
      </c>
      <c r="BD152" s="8">
        <v>243.6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1</v>
      </c>
      <c r="BJ152" s="4">
        <v>2</v>
      </c>
      <c r="BK152" s="8">
        <v>159.6</v>
      </c>
      <c r="BL152" s="2" t="s">
        <v>17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>
        <v>2</v>
      </c>
      <c r="CC152" s="8">
        <v>159.6</v>
      </c>
      <c r="CD152" s="4"/>
      <c r="CE152" s="8"/>
      <c r="CF152" s="7"/>
      <c r="CG152" s="7"/>
      <c r="CH152" s="2" t="s">
        <v>139</v>
      </c>
      <c r="CI152" s="2" t="s">
        <v>128</v>
      </c>
      <c r="CJ152" s="2" t="s">
        <v>131</v>
      </c>
      <c r="CK152" s="2" t="s">
        <v>1336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139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139</v>
      </c>
      <c r="DI152" s="2" t="s">
        <v>128</v>
      </c>
      <c r="DJ152" s="2" t="s">
        <v>131</v>
      </c>
      <c r="DK152" s="2" t="s">
        <v>131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777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131</v>
      </c>
      <c r="EI152" s="2" t="s">
        <v>131</v>
      </c>
      <c r="EJ152" s="2" t="s">
        <v>131</v>
      </c>
      <c r="EK152" s="2" t="s">
        <v>131</v>
      </c>
      <c r="EL152" s="2" t="s">
        <v>131</v>
      </c>
      <c r="EM152" s="2" t="s">
        <v>131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139</v>
      </c>
      <c r="EV152" s="2" t="s">
        <v>128</v>
      </c>
      <c r="EW152" s="2" t="s">
        <v>131</v>
      </c>
      <c r="EX152" s="2" t="s">
        <v>131</v>
      </c>
      <c r="EY152" s="2" t="s">
        <v>142</v>
      </c>
      <c r="EZ152" s="2" t="s">
        <v>142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139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139</v>
      </c>
      <c r="FV152" s="2" t="s">
        <v>128</v>
      </c>
      <c r="FW152" s="2" t="s">
        <v>131</v>
      </c>
      <c r="FX152" s="2" t="s">
        <v>1336</v>
      </c>
      <c r="FY152" s="2" t="s">
        <v>142</v>
      </c>
      <c r="FZ152" s="2" t="s">
        <v>142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131</v>
      </c>
      <c r="GV152" s="2" t="s">
        <v>131</v>
      </c>
      <c r="GW152" s="2" t="s">
        <v>131</v>
      </c>
      <c r="GX152" s="2" t="s">
        <v>131</v>
      </c>
      <c r="GY152" s="2" t="s">
        <v>131</v>
      </c>
      <c r="GZ152" s="2" t="s">
        <v>131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131</v>
      </c>
      <c r="HV152" s="2" t="s">
        <v>131</v>
      </c>
      <c r="HW152" s="2" t="s">
        <v>131</v>
      </c>
      <c r="HX152" s="2" t="s">
        <v>131</v>
      </c>
      <c r="HY152" s="2" t="s">
        <v>131</v>
      </c>
      <c r="HZ152" s="2" t="s">
        <v>131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131</v>
      </c>
      <c r="II152" s="2" t="s">
        <v>131</v>
      </c>
      <c r="IJ152" s="2" t="s">
        <v>131</v>
      </c>
      <c r="IK152" s="2" t="s">
        <v>131</v>
      </c>
      <c r="IL152" s="2" t="s">
        <v>131</v>
      </c>
      <c r="IM152" s="2" t="s">
        <v>131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131</v>
      </c>
      <c r="KV152" s="2" t="s">
        <v>131</v>
      </c>
      <c r="KW152" s="2" t="s">
        <v>131</v>
      </c>
      <c r="KX152" s="2" t="s">
        <v>131</v>
      </c>
      <c r="KY152" s="2" t="s">
        <v>131</v>
      </c>
      <c r="KZ152" s="2" t="s">
        <v>131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139</v>
      </c>
      <c r="LV152" s="2" t="s">
        <v>128</v>
      </c>
      <c r="LW152" s="2" t="s">
        <v>131</v>
      </c>
      <c r="LX152" s="2" t="s">
        <v>131</v>
      </c>
      <c r="LY152" s="2" t="s">
        <v>142</v>
      </c>
      <c r="LZ152" s="2" t="s">
        <v>142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139</v>
      </c>
      <c r="MI152" s="2" t="s">
        <v>128</v>
      </c>
      <c r="MJ152" s="2" t="s">
        <v>131</v>
      </c>
      <c r="MK152" s="2" t="s">
        <v>131</v>
      </c>
      <c r="ML152" s="2" t="s">
        <v>142</v>
      </c>
      <c r="MM152" s="2" t="s">
        <v>142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131</v>
      </c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139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142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159</v>
      </c>
      <c r="OI152" s="2" t="s">
        <v>128</v>
      </c>
      <c r="OJ152" s="2" t="s">
        <v>131</v>
      </c>
      <c r="OK152" s="2" t="s">
        <v>131</v>
      </c>
      <c r="OL152" s="2" t="s">
        <v>142</v>
      </c>
      <c r="OM152" s="2" t="s">
        <v>142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160</v>
      </c>
      <c r="RI152" s="2" t="s">
        <v>154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1400</v>
      </c>
      <c r="B153" s="2" t="s">
        <v>120</v>
      </c>
      <c r="C153" s="2" t="s">
        <v>1317</v>
      </c>
      <c r="D153" s="2" t="s">
        <v>1368</v>
      </c>
      <c r="E153" s="2" t="s">
        <v>1369</v>
      </c>
      <c r="F153" s="2" t="s">
        <v>1398</v>
      </c>
      <c r="G153" s="2" t="s">
        <v>1398</v>
      </c>
      <c r="H153" s="2" t="s">
        <v>1398</v>
      </c>
      <c r="I153" s="2" t="s">
        <v>1399</v>
      </c>
      <c r="J153" s="2" t="s">
        <v>180</v>
      </c>
      <c r="K153" s="2" t="s">
        <v>681</v>
      </c>
      <c r="L153" s="3">
        <v>80</v>
      </c>
      <c r="M153" s="3">
        <v>84</v>
      </c>
      <c r="N153" s="3">
        <v>199.99</v>
      </c>
      <c r="O153" s="2" t="s">
        <v>128</v>
      </c>
      <c r="P153" s="2" t="s">
        <v>1321</v>
      </c>
      <c r="Q153" s="2" t="s">
        <v>130</v>
      </c>
      <c r="R153" s="2" t="s">
        <v>131</v>
      </c>
      <c r="S153" s="2" t="s">
        <v>131</v>
      </c>
      <c r="T153" s="2" t="s">
        <v>378</v>
      </c>
      <c r="U153" s="2" t="s">
        <v>684</v>
      </c>
      <c r="V153" s="2" t="s">
        <v>854</v>
      </c>
      <c r="W153" s="2" t="s">
        <v>1324</v>
      </c>
      <c r="X153" s="2" t="s">
        <v>131</v>
      </c>
      <c r="Y153" s="2" t="s">
        <v>767</v>
      </c>
      <c r="Z153" s="4">
        <v>391</v>
      </c>
      <c r="AA153" s="4">
        <f>=ROUNDDOWN(118.484848484848,0)</f>
      </c>
      <c r="AB153" s="5">
        <v>3.3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1</v>
      </c>
      <c r="AQ153" s="8">
        <v>84</v>
      </c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0.3448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>
        <v>1</v>
      </c>
      <c r="BK153" s="8">
        <v>84</v>
      </c>
      <c r="BL153" s="2" t="s">
        <v>17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139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>
        <v>1</v>
      </c>
      <c r="CC153" s="8">
        <v>84</v>
      </c>
      <c r="CD153" s="4"/>
      <c r="CE153" s="8"/>
      <c r="CF153" s="7"/>
      <c r="CG153" s="7"/>
      <c r="CH153" s="2" t="s">
        <v>139</v>
      </c>
      <c r="CI153" s="2" t="s">
        <v>128</v>
      </c>
      <c r="CJ153" s="2" t="s">
        <v>131</v>
      </c>
      <c r="CK153" s="2" t="s">
        <v>1336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139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139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777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131</v>
      </c>
      <c r="EI153" s="2" t="s">
        <v>131</v>
      </c>
      <c r="EJ153" s="2" t="s">
        <v>131</v>
      </c>
      <c r="EK153" s="2" t="s">
        <v>131</v>
      </c>
      <c r="EL153" s="2" t="s">
        <v>131</v>
      </c>
      <c r="EM153" s="2" t="s">
        <v>131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139</v>
      </c>
      <c r="EV153" s="2" t="s">
        <v>128</v>
      </c>
      <c r="EW153" s="2" t="s">
        <v>131</v>
      </c>
      <c r="EX153" s="2" t="s">
        <v>131</v>
      </c>
      <c r="EY153" s="2" t="s">
        <v>142</v>
      </c>
      <c r="EZ153" s="2" t="s">
        <v>142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139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139</v>
      </c>
      <c r="FV153" s="2" t="s">
        <v>128</v>
      </c>
      <c r="FW153" s="2" t="s">
        <v>131</v>
      </c>
      <c r="FX153" s="2" t="s">
        <v>1336</v>
      </c>
      <c r="FY153" s="2" t="s">
        <v>142</v>
      </c>
      <c r="FZ153" s="2" t="s">
        <v>142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131</v>
      </c>
      <c r="GV153" s="2" t="s">
        <v>131</v>
      </c>
      <c r="GW153" s="2" t="s">
        <v>131</v>
      </c>
      <c r="GX153" s="2" t="s">
        <v>131</v>
      </c>
      <c r="GY153" s="2" t="s">
        <v>131</v>
      </c>
      <c r="GZ153" s="2" t="s">
        <v>131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131</v>
      </c>
      <c r="HV153" s="2" t="s">
        <v>131</v>
      </c>
      <c r="HW153" s="2" t="s">
        <v>131</v>
      </c>
      <c r="HX153" s="2" t="s">
        <v>131</v>
      </c>
      <c r="HY153" s="2" t="s">
        <v>131</v>
      </c>
      <c r="HZ153" s="2" t="s">
        <v>131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131</v>
      </c>
      <c r="II153" s="2" t="s">
        <v>131</v>
      </c>
      <c r="IJ153" s="2" t="s">
        <v>131</v>
      </c>
      <c r="IK153" s="2" t="s">
        <v>131</v>
      </c>
      <c r="IL153" s="2" t="s">
        <v>131</v>
      </c>
      <c r="IM153" s="2" t="s">
        <v>131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131</v>
      </c>
      <c r="KV153" s="2" t="s">
        <v>131</v>
      </c>
      <c r="KW153" s="2" t="s">
        <v>131</v>
      </c>
      <c r="KX153" s="2" t="s">
        <v>131</v>
      </c>
      <c r="KY153" s="2" t="s">
        <v>131</v>
      </c>
      <c r="KZ153" s="2" t="s">
        <v>131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139</v>
      </c>
      <c r="LV153" s="2" t="s">
        <v>128</v>
      </c>
      <c r="LW153" s="2" t="s">
        <v>131</v>
      </c>
      <c r="LX153" s="2" t="s">
        <v>131</v>
      </c>
      <c r="LY153" s="2" t="s">
        <v>142</v>
      </c>
      <c r="LZ153" s="2" t="s">
        <v>142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139</v>
      </c>
      <c r="MI153" s="2" t="s">
        <v>128</v>
      </c>
      <c r="MJ153" s="2" t="s">
        <v>131</v>
      </c>
      <c r="MK153" s="2" t="s">
        <v>131</v>
      </c>
      <c r="ML153" s="2" t="s">
        <v>142</v>
      </c>
      <c r="MM153" s="2" t="s">
        <v>142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131</v>
      </c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139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142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159</v>
      </c>
      <c r="OI153" s="2" t="s">
        <v>128</v>
      </c>
      <c r="OJ153" s="2" t="s">
        <v>131</v>
      </c>
      <c r="OK153" s="2" t="s">
        <v>131</v>
      </c>
      <c r="OL153" s="2" t="s">
        <v>142</v>
      </c>
      <c r="OM153" s="2" t="s">
        <v>142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160</v>
      </c>
      <c r="RI153" s="2" t="s">
        <v>154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1401</v>
      </c>
      <c r="B154" s="2" t="s">
        <v>120</v>
      </c>
      <c r="C154" s="2" t="s">
        <v>1317</v>
      </c>
      <c r="D154" s="2" t="s">
        <v>1368</v>
      </c>
      <c r="E154" s="2" t="s">
        <v>1369</v>
      </c>
      <c r="F154" s="2" t="s">
        <v>1398</v>
      </c>
      <c r="G154" s="2" t="s">
        <v>1398</v>
      </c>
      <c r="H154" s="2" t="s">
        <v>1398</v>
      </c>
      <c r="I154" s="2" t="s">
        <v>1399</v>
      </c>
      <c r="J154" s="2" t="s">
        <v>189</v>
      </c>
      <c r="K154" s="2" t="s">
        <v>681</v>
      </c>
      <c r="L154" s="3">
        <v>84</v>
      </c>
      <c r="M154" s="3">
        <v>88.2</v>
      </c>
      <c r="N154" s="3">
        <v>209.99</v>
      </c>
      <c r="O154" s="2" t="s">
        <v>128</v>
      </c>
      <c r="P154" s="2" t="s">
        <v>1321</v>
      </c>
      <c r="Q154" s="2" t="s">
        <v>130</v>
      </c>
      <c r="R154" s="2" t="s">
        <v>131</v>
      </c>
      <c r="S154" s="2" t="s">
        <v>131</v>
      </c>
      <c r="T154" s="2" t="s">
        <v>378</v>
      </c>
      <c r="U154" s="2" t="s">
        <v>684</v>
      </c>
      <c r="V154" s="2" t="s">
        <v>854</v>
      </c>
      <c r="W154" s="2" t="s">
        <v>1324</v>
      </c>
      <c r="X154" s="2" t="s">
        <v>131</v>
      </c>
      <c r="Y154" s="2" t="s">
        <v>767</v>
      </c>
      <c r="Z154" s="4">
        <v>150</v>
      </c>
      <c r="AA154" s="4">
        <f>=ROUNDDOWN({0},0)</f>
      </c>
      <c r="AB154" s="5"/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139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139</v>
      </c>
      <c r="CI154" s="2" t="s">
        <v>128</v>
      </c>
      <c r="CJ154" s="2" t="s">
        <v>131</v>
      </c>
      <c r="CK154" s="2" t="s">
        <v>131</v>
      </c>
      <c r="CL154" s="2" t="s">
        <v>142</v>
      </c>
      <c r="CM154" s="2" t="s">
        <v>142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139</v>
      </c>
      <c r="CV154" s="2" t="s">
        <v>128</v>
      </c>
      <c r="CW154" s="2" t="s">
        <v>131</v>
      </c>
      <c r="CX154" s="2" t="s">
        <v>131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139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777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131</v>
      </c>
      <c r="EI154" s="2" t="s">
        <v>131</v>
      </c>
      <c r="EJ154" s="2" t="s">
        <v>131</v>
      </c>
      <c r="EK154" s="2" t="s">
        <v>131</v>
      </c>
      <c r="EL154" s="2" t="s">
        <v>131</v>
      </c>
      <c r="EM154" s="2" t="s">
        <v>131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139</v>
      </c>
      <c r="EV154" s="2" t="s">
        <v>128</v>
      </c>
      <c r="EW154" s="2" t="s">
        <v>131</v>
      </c>
      <c r="EX154" s="2" t="s">
        <v>131</v>
      </c>
      <c r="EY154" s="2" t="s">
        <v>142</v>
      </c>
      <c r="EZ154" s="2" t="s">
        <v>142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139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139</v>
      </c>
      <c r="FV154" s="2" t="s">
        <v>128</v>
      </c>
      <c r="FW154" s="2" t="s">
        <v>131</v>
      </c>
      <c r="FX154" s="2" t="s">
        <v>131</v>
      </c>
      <c r="FY154" s="2" t="s">
        <v>142</v>
      </c>
      <c r="FZ154" s="2" t="s">
        <v>142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131</v>
      </c>
      <c r="GV154" s="2" t="s">
        <v>131</v>
      </c>
      <c r="GW154" s="2" t="s">
        <v>131</v>
      </c>
      <c r="GX154" s="2" t="s">
        <v>131</v>
      </c>
      <c r="GY154" s="2" t="s">
        <v>131</v>
      </c>
      <c r="GZ154" s="2" t="s">
        <v>131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131</v>
      </c>
      <c r="HV154" s="2" t="s">
        <v>131</v>
      </c>
      <c r="HW154" s="2" t="s">
        <v>131</v>
      </c>
      <c r="HX154" s="2" t="s">
        <v>131</v>
      </c>
      <c r="HY154" s="2" t="s">
        <v>131</v>
      </c>
      <c r="HZ154" s="2" t="s">
        <v>131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131</v>
      </c>
      <c r="II154" s="2" t="s">
        <v>131</v>
      </c>
      <c r="IJ154" s="2" t="s">
        <v>131</v>
      </c>
      <c r="IK154" s="2" t="s">
        <v>131</v>
      </c>
      <c r="IL154" s="2" t="s">
        <v>131</v>
      </c>
      <c r="IM154" s="2" t="s">
        <v>131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131</v>
      </c>
      <c r="KV154" s="2" t="s">
        <v>131</v>
      </c>
      <c r="KW154" s="2" t="s">
        <v>131</v>
      </c>
      <c r="KX154" s="2" t="s">
        <v>131</v>
      </c>
      <c r="KY154" s="2" t="s">
        <v>131</v>
      </c>
      <c r="KZ154" s="2" t="s">
        <v>131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139</v>
      </c>
      <c r="LV154" s="2" t="s">
        <v>128</v>
      </c>
      <c r="LW154" s="2" t="s">
        <v>131</v>
      </c>
      <c r="LX154" s="2" t="s">
        <v>131</v>
      </c>
      <c r="LY154" s="2" t="s">
        <v>142</v>
      </c>
      <c r="LZ154" s="2" t="s">
        <v>142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139</v>
      </c>
      <c r="MI154" s="2" t="s">
        <v>128</v>
      </c>
      <c r="MJ154" s="2" t="s">
        <v>131</v>
      </c>
      <c r="MK154" s="2" t="s">
        <v>131</v>
      </c>
      <c r="ML154" s="2" t="s">
        <v>142</v>
      </c>
      <c r="MM154" s="2" t="s">
        <v>142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131</v>
      </c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139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142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159</v>
      </c>
      <c r="OI154" s="2" t="s">
        <v>128</v>
      </c>
      <c r="OJ154" s="2" t="s">
        <v>131</v>
      </c>
      <c r="OK154" s="2" t="s">
        <v>131</v>
      </c>
      <c r="OL154" s="2" t="s">
        <v>142</v>
      </c>
      <c r="OM154" s="2" t="s">
        <v>142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160</v>
      </c>
      <c r="RI154" s="2" t="s">
        <v>154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1402</v>
      </c>
      <c r="B155" s="2" t="s">
        <v>120</v>
      </c>
      <c r="C155" s="2" t="s">
        <v>1317</v>
      </c>
      <c r="D155" s="2" t="s">
        <v>1368</v>
      </c>
      <c r="E155" s="2" t="s">
        <v>1369</v>
      </c>
      <c r="F155" s="2" t="s">
        <v>1398</v>
      </c>
      <c r="G155" s="2" t="s">
        <v>1398</v>
      </c>
      <c r="H155" s="2" t="s">
        <v>1398</v>
      </c>
      <c r="I155" s="2" t="s">
        <v>1399</v>
      </c>
      <c r="J155" s="2" t="s">
        <v>1378</v>
      </c>
      <c r="K155" s="2" t="s">
        <v>681</v>
      </c>
      <c r="L155" s="3">
        <v>104</v>
      </c>
      <c r="M155" s="3">
        <v>109.2</v>
      </c>
      <c r="N155" s="3">
        <v>259.99</v>
      </c>
      <c r="O155" s="2" t="s">
        <v>128</v>
      </c>
      <c r="P155" s="2" t="s">
        <v>1321</v>
      </c>
      <c r="Q155" s="2" t="s">
        <v>130</v>
      </c>
      <c r="R155" s="2" t="s">
        <v>131</v>
      </c>
      <c r="S155" s="2" t="s">
        <v>131</v>
      </c>
      <c r="T155" s="2" t="s">
        <v>378</v>
      </c>
      <c r="U155" s="2" t="s">
        <v>783</v>
      </c>
      <c r="V155" s="2" t="s">
        <v>854</v>
      </c>
      <c r="W155" s="2" t="s">
        <v>1324</v>
      </c>
      <c r="X155" s="2" t="s">
        <v>131</v>
      </c>
      <c r="Y155" s="2" t="s">
        <v>767</v>
      </c>
      <c r="Z155" s="4">
        <v>128</v>
      </c>
      <c r="AA155" s="4">
        <f>=ROUNDDOWN({0},0)</f>
      </c>
      <c r="AB155" s="5"/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139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139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139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139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777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131</v>
      </c>
      <c r="EI155" s="2" t="s">
        <v>131</v>
      </c>
      <c r="EJ155" s="2" t="s">
        <v>131</v>
      </c>
      <c r="EK155" s="2" t="s">
        <v>131</v>
      </c>
      <c r="EL155" s="2" t="s">
        <v>131</v>
      </c>
      <c r="EM155" s="2" t="s">
        <v>131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139</v>
      </c>
      <c r="EV155" s="2" t="s">
        <v>128</v>
      </c>
      <c r="EW155" s="2" t="s">
        <v>131</v>
      </c>
      <c r="EX155" s="2" t="s">
        <v>131</v>
      </c>
      <c r="EY155" s="2" t="s">
        <v>142</v>
      </c>
      <c r="EZ155" s="2" t="s">
        <v>142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139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139</v>
      </c>
      <c r="FV155" s="2" t="s">
        <v>128</v>
      </c>
      <c r="FW155" s="2" t="s">
        <v>131</v>
      </c>
      <c r="FX155" s="2" t="s">
        <v>131</v>
      </c>
      <c r="FY155" s="2" t="s">
        <v>142</v>
      </c>
      <c r="FZ155" s="2" t="s">
        <v>142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131</v>
      </c>
      <c r="GV155" s="2" t="s">
        <v>131</v>
      </c>
      <c r="GW155" s="2" t="s">
        <v>131</v>
      </c>
      <c r="GX155" s="2" t="s">
        <v>131</v>
      </c>
      <c r="GY155" s="2" t="s">
        <v>131</v>
      </c>
      <c r="GZ155" s="2" t="s">
        <v>131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131</v>
      </c>
      <c r="HV155" s="2" t="s">
        <v>131</v>
      </c>
      <c r="HW155" s="2" t="s">
        <v>131</v>
      </c>
      <c r="HX155" s="2" t="s">
        <v>131</v>
      </c>
      <c r="HY155" s="2" t="s">
        <v>131</v>
      </c>
      <c r="HZ155" s="2" t="s">
        <v>131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131</v>
      </c>
      <c r="II155" s="2" t="s">
        <v>131</v>
      </c>
      <c r="IJ155" s="2" t="s">
        <v>131</v>
      </c>
      <c r="IK155" s="2" t="s">
        <v>131</v>
      </c>
      <c r="IL155" s="2" t="s">
        <v>131</v>
      </c>
      <c r="IM155" s="2" t="s">
        <v>131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131</v>
      </c>
      <c r="KV155" s="2" t="s">
        <v>131</v>
      </c>
      <c r="KW155" s="2" t="s">
        <v>131</v>
      </c>
      <c r="KX155" s="2" t="s">
        <v>131</v>
      </c>
      <c r="KY155" s="2" t="s">
        <v>131</v>
      </c>
      <c r="KZ155" s="2" t="s">
        <v>131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139</v>
      </c>
      <c r="LV155" s="2" t="s">
        <v>128</v>
      </c>
      <c r="LW155" s="2" t="s">
        <v>131</v>
      </c>
      <c r="LX155" s="2" t="s">
        <v>131</v>
      </c>
      <c r="LY155" s="2" t="s">
        <v>142</v>
      </c>
      <c r="LZ155" s="2" t="s">
        <v>142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139</v>
      </c>
      <c r="MI155" s="2" t="s">
        <v>128</v>
      </c>
      <c r="MJ155" s="2" t="s">
        <v>131</v>
      </c>
      <c r="MK155" s="2" t="s">
        <v>131</v>
      </c>
      <c r="ML155" s="2" t="s">
        <v>142</v>
      </c>
      <c r="MM155" s="2" t="s">
        <v>142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131</v>
      </c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139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142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159</v>
      </c>
      <c r="OI155" s="2" t="s">
        <v>128</v>
      </c>
      <c r="OJ155" s="2" t="s">
        <v>131</v>
      </c>
      <c r="OK155" s="2" t="s">
        <v>131</v>
      </c>
      <c r="OL155" s="2" t="s">
        <v>142</v>
      </c>
      <c r="OM155" s="2" t="s">
        <v>142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160</v>
      </c>
      <c r="RI155" s="2" t="s">
        <v>154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1403</v>
      </c>
      <c r="B156" s="2" t="s">
        <v>120</v>
      </c>
      <c r="C156" s="2" t="s">
        <v>1317</v>
      </c>
      <c r="D156" s="2" t="s">
        <v>1368</v>
      </c>
      <c r="E156" s="2" t="s">
        <v>1369</v>
      </c>
      <c r="F156" s="2" t="s">
        <v>1398</v>
      </c>
      <c r="G156" s="2" t="s">
        <v>1398</v>
      </c>
      <c r="H156" s="2" t="s">
        <v>1398</v>
      </c>
      <c r="I156" s="2" t="s">
        <v>1399</v>
      </c>
      <c r="J156" s="2" t="s">
        <v>164</v>
      </c>
      <c r="K156" s="2" t="s">
        <v>736</v>
      </c>
      <c r="L156" s="3">
        <v>76</v>
      </c>
      <c r="M156" s="3">
        <v>79.8</v>
      </c>
      <c r="N156" s="3">
        <v>189.99</v>
      </c>
      <c r="O156" s="2" t="s">
        <v>128</v>
      </c>
      <c r="P156" s="2" t="s">
        <v>1321</v>
      </c>
      <c r="Q156" s="2" t="s">
        <v>130</v>
      </c>
      <c r="R156" s="2" t="s">
        <v>131</v>
      </c>
      <c r="S156" s="2" t="s">
        <v>131</v>
      </c>
      <c r="T156" s="2" t="s">
        <v>378</v>
      </c>
      <c r="U156" s="2" t="s">
        <v>684</v>
      </c>
      <c r="V156" s="2" t="s">
        <v>854</v>
      </c>
      <c r="W156" s="2" t="s">
        <v>1324</v>
      </c>
      <c r="X156" s="2" t="s">
        <v>131</v>
      </c>
      <c r="Y156" s="2" t="s">
        <v>767</v>
      </c>
      <c r="Z156" s="4">
        <v>141</v>
      </c>
      <c r="AA156" s="4">
        <f>=ROUNDDOWN(705,0)</f>
      </c>
      <c r="AB156" s="5">
        <v>0.2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/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139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139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139</v>
      </c>
      <c r="CV156" s="2" t="s">
        <v>128</v>
      </c>
      <c r="CW156" s="2" t="s">
        <v>131</v>
      </c>
      <c r="CX156" s="2" t="s">
        <v>131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139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777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131</v>
      </c>
      <c r="EI156" s="2" t="s">
        <v>131</v>
      </c>
      <c r="EJ156" s="2" t="s">
        <v>131</v>
      </c>
      <c r="EK156" s="2" t="s">
        <v>131</v>
      </c>
      <c r="EL156" s="2" t="s">
        <v>131</v>
      </c>
      <c r="EM156" s="2" t="s">
        <v>131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139</v>
      </c>
      <c r="EV156" s="2" t="s">
        <v>128</v>
      </c>
      <c r="EW156" s="2" t="s">
        <v>131</v>
      </c>
      <c r="EX156" s="2" t="s">
        <v>996</v>
      </c>
      <c r="EY156" s="2" t="s">
        <v>142</v>
      </c>
      <c r="EZ156" s="2" t="s">
        <v>142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139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139</v>
      </c>
      <c r="FV156" s="2" t="s">
        <v>128</v>
      </c>
      <c r="FW156" s="2" t="s">
        <v>131</v>
      </c>
      <c r="FX156" s="2" t="s">
        <v>131</v>
      </c>
      <c r="FY156" s="2" t="s">
        <v>142</v>
      </c>
      <c r="FZ156" s="2" t="s">
        <v>142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131</v>
      </c>
      <c r="GV156" s="2" t="s">
        <v>131</v>
      </c>
      <c r="GW156" s="2" t="s">
        <v>131</v>
      </c>
      <c r="GX156" s="2" t="s">
        <v>131</v>
      </c>
      <c r="GY156" s="2" t="s">
        <v>131</v>
      </c>
      <c r="GZ156" s="2" t="s">
        <v>131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131</v>
      </c>
      <c r="HV156" s="2" t="s">
        <v>131</v>
      </c>
      <c r="HW156" s="2" t="s">
        <v>131</v>
      </c>
      <c r="HX156" s="2" t="s">
        <v>131</v>
      </c>
      <c r="HY156" s="2" t="s">
        <v>131</v>
      </c>
      <c r="HZ156" s="2" t="s">
        <v>131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2" t="s">
        <v>131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131</v>
      </c>
      <c r="KV156" s="2" t="s">
        <v>131</v>
      </c>
      <c r="KW156" s="2" t="s">
        <v>131</v>
      </c>
      <c r="KX156" s="2" t="s">
        <v>131</v>
      </c>
      <c r="KY156" s="2" t="s">
        <v>131</v>
      </c>
      <c r="KZ156" s="2" t="s">
        <v>131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139</v>
      </c>
      <c r="LV156" s="2" t="s">
        <v>128</v>
      </c>
      <c r="LW156" s="2" t="s">
        <v>131</v>
      </c>
      <c r="LX156" s="2" t="s">
        <v>131</v>
      </c>
      <c r="LY156" s="2" t="s">
        <v>142</v>
      </c>
      <c r="LZ156" s="2" t="s">
        <v>142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139</v>
      </c>
      <c r="MI156" s="2" t="s">
        <v>128</v>
      </c>
      <c r="MJ156" s="2" t="s">
        <v>131</v>
      </c>
      <c r="MK156" s="2" t="s">
        <v>131</v>
      </c>
      <c r="ML156" s="2" t="s">
        <v>142</v>
      </c>
      <c r="MM156" s="2" t="s">
        <v>142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131</v>
      </c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139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142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159</v>
      </c>
      <c r="OI156" s="2" t="s">
        <v>128</v>
      </c>
      <c r="OJ156" s="2" t="s">
        <v>131</v>
      </c>
      <c r="OK156" s="2" t="s">
        <v>131</v>
      </c>
      <c r="OL156" s="2" t="s">
        <v>142</v>
      </c>
      <c r="OM156" s="2" t="s">
        <v>142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160</v>
      </c>
      <c r="RI156" s="2" t="s">
        <v>154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1404</v>
      </c>
      <c r="B157" s="2" t="s">
        <v>120</v>
      </c>
      <c r="C157" s="2" t="s">
        <v>1317</v>
      </c>
      <c r="D157" s="2" t="s">
        <v>1368</v>
      </c>
      <c r="E157" s="2" t="s">
        <v>1369</v>
      </c>
      <c r="F157" s="2" t="s">
        <v>1398</v>
      </c>
      <c r="G157" s="2" t="s">
        <v>1398</v>
      </c>
      <c r="H157" s="2" t="s">
        <v>1398</v>
      </c>
      <c r="I157" s="2" t="s">
        <v>1399</v>
      </c>
      <c r="J157" s="2" t="s">
        <v>180</v>
      </c>
      <c r="K157" s="2" t="s">
        <v>736</v>
      </c>
      <c r="L157" s="3">
        <v>80</v>
      </c>
      <c r="M157" s="3">
        <v>84</v>
      </c>
      <c r="N157" s="3">
        <v>199.99</v>
      </c>
      <c r="O157" s="2" t="s">
        <v>128</v>
      </c>
      <c r="P157" s="2" t="s">
        <v>1321</v>
      </c>
      <c r="Q157" s="2" t="s">
        <v>130</v>
      </c>
      <c r="R157" s="2" t="s">
        <v>131</v>
      </c>
      <c r="S157" s="2" t="s">
        <v>131</v>
      </c>
      <c r="T157" s="2" t="s">
        <v>378</v>
      </c>
      <c r="U157" s="2" t="s">
        <v>684</v>
      </c>
      <c r="V157" s="2" t="s">
        <v>854</v>
      </c>
      <c r="W157" s="2" t="s">
        <v>1324</v>
      </c>
      <c r="X157" s="2" t="s">
        <v>131</v>
      </c>
      <c r="Y157" s="2" t="s">
        <v>767</v>
      </c>
      <c r="Z157" s="4">
        <v>186</v>
      </c>
      <c r="AA157" s="4">
        <f>=ROUNDDOWN(206.666666666667,0)</f>
      </c>
      <c r="AB157" s="5">
        <v>0.9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/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139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/>
      <c r="CC157" s="8"/>
      <c r="CD157" s="4"/>
      <c r="CE157" s="8"/>
      <c r="CF157" s="7"/>
      <c r="CG157" s="7"/>
      <c r="CH157" s="2" t="s">
        <v>139</v>
      </c>
      <c r="CI157" s="2" t="s">
        <v>128</v>
      </c>
      <c r="CJ157" s="2" t="s">
        <v>131</v>
      </c>
      <c r="CK157" s="2" t="s">
        <v>131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139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139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777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131</v>
      </c>
      <c r="EI157" s="2" t="s">
        <v>131</v>
      </c>
      <c r="EJ157" s="2" t="s">
        <v>131</v>
      </c>
      <c r="EK157" s="2" t="s">
        <v>131</v>
      </c>
      <c r="EL157" s="2" t="s">
        <v>131</v>
      </c>
      <c r="EM157" s="2" t="s">
        <v>131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139</v>
      </c>
      <c r="EV157" s="2" t="s">
        <v>128</v>
      </c>
      <c r="EW157" s="2" t="s">
        <v>131</v>
      </c>
      <c r="EX157" s="2" t="s">
        <v>131</v>
      </c>
      <c r="EY157" s="2" t="s">
        <v>142</v>
      </c>
      <c r="EZ157" s="2" t="s">
        <v>142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139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139</v>
      </c>
      <c r="FV157" s="2" t="s">
        <v>128</v>
      </c>
      <c r="FW157" s="2" t="s">
        <v>131</v>
      </c>
      <c r="FX157" s="2" t="s">
        <v>131</v>
      </c>
      <c r="FY157" s="2" t="s">
        <v>142</v>
      </c>
      <c r="FZ157" s="2" t="s">
        <v>142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131</v>
      </c>
      <c r="GV157" s="2" t="s">
        <v>131</v>
      </c>
      <c r="GW157" s="2" t="s">
        <v>131</v>
      </c>
      <c r="GX157" s="2" t="s">
        <v>131</v>
      </c>
      <c r="GY157" s="2" t="s">
        <v>131</v>
      </c>
      <c r="GZ157" s="2" t="s">
        <v>131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131</v>
      </c>
      <c r="HV157" s="2" t="s">
        <v>131</v>
      </c>
      <c r="HW157" s="2" t="s">
        <v>131</v>
      </c>
      <c r="HX157" s="2" t="s">
        <v>131</v>
      </c>
      <c r="HY157" s="2" t="s">
        <v>131</v>
      </c>
      <c r="HZ157" s="2" t="s">
        <v>131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131</v>
      </c>
      <c r="II157" s="2" t="s">
        <v>131</v>
      </c>
      <c r="IJ157" s="2" t="s">
        <v>131</v>
      </c>
      <c r="IK157" s="2" t="s">
        <v>131</v>
      </c>
      <c r="IL157" s="2" t="s">
        <v>131</v>
      </c>
      <c r="IM157" s="2" t="s">
        <v>131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131</v>
      </c>
      <c r="KV157" s="2" t="s">
        <v>131</v>
      </c>
      <c r="KW157" s="2" t="s">
        <v>131</v>
      </c>
      <c r="KX157" s="2" t="s">
        <v>131</v>
      </c>
      <c r="KY157" s="2" t="s">
        <v>131</v>
      </c>
      <c r="KZ157" s="2" t="s">
        <v>131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139</v>
      </c>
      <c r="LV157" s="2" t="s">
        <v>128</v>
      </c>
      <c r="LW157" s="2" t="s">
        <v>131</v>
      </c>
      <c r="LX157" s="2" t="s">
        <v>131</v>
      </c>
      <c r="LY157" s="2" t="s">
        <v>142</v>
      </c>
      <c r="LZ157" s="2" t="s">
        <v>142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139</v>
      </c>
      <c r="MI157" s="2" t="s">
        <v>128</v>
      </c>
      <c r="MJ157" s="2" t="s">
        <v>131</v>
      </c>
      <c r="MK157" s="2" t="s">
        <v>131</v>
      </c>
      <c r="ML157" s="2" t="s">
        <v>142</v>
      </c>
      <c r="MM157" s="2" t="s">
        <v>142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131</v>
      </c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139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142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159</v>
      </c>
      <c r="OI157" s="2" t="s">
        <v>128</v>
      </c>
      <c r="OJ157" s="2" t="s">
        <v>131</v>
      </c>
      <c r="OK157" s="2" t="s">
        <v>131</v>
      </c>
      <c r="OL157" s="2" t="s">
        <v>142</v>
      </c>
      <c r="OM157" s="2" t="s">
        <v>142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160</v>
      </c>
      <c r="RI157" s="2" t="s">
        <v>154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1405</v>
      </c>
      <c r="B158" s="2" t="s">
        <v>120</v>
      </c>
      <c r="C158" s="2" t="s">
        <v>1317</v>
      </c>
      <c r="D158" s="2" t="s">
        <v>1368</v>
      </c>
      <c r="E158" s="2" t="s">
        <v>1369</v>
      </c>
      <c r="F158" s="2" t="s">
        <v>1398</v>
      </c>
      <c r="G158" s="2" t="s">
        <v>1398</v>
      </c>
      <c r="H158" s="2" t="s">
        <v>1398</v>
      </c>
      <c r="I158" s="2" t="s">
        <v>1399</v>
      </c>
      <c r="J158" s="2" t="s">
        <v>189</v>
      </c>
      <c r="K158" s="2" t="s">
        <v>736</v>
      </c>
      <c r="L158" s="3">
        <v>84</v>
      </c>
      <c r="M158" s="3">
        <v>88.2</v>
      </c>
      <c r="N158" s="3">
        <v>209.99</v>
      </c>
      <c r="O158" s="2" t="s">
        <v>128</v>
      </c>
      <c r="P158" s="2" t="s">
        <v>1321</v>
      </c>
      <c r="Q158" s="2" t="s">
        <v>130</v>
      </c>
      <c r="R158" s="2" t="s">
        <v>131</v>
      </c>
      <c r="S158" s="2" t="s">
        <v>131</v>
      </c>
      <c r="T158" s="2" t="s">
        <v>378</v>
      </c>
      <c r="U158" s="2" t="s">
        <v>684</v>
      </c>
      <c r="V158" s="2" t="s">
        <v>854</v>
      </c>
      <c r="W158" s="2" t="s">
        <v>1324</v>
      </c>
      <c r="X158" s="2" t="s">
        <v>131</v>
      </c>
      <c r="Y158" s="2" t="s">
        <v>767</v>
      </c>
      <c r="Z158" s="4">
        <v>59</v>
      </c>
      <c r="AA158" s="4">
        <f>=ROUNDDOWN({0},0)</f>
      </c>
      <c r="AB158" s="5"/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139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139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139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139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777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131</v>
      </c>
      <c r="EI158" s="2" t="s">
        <v>131</v>
      </c>
      <c r="EJ158" s="2" t="s">
        <v>131</v>
      </c>
      <c r="EK158" s="2" t="s">
        <v>131</v>
      </c>
      <c r="EL158" s="2" t="s">
        <v>131</v>
      </c>
      <c r="EM158" s="2" t="s">
        <v>131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139</v>
      </c>
      <c r="EV158" s="2" t="s">
        <v>128</v>
      </c>
      <c r="EW158" s="2" t="s">
        <v>131</v>
      </c>
      <c r="EX158" s="2" t="s">
        <v>131</v>
      </c>
      <c r="EY158" s="2" t="s">
        <v>142</v>
      </c>
      <c r="EZ158" s="2" t="s">
        <v>142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139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139</v>
      </c>
      <c r="FV158" s="2" t="s">
        <v>128</v>
      </c>
      <c r="FW158" s="2" t="s">
        <v>131</v>
      </c>
      <c r="FX158" s="2" t="s">
        <v>131</v>
      </c>
      <c r="FY158" s="2" t="s">
        <v>142</v>
      </c>
      <c r="FZ158" s="2" t="s">
        <v>142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131</v>
      </c>
      <c r="GV158" s="2" t="s">
        <v>131</v>
      </c>
      <c r="GW158" s="2" t="s">
        <v>131</v>
      </c>
      <c r="GX158" s="2" t="s">
        <v>131</v>
      </c>
      <c r="GY158" s="2" t="s">
        <v>131</v>
      </c>
      <c r="GZ158" s="2" t="s">
        <v>131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131</v>
      </c>
      <c r="HV158" s="2" t="s">
        <v>131</v>
      </c>
      <c r="HW158" s="2" t="s">
        <v>131</v>
      </c>
      <c r="HX158" s="2" t="s">
        <v>131</v>
      </c>
      <c r="HY158" s="2" t="s">
        <v>131</v>
      </c>
      <c r="HZ158" s="2" t="s">
        <v>131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131</v>
      </c>
      <c r="II158" s="2" t="s">
        <v>131</v>
      </c>
      <c r="IJ158" s="2" t="s">
        <v>131</v>
      </c>
      <c r="IK158" s="2" t="s">
        <v>131</v>
      </c>
      <c r="IL158" s="2" t="s">
        <v>131</v>
      </c>
      <c r="IM158" s="2" t="s">
        <v>131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131</v>
      </c>
      <c r="KV158" s="2" t="s">
        <v>131</v>
      </c>
      <c r="KW158" s="2" t="s">
        <v>131</v>
      </c>
      <c r="KX158" s="2" t="s">
        <v>131</v>
      </c>
      <c r="KY158" s="2" t="s">
        <v>131</v>
      </c>
      <c r="KZ158" s="2" t="s">
        <v>131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139</v>
      </c>
      <c r="LV158" s="2" t="s">
        <v>128</v>
      </c>
      <c r="LW158" s="2" t="s">
        <v>131</v>
      </c>
      <c r="LX158" s="2" t="s">
        <v>131</v>
      </c>
      <c r="LY158" s="2" t="s">
        <v>142</v>
      </c>
      <c r="LZ158" s="2" t="s">
        <v>142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139</v>
      </c>
      <c r="MI158" s="2" t="s">
        <v>128</v>
      </c>
      <c r="MJ158" s="2" t="s">
        <v>131</v>
      </c>
      <c r="MK158" s="2" t="s">
        <v>131</v>
      </c>
      <c r="ML158" s="2" t="s">
        <v>142</v>
      </c>
      <c r="MM158" s="2" t="s">
        <v>142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131</v>
      </c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139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142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159</v>
      </c>
      <c r="OI158" s="2" t="s">
        <v>128</v>
      </c>
      <c r="OJ158" s="2" t="s">
        <v>131</v>
      </c>
      <c r="OK158" s="2" t="s">
        <v>131</v>
      </c>
      <c r="OL158" s="2" t="s">
        <v>142</v>
      </c>
      <c r="OM158" s="2" t="s">
        <v>142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160</v>
      </c>
      <c r="RI158" s="2" t="s">
        <v>154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1406</v>
      </c>
      <c r="B159" s="2" t="s">
        <v>120</v>
      </c>
      <c r="C159" s="2" t="s">
        <v>1317</v>
      </c>
      <c r="D159" s="2" t="s">
        <v>1368</v>
      </c>
      <c r="E159" s="2" t="s">
        <v>1369</v>
      </c>
      <c r="F159" s="2" t="s">
        <v>1398</v>
      </c>
      <c r="G159" s="2" t="s">
        <v>1398</v>
      </c>
      <c r="H159" s="2" t="s">
        <v>1398</v>
      </c>
      <c r="I159" s="2" t="s">
        <v>1399</v>
      </c>
      <c r="J159" s="2" t="s">
        <v>1378</v>
      </c>
      <c r="K159" s="2" t="s">
        <v>736</v>
      </c>
      <c r="L159" s="3">
        <v>104</v>
      </c>
      <c r="M159" s="3">
        <v>109.2</v>
      </c>
      <c r="N159" s="3">
        <v>259.99</v>
      </c>
      <c r="O159" s="2" t="s">
        <v>128</v>
      </c>
      <c r="P159" s="2" t="s">
        <v>1321</v>
      </c>
      <c r="Q159" s="2" t="s">
        <v>130</v>
      </c>
      <c r="R159" s="2" t="s">
        <v>131</v>
      </c>
      <c r="S159" s="2" t="s">
        <v>131</v>
      </c>
      <c r="T159" s="2" t="s">
        <v>378</v>
      </c>
      <c r="U159" s="2" t="s">
        <v>783</v>
      </c>
      <c r="V159" s="2" t="s">
        <v>854</v>
      </c>
      <c r="W159" s="2" t="s">
        <v>1324</v>
      </c>
      <c r="X159" s="2" t="s">
        <v>131</v>
      </c>
      <c r="Y159" s="2" t="s">
        <v>767</v>
      </c>
      <c r="Z159" s="4">
        <v>70</v>
      </c>
      <c r="AA159" s="4">
        <f>=ROUNDDOWN({0},0)</f>
      </c>
      <c r="AB159" s="5"/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139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139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139</v>
      </c>
      <c r="CV159" s="2" t="s">
        <v>128</v>
      </c>
      <c r="CW159" s="2" t="s">
        <v>131</v>
      </c>
      <c r="CX159" s="2" t="s">
        <v>230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139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777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131</v>
      </c>
      <c r="EI159" s="2" t="s">
        <v>131</v>
      </c>
      <c r="EJ159" s="2" t="s">
        <v>131</v>
      </c>
      <c r="EK159" s="2" t="s">
        <v>131</v>
      </c>
      <c r="EL159" s="2" t="s">
        <v>131</v>
      </c>
      <c r="EM159" s="2" t="s">
        <v>131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139</v>
      </c>
      <c r="EV159" s="2" t="s">
        <v>128</v>
      </c>
      <c r="EW159" s="2" t="s">
        <v>131</v>
      </c>
      <c r="EX159" s="2" t="s">
        <v>131</v>
      </c>
      <c r="EY159" s="2" t="s">
        <v>142</v>
      </c>
      <c r="EZ159" s="2" t="s">
        <v>142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139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139</v>
      </c>
      <c r="FV159" s="2" t="s">
        <v>128</v>
      </c>
      <c r="FW159" s="2" t="s">
        <v>131</v>
      </c>
      <c r="FX159" s="2" t="s">
        <v>131</v>
      </c>
      <c r="FY159" s="2" t="s">
        <v>142</v>
      </c>
      <c r="FZ159" s="2" t="s">
        <v>142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131</v>
      </c>
      <c r="GV159" s="2" t="s">
        <v>131</v>
      </c>
      <c r="GW159" s="2" t="s">
        <v>131</v>
      </c>
      <c r="GX159" s="2" t="s">
        <v>131</v>
      </c>
      <c r="GY159" s="2" t="s">
        <v>131</v>
      </c>
      <c r="GZ159" s="2" t="s">
        <v>131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131</v>
      </c>
      <c r="HV159" s="2" t="s">
        <v>131</v>
      </c>
      <c r="HW159" s="2" t="s">
        <v>131</v>
      </c>
      <c r="HX159" s="2" t="s">
        <v>131</v>
      </c>
      <c r="HY159" s="2" t="s">
        <v>131</v>
      </c>
      <c r="HZ159" s="2" t="s">
        <v>131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131</v>
      </c>
      <c r="II159" s="2" t="s">
        <v>131</v>
      </c>
      <c r="IJ159" s="2" t="s">
        <v>131</v>
      </c>
      <c r="IK159" s="2" t="s">
        <v>131</v>
      </c>
      <c r="IL159" s="2" t="s">
        <v>131</v>
      </c>
      <c r="IM159" s="2" t="s">
        <v>131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131</v>
      </c>
      <c r="KV159" s="2" t="s">
        <v>131</v>
      </c>
      <c r="KW159" s="2" t="s">
        <v>131</v>
      </c>
      <c r="KX159" s="2" t="s">
        <v>131</v>
      </c>
      <c r="KY159" s="2" t="s">
        <v>131</v>
      </c>
      <c r="KZ159" s="2" t="s">
        <v>131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139</v>
      </c>
      <c r="LV159" s="2" t="s">
        <v>128</v>
      </c>
      <c r="LW159" s="2" t="s">
        <v>131</v>
      </c>
      <c r="LX159" s="2" t="s">
        <v>131</v>
      </c>
      <c r="LY159" s="2" t="s">
        <v>142</v>
      </c>
      <c r="LZ159" s="2" t="s">
        <v>142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139</v>
      </c>
      <c r="MI159" s="2" t="s">
        <v>128</v>
      </c>
      <c r="MJ159" s="2" t="s">
        <v>131</v>
      </c>
      <c r="MK159" s="2" t="s">
        <v>131</v>
      </c>
      <c r="ML159" s="2" t="s">
        <v>142</v>
      </c>
      <c r="MM159" s="2" t="s">
        <v>142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131</v>
      </c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139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142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159</v>
      </c>
      <c r="OI159" s="2" t="s">
        <v>128</v>
      </c>
      <c r="OJ159" s="2" t="s">
        <v>131</v>
      </c>
      <c r="OK159" s="2" t="s">
        <v>131</v>
      </c>
      <c r="OL159" s="2" t="s">
        <v>142</v>
      </c>
      <c r="OM159" s="2" t="s">
        <v>142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160</v>
      </c>
      <c r="RI159" s="2" t="s">
        <v>154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1407</v>
      </c>
      <c r="B160" s="2" t="s">
        <v>120</v>
      </c>
      <c r="C160" s="2" t="s">
        <v>1317</v>
      </c>
      <c r="D160" s="2" t="s">
        <v>1368</v>
      </c>
      <c r="E160" s="2" t="s">
        <v>1369</v>
      </c>
      <c r="F160" s="2" t="s">
        <v>1398</v>
      </c>
      <c r="G160" s="2" t="s">
        <v>1398</v>
      </c>
      <c r="H160" s="2" t="s">
        <v>1398</v>
      </c>
      <c r="I160" s="2" t="s">
        <v>1399</v>
      </c>
      <c r="J160" s="2" t="s">
        <v>164</v>
      </c>
      <c r="K160" s="2" t="s">
        <v>1360</v>
      </c>
      <c r="L160" s="3">
        <v>76</v>
      </c>
      <c r="M160" s="3">
        <v>79.8</v>
      </c>
      <c r="N160" s="3">
        <v>189.99</v>
      </c>
      <c r="O160" s="2" t="s">
        <v>128</v>
      </c>
      <c r="P160" s="2" t="s">
        <v>1321</v>
      </c>
      <c r="Q160" s="2" t="s">
        <v>130</v>
      </c>
      <c r="R160" s="2" t="s">
        <v>131</v>
      </c>
      <c r="S160" s="2" t="s">
        <v>131</v>
      </c>
      <c r="T160" s="2" t="s">
        <v>378</v>
      </c>
      <c r="U160" s="2" t="s">
        <v>684</v>
      </c>
      <c r="V160" s="2" t="s">
        <v>854</v>
      </c>
      <c r="W160" s="2" t="s">
        <v>1324</v>
      </c>
      <c r="X160" s="2" t="s">
        <v>131</v>
      </c>
      <c r="Y160" s="2" t="s">
        <v>767</v>
      </c>
      <c r="Z160" s="4">
        <v>299</v>
      </c>
      <c r="AA160" s="4">
        <f>=ROUNDDOWN({0},0)</f>
      </c>
      <c r="AB160" s="5"/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139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139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139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139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777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131</v>
      </c>
      <c r="EI160" s="2" t="s">
        <v>131</v>
      </c>
      <c r="EJ160" s="2" t="s">
        <v>131</v>
      </c>
      <c r="EK160" s="2" t="s">
        <v>131</v>
      </c>
      <c r="EL160" s="2" t="s">
        <v>131</v>
      </c>
      <c r="EM160" s="2" t="s">
        <v>131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139</v>
      </c>
      <c r="EV160" s="2" t="s">
        <v>128</v>
      </c>
      <c r="EW160" s="2" t="s">
        <v>131</v>
      </c>
      <c r="EX160" s="2" t="s">
        <v>131</v>
      </c>
      <c r="EY160" s="2" t="s">
        <v>142</v>
      </c>
      <c r="EZ160" s="2" t="s">
        <v>142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139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139</v>
      </c>
      <c r="FV160" s="2" t="s">
        <v>128</v>
      </c>
      <c r="FW160" s="2" t="s">
        <v>131</v>
      </c>
      <c r="FX160" s="2" t="s">
        <v>131</v>
      </c>
      <c r="FY160" s="2" t="s">
        <v>142</v>
      </c>
      <c r="FZ160" s="2" t="s">
        <v>142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131</v>
      </c>
      <c r="GV160" s="2" t="s">
        <v>131</v>
      </c>
      <c r="GW160" s="2" t="s">
        <v>131</v>
      </c>
      <c r="GX160" s="2" t="s">
        <v>131</v>
      </c>
      <c r="GY160" s="2" t="s">
        <v>131</v>
      </c>
      <c r="GZ160" s="2" t="s">
        <v>131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131</v>
      </c>
      <c r="HV160" s="2" t="s">
        <v>131</v>
      </c>
      <c r="HW160" s="2" t="s">
        <v>131</v>
      </c>
      <c r="HX160" s="2" t="s">
        <v>131</v>
      </c>
      <c r="HY160" s="2" t="s">
        <v>131</v>
      </c>
      <c r="HZ160" s="2" t="s">
        <v>131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131</v>
      </c>
      <c r="II160" s="2" t="s">
        <v>131</v>
      </c>
      <c r="IJ160" s="2" t="s">
        <v>131</v>
      </c>
      <c r="IK160" s="2" t="s">
        <v>131</v>
      </c>
      <c r="IL160" s="2" t="s">
        <v>131</v>
      </c>
      <c r="IM160" s="2" t="s">
        <v>131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131</v>
      </c>
      <c r="KV160" s="2" t="s">
        <v>131</v>
      </c>
      <c r="KW160" s="2" t="s">
        <v>131</v>
      </c>
      <c r="KX160" s="2" t="s">
        <v>131</v>
      </c>
      <c r="KY160" s="2" t="s">
        <v>131</v>
      </c>
      <c r="KZ160" s="2" t="s">
        <v>131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139</v>
      </c>
      <c r="LV160" s="2" t="s">
        <v>128</v>
      </c>
      <c r="LW160" s="2" t="s">
        <v>131</v>
      </c>
      <c r="LX160" s="2" t="s">
        <v>131</v>
      </c>
      <c r="LY160" s="2" t="s">
        <v>142</v>
      </c>
      <c r="LZ160" s="2" t="s">
        <v>142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139</v>
      </c>
      <c r="MI160" s="2" t="s">
        <v>128</v>
      </c>
      <c r="MJ160" s="2" t="s">
        <v>131</v>
      </c>
      <c r="MK160" s="2" t="s">
        <v>131</v>
      </c>
      <c r="ML160" s="2" t="s">
        <v>142</v>
      </c>
      <c r="MM160" s="2" t="s">
        <v>142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131</v>
      </c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139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142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159</v>
      </c>
      <c r="OI160" s="2" t="s">
        <v>128</v>
      </c>
      <c r="OJ160" s="2" t="s">
        <v>131</v>
      </c>
      <c r="OK160" s="2" t="s">
        <v>131</v>
      </c>
      <c r="OL160" s="2" t="s">
        <v>142</v>
      </c>
      <c r="OM160" s="2" t="s">
        <v>142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160</v>
      </c>
      <c r="RI160" s="2" t="s">
        <v>154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1408</v>
      </c>
      <c r="B161" s="2" t="s">
        <v>120</v>
      </c>
      <c r="C161" s="2" t="s">
        <v>1317</v>
      </c>
      <c r="D161" s="2" t="s">
        <v>1368</v>
      </c>
      <c r="E161" s="2" t="s">
        <v>1369</v>
      </c>
      <c r="F161" s="2" t="s">
        <v>1398</v>
      </c>
      <c r="G161" s="2" t="s">
        <v>1398</v>
      </c>
      <c r="H161" s="2" t="s">
        <v>1398</v>
      </c>
      <c r="I161" s="2" t="s">
        <v>1399</v>
      </c>
      <c r="J161" s="2" t="s">
        <v>180</v>
      </c>
      <c r="K161" s="2" t="s">
        <v>1360</v>
      </c>
      <c r="L161" s="3">
        <v>80</v>
      </c>
      <c r="M161" s="3">
        <v>84</v>
      </c>
      <c r="N161" s="3">
        <v>199.99</v>
      </c>
      <c r="O161" s="2" t="s">
        <v>128</v>
      </c>
      <c r="P161" s="2" t="s">
        <v>1321</v>
      </c>
      <c r="Q161" s="2" t="s">
        <v>130</v>
      </c>
      <c r="R161" s="2" t="s">
        <v>131</v>
      </c>
      <c r="S161" s="2" t="s">
        <v>131</v>
      </c>
      <c r="T161" s="2" t="s">
        <v>378</v>
      </c>
      <c r="U161" s="2" t="s">
        <v>684</v>
      </c>
      <c r="V161" s="2" t="s">
        <v>854</v>
      </c>
      <c r="W161" s="2" t="s">
        <v>1324</v>
      </c>
      <c r="X161" s="2" t="s">
        <v>131</v>
      </c>
      <c r="Y161" s="2" t="s">
        <v>767</v>
      </c>
      <c r="Z161" s="4">
        <v>403</v>
      </c>
      <c r="AA161" s="4">
        <f>=ROUNDDOWN(447.777777777778,0)</f>
      </c>
      <c r="AB161" s="5">
        <v>0.9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139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139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139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139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777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131</v>
      </c>
      <c r="EI161" s="2" t="s">
        <v>131</v>
      </c>
      <c r="EJ161" s="2" t="s">
        <v>131</v>
      </c>
      <c r="EK161" s="2" t="s">
        <v>131</v>
      </c>
      <c r="EL161" s="2" t="s">
        <v>131</v>
      </c>
      <c r="EM161" s="2" t="s">
        <v>131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139</v>
      </c>
      <c r="EV161" s="2" t="s">
        <v>128</v>
      </c>
      <c r="EW161" s="2" t="s">
        <v>131</v>
      </c>
      <c r="EX161" s="2" t="s">
        <v>131</v>
      </c>
      <c r="EY161" s="2" t="s">
        <v>142</v>
      </c>
      <c r="EZ161" s="2" t="s">
        <v>142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139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139</v>
      </c>
      <c r="FV161" s="2" t="s">
        <v>128</v>
      </c>
      <c r="FW161" s="2" t="s">
        <v>131</v>
      </c>
      <c r="FX161" s="2" t="s">
        <v>131</v>
      </c>
      <c r="FY161" s="2" t="s">
        <v>142</v>
      </c>
      <c r="FZ161" s="2" t="s">
        <v>142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131</v>
      </c>
      <c r="GV161" s="2" t="s">
        <v>131</v>
      </c>
      <c r="GW161" s="2" t="s">
        <v>131</v>
      </c>
      <c r="GX161" s="2" t="s">
        <v>131</v>
      </c>
      <c r="GY161" s="2" t="s">
        <v>131</v>
      </c>
      <c r="GZ161" s="2" t="s">
        <v>131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131</v>
      </c>
      <c r="HV161" s="2" t="s">
        <v>131</v>
      </c>
      <c r="HW161" s="2" t="s">
        <v>131</v>
      </c>
      <c r="HX161" s="2" t="s">
        <v>131</v>
      </c>
      <c r="HY161" s="2" t="s">
        <v>131</v>
      </c>
      <c r="HZ161" s="2" t="s">
        <v>131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131</v>
      </c>
      <c r="II161" s="2" t="s">
        <v>131</v>
      </c>
      <c r="IJ161" s="2" t="s">
        <v>131</v>
      </c>
      <c r="IK161" s="2" t="s">
        <v>131</v>
      </c>
      <c r="IL161" s="2" t="s">
        <v>131</v>
      </c>
      <c r="IM161" s="2" t="s">
        <v>131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131</v>
      </c>
      <c r="KV161" s="2" t="s">
        <v>131</v>
      </c>
      <c r="KW161" s="2" t="s">
        <v>131</v>
      </c>
      <c r="KX161" s="2" t="s">
        <v>131</v>
      </c>
      <c r="KY161" s="2" t="s">
        <v>131</v>
      </c>
      <c r="KZ161" s="2" t="s">
        <v>131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139</v>
      </c>
      <c r="LV161" s="2" t="s">
        <v>128</v>
      </c>
      <c r="LW161" s="2" t="s">
        <v>131</v>
      </c>
      <c r="LX161" s="2" t="s">
        <v>131</v>
      </c>
      <c r="LY161" s="2" t="s">
        <v>142</v>
      </c>
      <c r="LZ161" s="2" t="s">
        <v>142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139</v>
      </c>
      <c r="MI161" s="2" t="s">
        <v>128</v>
      </c>
      <c r="MJ161" s="2" t="s">
        <v>131</v>
      </c>
      <c r="MK161" s="2" t="s">
        <v>131</v>
      </c>
      <c r="ML161" s="2" t="s">
        <v>142</v>
      </c>
      <c r="MM161" s="2" t="s">
        <v>142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131</v>
      </c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139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142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159</v>
      </c>
      <c r="OI161" s="2" t="s">
        <v>128</v>
      </c>
      <c r="OJ161" s="2" t="s">
        <v>131</v>
      </c>
      <c r="OK161" s="2" t="s">
        <v>131</v>
      </c>
      <c r="OL161" s="2" t="s">
        <v>142</v>
      </c>
      <c r="OM161" s="2" t="s">
        <v>142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160</v>
      </c>
      <c r="RI161" s="2" t="s">
        <v>154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1409</v>
      </c>
      <c r="B162" s="2" t="s">
        <v>120</v>
      </c>
      <c r="C162" s="2" t="s">
        <v>1317</v>
      </c>
      <c r="D162" s="2" t="s">
        <v>1368</v>
      </c>
      <c r="E162" s="2" t="s">
        <v>1369</v>
      </c>
      <c r="F162" s="2" t="s">
        <v>1398</v>
      </c>
      <c r="G162" s="2" t="s">
        <v>1398</v>
      </c>
      <c r="H162" s="2" t="s">
        <v>1398</v>
      </c>
      <c r="I162" s="2" t="s">
        <v>1399</v>
      </c>
      <c r="J162" s="2" t="s">
        <v>189</v>
      </c>
      <c r="K162" s="2" t="s">
        <v>1360</v>
      </c>
      <c r="L162" s="3">
        <v>84</v>
      </c>
      <c r="M162" s="3">
        <v>88.2</v>
      </c>
      <c r="N162" s="3">
        <v>209.99</v>
      </c>
      <c r="O162" s="2" t="s">
        <v>128</v>
      </c>
      <c r="P162" s="2" t="s">
        <v>1321</v>
      </c>
      <c r="Q162" s="2" t="s">
        <v>130</v>
      </c>
      <c r="R162" s="2" t="s">
        <v>131</v>
      </c>
      <c r="S162" s="2" t="s">
        <v>131</v>
      </c>
      <c r="T162" s="2" t="s">
        <v>378</v>
      </c>
      <c r="U162" s="2" t="s">
        <v>684</v>
      </c>
      <c r="V162" s="2" t="s">
        <v>854</v>
      </c>
      <c r="W162" s="2" t="s">
        <v>1324</v>
      </c>
      <c r="X162" s="2" t="s">
        <v>131</v>
      </c>
      <c r="Y162" s="2" t="s">
        <v>767</v>
      </c>
      <c r="Z162" s="4">
        <v>143</v>
      </c>
      <c r="AA162" s="4">
        <f>=ROUNDDOWN({0},0)</f>
      </c>
      <c r="AB162" s="5"/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139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139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139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139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777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131</v>
      </c>
      <c r="EI162" s="2" t="s">
        <v>131</v>
      </c>
      <c r="EJ162" s="2" t="s">
        <v>131</v>
      </c>
      <c r="EK162" s="2" t="s">
        <v>131</v>
      </c>
      <c r="EL162" s="2" t="s">
        <v>131</v>
      </c>
      <c r="EM162" s="2" t="s">
        <v>131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139</v>
      </c>
      <c r="EV162" s="2" t="s">
        <v>128</v>
      </c>
      <c r="EW162" s="2" t="s">
        <v>131</v>
      </c>
      <c r="EX162" s="2" t="s">
        <v>131</v>
      </c>
      <c r="EY162" s="2" t="s">
        <v>142</v>
      </c>
      <c r="EZ162" s="2" t="s">
        <v>142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139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139</v>
      </c>
      <c r="FV162" s="2" t="s">
        <v>128</v>
      </c>
      <c r="FW162" s="2" t="s">
        <v>131</v>
      </c>
      <c r="FX162" s="2" t="s">
        <v>131</v>
      </c>
      <c r="FY162" s="2" t="s">
        <v>142</v>
      </c>
      <c r="FZ162" s="2" t="s">
        <v>142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131</v>
      </c>
      <c r="GV162" s="2" t="s">
        <v>131</v>
      </c>
      <c r="GW162" s="2" t="s">
        <v>131</v>
      </c>
      <c r="GX162" s="2" t="s">
        <v>131</v>
      </c>
      <c r="GY162" s="2" t="s">
        <v>131</v>
      </c>
      <c r="GZ162" s="2" t="s">
        <v>131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131</v>
      </c>
      <c r="HV162" s="2" t="s">
        <v>131</v>
      </c>
      <c r="HW162" s="2" t="s">
        <v>131</v>
      </c>
      <c r="HX162" s="2" t="s">
        <v>131</v>
      </c>
      <c r="HY162" s="2" t="s">
        <v>131</v>
      </c>
      <c r="HZ162" s="2" t="s">
        <v>131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131</v>
      </c>
      <c r="II162" s="2" t="s">
        <v>131</v>
      </c>
      <c r="IJ162" s="2" t="s">
        <v>131</v>
      </c>
      <c r="IK162" s="2" t="s">
        <v>131</v>
      </c>
      <c r="IL162" s="2" t="s">
        <v>131</v>
      </c>
      <c r="IM162" s="2" t="s">
        <v>131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131</v>
      </c>
      <c r="KV162" s="2" t="s">
        <v>131</v>
      </c>
      <c r="KW162" s="2" t="s">
        <v>131</v>
      </c>
      <c r="KX162" s="2" t="s">
        <v>131</v>
      </c>
      <c r="KY162" s="2" t="s">
        <v>131</v>
      </c>
      <c r="KZ162" s="2" t="s">
        <v>131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139</v>
      </c>
      <c r="LV162" s="2" t="s">
        <v>128</v>
      </c>
      <c r="LW162" s="2" t="s">
        <v>131</v>
      </c>
      <c r="LX162" s="2" t="s">
        <v>131</v>
      </c>
      <c r="LY162" s="2" t="s">
        <v>142</v>
      </c>
      <c r="LZ162" s="2" t="s">
        <v>142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139</v>
      </c>
      <c r="MI162" s="2" t="s">
        <v>128</v>
      </c>
      <c r="MJ162" s="2" t="s">
        <v>131</v>
      </c>
      <c r="MK162" s="2" t="s">
        <v>131</v>
      </c>
      <c r="ML162" s="2" t="s">
        <v>142</v>
      </c>
      <c r="MM162" s="2" t="s">
        <v>142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131</v>
      </c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139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142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159</v>
      </c>
      <c r="OI162" s="2" t="s">
        <v>128</v>
      </c>
      <c r="OJ162" s="2" t="s">
        <v>131</v>
      </c>
      <c r="OK162" s="2" t="s">
        <v>131</v>
      </c>
      <c r="OL162" s="2" t="s">
        <v>142</v>
      </c>
      <c r="OM162" s="2" t="s">
        <v>142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160</v>
      </c>
      <c r="RI162" s="2" t="s">
        <v>154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1410</v>
      </c>
      <c r="B163" s="2" t="s">
        <v>120</v>
      </c>
      <c r="C163" s="2" t="s">
        <v>1317</v>
      </c>
      <c r="D163" s="2" t="s">
        <v>1368</v>
      </c>
      <c r="E163" s="2" t="s">
        <v>1369</v>
      </c>
      <c r="F163" s="2" t="s">
        <v>1398</v>
      </c>
      <c r="G163" s="2" t="s">
        <v>1398</v>
      </c>
      <c r="H163" s="2" t="s">
        <v>1398</v>
      </c>
      <c r="I163" s="2" t="s">
        <v>1399</v>
      </c>
      <c r="J163" s="2" t="s">
        <v>1378</v>
      </c>
      <c r="K163" s="2" t="s">
        <v>1360</v>
      </c>
      <c r="L163" s="3">
        <v>104</v>
      </c>
      <c r="M163" s="3">
        <v>109.2</v>
      </c>
      <c r="N163" s="3">
        <v>259.99</v>
      </c>
      <c r="O163" s="2" t="s">
        <v>128</v>
      </c>
      <c r="P163" s="2" t="s">
        <v>1321</v>
      </c>
      <c r="Q163" s="2" t="s">
        <v>130</v>
      </c>
      <c r="R163" s="2" t="s">
        <v>131</v>
      </c>
      <c r="S163" s="2" t="s">
        <v>131</v>
      </c>
      <c r="T163" s="2" t="s">
        <v>378</v>
      </c>
      <c r="U163" s="2" t="s">
        <v>783</v>
      </c>
      <c r="V163" s="2" t="s">
        <v>854</v>
      </c>
      <c r="W163" s="2" t="s">
        <v>1324</v>
      </c>
      <c r="X163" s="2" t="s">
        <v>131</v>
      </c>
      <c r="Y163" s="2" t="s">
        <v>767</v>
      </c>
      <c r="Z163" s="4">
        <v>146</v>
      </c>
      <c r="AA163" s="4">
        <f>=ROUNDDOWN({0},0)</f>
      </c>
      <c r="AB163" s="5"/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139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139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139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139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777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131</v>
      </c>
      <c r="EI163" s="2" t="s">
        <v>131</v>
      </c>
      <c r="EJ163" s="2" t="s">
        <v>131</v>
      </c>
      <c r="EK163" s="2" t="s">
        <v>131</v>
      </c>
      <c r="EL163" s="2" t="s">
        <v>131</v>
      </c>
      <c r="EM163" s="2" t="s">
        <v>131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139</v>
      </c>
      <c r="EV163" s="2" t="s">
        <v>128</v>
      </c>
      <c r="EW163" s="2" t="s">
        <v>131</v>
      </c>
      <c r="EX163" s="2" t="s">
        <v>131</v>
      </c>
      <c r="EY163" s="2" t="s">
        <v>142</v>
      </c>
      <c r="EZ163" s="2" t="s">
        <v>142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139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139</v>
      </c>
      <c r="FV163" s="2" t="s">
        <v>128</v>
      </c>
      <c r="FW163" s="2" t="s">
        <v>131</v>
      </c>
      <c r="FX163" s="2" t="s">
        <v>131</v>
      </c>
      <c r="FY163" s="2" t="s">
        <v>142</v>
      </c>
      <c r="FZ163" s="2" t="s">
        <v>142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131</v>
      </c>
      <c r="GV163" s="2" t="s">
        <v>131</v>
      </c>
      <c r="GW163" s="2" t="s">
        <v>131</v>
      </c>
      <c r="GX163" s="2" t="s">
        <v>131</v>
      </c>
      <c r="GY163" s="2" t="s">
        <v>131</v>
      </c>
      <c r="GZ163" s="2" t="s">
        <v>131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131</v>
      </c>
      <c r="HV163" s="2" t="s">
        <v>131</v>
      </c>
      <c r="HW163" s="2" t="s">
        <v>131</v>
      </c>
      <c r="HX163" s="2" t="s">
        <v>131</v>
      </c>
      <c r="HY163" s="2" t="s">
        <v>131</v>
      </c>
      <c r="HZ163" s="2" t="s">
        <v>131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131</v>
      </c>
      <c r="II163" s="2" t="s">
        <v>131</v>
      </c>
      <c r="IJ163" s="2" t="s">
        <v>131</v>
      </c>
      <c r="IK163" s="2" t="s">
        <v>131</v>
      </c>
      <c r="IL163" s="2" t="s">
        <v>131</v>
      </c>
      <c r="IM163" s="2" t="s">
        <v>131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131</v>
      </c>
      <c r="KV163" s="2" t="s">
        <v>131</v>
      </c>
      <c r="KW163" s="2" t="s">
        <v>131</v>
      </c>
      <c r="KX163" s="2" t="s">
        <v>131</v>
      </c>
      <c r="KY163" s="2" t="s">
        <v>131</v>
      </c>
      <c r="KZ163" s="2" t="s">
        <v>131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139</v>
      </c>
      <c r="LV163" s="2" t="s">
        <v>128</v>
      </c>
      <c r="LW163" s="2" t="s">
        <v>131</v>
      </c>
      <c r="LX163" s="2" t="s">
        <v>131</v>
      </c>
      <c r="LY163" s="2" t="s">
        <v>142</v>
      </c>
      <c r="LZ163" s="2" t="s">
        <v>142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139</v>
      </c>
      <c r="MI163" s="2" t="s">
        <v>128</v>
      </c>
      <c r="MJ163" s="2" t="s">
        <v>131</v>
      </c>
      <c r="MK163" s="2" t="s">
        <v>131</v>
      </c>
      <c r="ML163" s="2" t="s">
        <v>142</v>
      </c>
      <c r="MM163" s="2" t="s">
        <v>142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131</v>
      </c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139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142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159</v>
      </c>
      <c r="OI163" s="2" t="s">
        <v>128</v>
      </c>
      <c r="OJ163" s="2" t="s">
        <v>131</v>
      </c>
      <c r="OK163" s="2" t="s">
        <v>131</v>
      </c>
      <c r="OL163" s="2" t="s">
        <v>142</v>
      </c>
      <c r="OM163" s="2" t="s">
        <v>142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160</v>
      </c>
      <c r="RI163" s="2" t="s">
        <v>154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1411</v>
      </c>
      <c r="B164" s="2" t="s">
        <v>120</v>
      </c>
      <c r="C164" s="2" t="s">
        <v>1317</v>
      </c>
      <c r="D164" s="2" t="s">
        <v>1368</v>
      </c>
      <c r="E164" s="2" t="s">
        <v>1369</v>
      </c>
      <c r="F164" s="2" t="s">
        <v>1398</v>
      </c>
      <c r="G164" s="2" t="s">
        <v>1398</v>
      </c>
      <c r="H164" s="2" t="s">
        <v>1398</v>
      </c>
      <c r="I164" s="2" t="s">
        <v>1399</v>
      </c>
      <c r="J164" s="2" t="s">
        <v>164</v>
      </c>
      <c r="K164" s="2" t="s">
        <v>1322</v>
      </c>
      <c r="L164" s="3">
        <v>76</v>
      </c>
      <c r="M164" s="3">
        <v>79.8</v>
      </c>
      <c r="N164" s="3">
        <v>189.99</v>
      </c>
      <c r="O164" s="2" t="s">
        <v>128</v>
      </c>
      <c r="P164" s="2" t="s">
        <v>1321</v>
      </c>
      <c r="Q164" s="2" t="s">
        <v>130</v>
      </c>
      <c r="R164" s="2" t="s">
        <v>131</v>
      </c>
      <c r="S164" s="2" t="s">
        <v>131</v>
      </c>
      <c r="T164" s="2" t="s">
        <v>378</v>
      </c>
      <c r="U164" s="2" t="s">
        <v>684</v>
      </c>
      <c r="V164" s="2" t="s">
        <v>854</v>
      </c>
      <c r="W164" s="2" t="s">
        <v>1324</v>
      </c>
      <c r="X164" s="2" t="s">
        <v>131</v>
      </c>
      <c r="Y164" s="2" t="s">
        <v>767</v>
      </c>
      <c r="Z164" s="4">
        <v>125</v>
      </c>
      <c r="AA164" s="4">
        <f>=ROUNDDOWN(1250,0)</f>
      </c>
      <c r="AB164" s="5">
        <v>0.1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139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139</v>
      </c>
      <c r="CI164" s="2" t="s">
        <v>128</v>
      </c>
      <c r="CJ164" s="2" t="s">
        <v>131</v>
      </c>
      <c r="CK164" s="2" t="s">
        <v>986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139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139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777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131</v>
      </c>
      <c r="EI164" s="2" t="s">
        <v>131</v>
      </c>
      <c r="EJ164" s="2" t="s">
        <v>131</v>
      </c>
      <c r="EK164" s="2" t="s">
        <v>131</v>
      </c>
      <c r="EL164" s="2" t="s">
        <v>131</v>
      </c>
      <c r="EM164" s="2" t="s">
        <v>131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139</v>
      </c>
      <c r="EV164" s="2" t="s">
        <v>128</v>
      </c>
      <c r="EW164" s="2" t="s">
        <v>131</v>
      </c>
      <c r="EX164" s="2" t="s">
        <v>131</v>
      </c>
      <c r="EY164" s="2" t="s">
        <v>142</v>
      </c>
      <c r="EZ164" s="2" t="s">
        <v>142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139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139</v>
      </c>
      <c r="FV164" s="2" t="s">
        <v>128</v>
      </c>
      <c r="FW164" s="2" t="s">
        <v>131</v>
      </c>
      <c r="FX164" s="2" t="s">
        <v>131</v>
      </c>
      <c r="FY164" s="2" t="s">
        <v>142</v>
      </c>
      <c r="FZ164" s="2" t="s">
        <v>142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131</v>
      </c>
      <c r="GV164" s="2" t="s">
        <v>131</v>
      </c>
      <c r="GW164" s="2" t="s">
        <v>131</v>
      </c>
      <c r="GX164" s="2" t="s">
        <v>131</v>
      </c>
      <c r="GY164" s="2" t="s">
        <v>131</v>
      </c>
      <c r="GZ164" s="2" t="s">
        <v>131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131</v>
      </c>
      <c r="HV164" s="2" t="s">
        <v>131</v>
      </c>
      <c r="HW164" s="2" t="s">
        <v>131</v>
      </c>
      <c r="HX164" s="2" t="s">
        <v>131</v>
      </c>
      <c r="HY164" s="2" t="s">
        <v>131</v>
      </c>
      <c r="HZ164" s="2" t="s">
        <v>131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131</v>
      </c>
      <c r="II164" s="2" t="s">
        <v>131</v>
      </c>
      <c r="IJ164" s="2" t="s">
        <v>131</v>
      </c>
      <c r="IK164" s="2" t="s">
        <v>131</v>
      </c>
      <c r="IL164" s="2" t="s">
        <v>131</v>
      </c>
      <c r="IM164" s="2" t="s">
        <v>131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131</v>
      </c>
      <c r="KV164" s="2" t="s">
        <v>131</v>
      </c>
      <c r="KW164" s="2" t="s">
        <v>131</v>
      </c>
      <c r="KX164" s="2" t="s">
        <v>131</v>
      </c>
      <c r="KY164" s="2" t="s">
        <v>131</v>
      </c>
      <c r="KZ164" s="2" t="s">
        <v>131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139</v>
      </c>
      <c r="LV164" s="2" t="s">
        <v>128</v>
      </c>
      <c r="LW164" s="2" t="s">
        <v>131</v>
      </c>
      <c r="LX164" s="2" t="s">
        <v>131</v>
      </c>
      <c r="LY164" s="2" t="s">
        <v>142</v>
      </c>
      <c r="LZ164" s="2" t="s">
        <v>142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139</v>
      </c>
      <c r="MI164" s="2" t="s">
        <v>128</v>
      </c>
      <c r="MJ164" s="2" t="s">
        <v>131</v>
      </c>
      <c r="MK164" s="2" t="s">
        <v>131</v>
      </c>
      <c r="ML164" s="2" t="s">
        <v>142</v>
      </c>
      <c r="MM164" s="2" t="s">
        <v>142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131</v>
      </c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139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142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159</v>
      </c>
      <c r="OI164" s="2" t="s">
        <v>128</v>
      </c>
      <c r="OJ164" s="2" t="s">
        <v>131</v>
      </c>
      <c r="OK164" s="2" t="s">
        <v>131</v>
      </c>
      <c r="OL164" s="2" t="s">
        <v>142</v>
      </c>
      <c r="OM164" s="2" t="s">
        <v>142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160</v>
      </c>
      <c r="RI164" s="2" t="s">
        <v>154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1412</v>
      </c>
      <c r="B165" s="2" t="s">
        <v>120</v>
      </c>
      <c r="C165" s="2" t="s">
        <v>1317</v>
      </c>
      <c r="D165" s="2" t="s">
        <v>1368</v>
      </c>
      <c r="E165" s="2" t="s">
        <v>1369</v>
      </c>
      <c r="F165" s="2" t="s">
        <v>1398</v>
      </c>
      <c r="G165" s="2" t="s">
        <v>1398</v>
      </c>
      <c r="H165" s="2" t="s">
        <v>1398</v>
      </c>
      <c r="I165" s="2" t="s">
        <v>1399</v>
      </c>
      <c r="J165" s="2" t="s">
        <v>180</v>
      </c>
      <c r="K165" s="2" t="s">
        <v>1322</v>
      </c>
      <c r="L165" s="3">
        <v>80</v>
      </c>
      <c r="M165" s="3">
        <v>84</v>
      </c>
      <c r="N165" s="3">
        <v>199.99</v>
      </c>
      <c r="O165" s="2" t="s">
        <v>128</v>
      </c>
      <c r="P165" s="2" t="s">
        <v>1321</v>
      </c>
      <c r="Q165" s="2" t="s">
        <v>130</v>
      </c>
      <c r="R165" s="2" t="s">
        <v>131</v>
      </c>
      <c r="S165" s="2" t="s">
        <v>131</v>
      </c>
      <c r="T165" s="2" t="s">
        <v>378</v>
      </c>
      <c r="U165" s="2" t="s">
        <v>684</v>
      </c>
      <c r="V165" s="2" t="s">
        <v>854</v>
      </c>
      <c r="W165" s="2" t="s">
        <v>1324</v>
      </c>
      <c r="X165" s="2" t="s">
        <v>131</v>
      </c>
      <c r="Y165" s="2" t="s">
        <v>767</v>
      </c>
      <c r="Z165" s="4">
        <v>185</v>
      </c>
      <c r="AA165" s="4">
        <f>=ROUNDDOWN({0},0)</f>
      </c>
      <c r="AB165" s="5"/>
      <c r="AC165" s="2" t="s">
        <v>131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131</v>
      </c>
      <c r="AW165" s="8" t="s">
        <v>131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 t="s">
        <v>131</v>
      </c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139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142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139</v>
      </c>
      <c r="CI165" s="2" t="s">
        <v>128</v>
      </c>
      <c r="CJ165" s="2" t="s">
        <v>131</v>
      </c>
      <c r="CK165" s="2" t="s">
        <v>131</v>
      </c>
      <c r="CL165" s="2" t="s">
        <v>142</v>
      </c>
      <c r="CM165" s="2" t="s">
        <v>142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139</v>
      </c>
      <c r="CV165" s="2" t="s">
        <v>128</v>
      </c>
      <c r="CW165" s="2" t="s">
        <v>131</v>
      </c>
      <c r="CX165" s="2" t="s">
        <v>131</v>
      </c>
      <c r="CY165" s="2" t="s">
        <v>142</v>
      </c>
      <c r="CZ165" s="2" t="s">
        <v>142</v>
      </c>
      <c r="DA165" s="2" t="s">
        <v>131</v>
      </c>
      <c r="DB165" s="4"/>
      <c r="DC165" s="8"/>
      <c r="DD165" s="4"/>
      <c r="DE165" s="8"/>
      <c r="DF165" s="7"/>
      <c r="DG165" s="7"/>
      <c r="DH165" s="2" t="s">
        <v>139</v>
      </c>
      <c r="DI165" s="2" t="s">
        <v>128</v>
      </c>
      <c r="DJ165" s="2" t="s">
        <v>131</v>
      </c>
      <c r="DK165" s="2" t="s">
        <v>131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777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131</v>
      </c>
      <c r="EI165" s="2" t="s">
        <v>131</v>
      </c>
      <c r="EJ165" s="2" t="s">
        <v>131</v>
      </c>
      <c r="EK165" s="2" t="s">
        <v>131</v>
      </c>
      <c r="EL165" s="2" t="s">
        <v>131</v>
      </c>
      <c r="EM165" s="2" t="s">
        <v>131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139</v>
      </c>
      <c r="EV165" s="2" t="s">
        <v>128</v>
      </c>
      <c r="EW165" s="2" t="s">
        <v>131</v>
      </c>
      <c r="EX165" s="2" t="s">
        <v>131</v>
      </c>
      <c r="EY165" s="2" t="s">
        <v>142</v>
      </c>
      <c r="EZ165" s="2" t="s">
        <v>142</v>
      </c>
      <c r="FA165" s="2" t="s">
        <v>131</v>
      </c>
      <c r="FB165" s="4"/>
      <c r="FC165" s="8"/>
      <c r="FD165" s="4"/>
      <c r="FE165" s="8"/>
      <c r="FF165" s="7"/>
      <c r="FG165" s="7"/>
      <c r="FH165" s="2" t="s">
        <v>139</v>
      </c>
      <c r="FI165" s="2" t="s">
        <v>128</v>
      </c>
      <c r="FJ165" s="2" t="s">
        <v>131</v>
      </c>
      <c r="FK165" s="2" t="s">
        <v>131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139</v>
      </c>
      <c r="FV165" s="2" t="s">
        <v>128</v>
      </c>
      <c r="FW165" s="2" t="s">
        <v>131</v>
      </c>
      <c r="FX165" s="2" t="s">
        <v>131</v>
      </c>
      <c r="FY165" s="2" t="s">
        <v>142</v>
      </c>
      <c r="FZ165" s="2" t="s">
        <v>142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131</v>
      </c>
      <c r="GV165" s="2" t="s">
        <v>131</v>
      </c>
      <c r="GW165" s="2" t="s">
        <v>131</v>
      </c>
      <c r="GX165" s="2" t="s">
        <v>131</v>
      </c>
      <c r="GY165" s="2" t="s">
        <v>131</v>
      </c>
      <c r="GZ165" s="2" t="s">
        <v>131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131</v>
      </c>
      <c r="HV165" s="2" t="s">
        <v>131</v>
      </c>
      <c r="HW165" s="2" t="s">
        <v>131</v>
      </c>
      <c r="HX165" s="2" t="s">
        <v>131</v>
      </c>
      <c r="HY165" s="2" t="s">
        <v>131</v>
      </c>
      <c r="HZ165" s="2" t="s">
        <v>131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2" t="s">
        <v>131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131</v>
      </c>
      <c r="KV165" s="2" t="s">
        <v>131</v>
      </c>
      <c r="KW165" s="2" t="s">
        <v>131</v>
      </c>
      <c r="KX165" s="2" t="s">
        <v>131</v>
      </c>
      <c r="KY165" s="2" t="s">
        <v>131</v>
      </c>
      <c r="KZ165" s="2" t="s">
        <v>131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139</v>
      </c>
      <c r="LV165" s="2" t="s">
        <v>128</v>
      </c>
      <c r="LW165" s="2" t="s">
        <v>131</v>
      </c>
      <c r="LX165" s="2" t="s">
        <v>131</v>
      </c>
      <c r="LY165" s="2" t="s">
        <v>142</v>
      </c>
      <c r="LZ165" s="2" t="s">
        <v>142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139</v>
      </c>
      <c r="MI165" s="2" t="s">
        <v>128</v>
      </c>
      <c r="MJ165" s="2" t="s">
        <v>131</v>
      </c>
      <c r="MK165" s="2" t="s">
        <v>131</v>
      </c>
      <c r="ML165" s="2" t="s">
        <v>142</v>
      </c>
      <c r="MM165" s="2" t="s">
        <v>142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131</v>
      </c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139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142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159</v>
      </c>
      <c r="OI165" s="2" t="s">
        <v>128</v>
      </c>
      <c r="OJ165" s="2" t="s">
        <v>131</v>
      </c>
      <c r="OK165" s="2" t="s">
        <v>131</v>
      </c>
      <c r="OL165" s="2" t="s">
        <v>142</v>
      </c>
      <c r="OM165" s="2" t="s">
        <v>142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160</v>
      </c>
      <c r="RI165" s="2" t="s">
        <v>154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1413</v>
      </c>
      <c r="B166" s="2" t="s">
        <v>120</v>
      </c>
      <c r="C166" s="2" t="s">
        <v>1317</v>
      </c>
      <c r="D166" s="2" t="s">
        <v>1368</v>
      </c>
      <c r="E166" s="2" t="s">
        <v>1369</v>
      </c>
      <c r="F166" s="2" t="s">
        <v>1398</v>
      </c>
      <c r="G166" s="2" t="s">
        <v>1398</v>
      </c>
      <c r="H166" s="2" t="s">
        <v>1398</v>
      </c>
      <c r="I166" s="2" t="s">
        <v>1399</v>
      </c>
      <c r="J166" s="2" t="s">
        <v>189</v>
      </c>
      <c r="K166" s="2" t="s">
        <v>1322</v>
      </c>
      <c r="L166" s="3">
        <v>84</v>
      </c>
      <c r="M166" s="3">
        <v>88.2</v>
      </c>
      <c r="N166" s="3">
        <v>209.99</v>
      </c>
      <c r="O166" s="2" t="s">
        <v>128</v>
      </c>
      <c r="P166" s="2" t="s">
        <v>1321</v>
      </c>
      <c r="Q166" s="2" t="s">
        <v>130</v>
      </c>
      <c r="R166" s="2" t="s">
        <v>131</v>
      </c>
      <c r="S166" s="2" t="s">
        <v>131</v>
      </c>
      <c r="T166" s="2" t="s">
        <v>378</v>
      </c>
      <c r="U166" s="2" t="s">
        <v>684</v>
      </c>
      <c r="V166" s="2" t="s">
        <v>854</v>
      </c>
      <c r="W166" s="2" t="s">
        <v>1324</v>
      </c>
      <c r="X166" s="2" t="s">
        <v>131</v>
      </c>
      <c r="Y166" s="2" t="s">
        <v>767</v>
      </c>
      <c r="Z166" s="4">
        <v>71</v>
      </c>
      <c r="AA166" s="4">
        <f>=ROUNDDOWN({0},0)</f>
      </c>
      <c r="AB166" s="5"/>
      <c r="AC166" s="2" t="s">
        <v>131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139</v>
      </c>
      <c r="BV166" s="2" t="s">
        <v>128</v>
      </c>
      <c r="BW166" s="2" t="s">
        <v>131</v>
      </c>
      <c r="BX166" s="2" t="s">
        <v>131</v>
      </c>
      <c r="BY166" s="2" t="s">
        <v>142</v>
      </c>
      <c r="BZ166" s="2" t="s">
        <v>142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139</v>
      </c>
      <c r="CI166" s="2" t="s">
        <v>128</v>
      </c>
      <c r="CJ166" s="2" t="s">
        <v>131</v>
      </c>
      <c r="CK166" s="2" t="s">
        <v>131</v>
      </c>
      <c r="CL166" s="2" t="s">
        <v>142</v>
      </c>
      <c r="CM166" s="2" t="s">
        <v>142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139</v>
      </c>
      <c r="CV166" s="2" t="s">
        <v>128</v>
      </c>
      <c r="CW166" s="2" t="s">
        <v>131</v>
      </c>
      <c r="CX166" s="2" t="s">
        <v>131</v>
      </c>
      <c r="CY166" s="2" t="s">
        <v>142</v>
      </c>
      <c r="CZ166" s="2" t="s">
        <v>142</v>
      </c>
      <c r="DA166" s="2" t="s">
        <v>131</v>
      </c>
      <c r="DB166" s="4"/>
      <c r="DC166" s="8"/>
      <c r="DD166" s="4"/>
      <c r="DE166" s="8"/>
      <c r="DF166" s="7"/>
      <c r="DG166" s="7"/>
      <c r="DH166" s="2" t="s">
        <v>139</v>
      </c>
      <c r="DI166" s="2" t="s">
        <v>128</v>
      </c>
      <c r="DJ166" s="2" t="s">
        <v>131</v>
      </c>
      <c r="DK166" s="2" t="s">
        <v>131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777</v>
      </c>
      <c r="DV166" s="2" t="s">
        <v>128</v>
      </c>
      <c r="DW166" s="2" t="s">
        <v>131</v>
      </c>
      <c r="DX166" s="2" t="s">
        <v>131</v>
      </c>
      <c r="DY166" s="2" t="s">
        <v>142</v>
      </c>
      <c r="DZ166" s="2" t="s">
        <v>142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131</v>
      </c>
      <c r="EI166" s="2" t="s">
        <v>131</v>
      </c>
      <c r="EJ166" s="2" t="s">
        <v>131</v>
      </c>
      <c r="EK166" s="2" t="s">
        <v>131</v>
      </c>
      <c r="EL166" s="2" t="s">
        <v>131</v>
      </c>
      <c r="EM166" s="2" t="s">
        <v>131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139</v>
      </c>
      <c r="EV166" s="2" t="s">
        <v>128</v>
      </c>
      <c r="EW166" s="2" t="s">
        <v>131</v>
      </c>
      <c r="EX166" s="2" t="s">
        <v>131</v>
      </c>
      <c r="EY166" s="2" t="s">
        <v>142</v>
      </c>
      <c r="EZ166" s="2" t="s">
        <v>142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139</v>
      </c>
      <c r="FI166" s="2" t="s">
        <v>128</v>
      </c>
      <c r="FJ166" s="2" t="s">
        <v>131</v>
      </c>
      <c r="FK166" s="2" t="s">
        <v>131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139</v>
      </c>
      <c r="FV166" s="2" t="s">
        <v>128</v>
      </c>
      <c r="FW166" s="2" t="s">
        <v>131</v>
      </c>
      <c r="FX166" s="2" t="s">
        <v>131</v>
      </c>
      <c r="FY166" s="2" t="s">
        <v>142</v>
      </c>
      <c r="FZ166" s="2" t="s">
        <v>142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131</v>
      </c>
      <c r="GV166" s="2" t="s">
        <v>131</v>
      </c>
      <c r="GW166" s="2" t="s">
        <v>131</v>
      </c>
      <c r="GX166" s="2" t="s">
        <v>131</v>
      </c>
      <c r="GY166" s="2" t="s">
        <v>131</v>
      </c>
      <c r="GZ166" s="2" t="s">
        <v>131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2" t="s">
        <v>131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131</v>
      </c>
      <c r="KV166" s="2" t="s">
        <v>131</v>
      </c>
      <c r="KW166" s="2" t="s">
        <v>131</v>
      </c>
      <c r="KX166" s="2" t="s">
        <v>131</v>
      </c>
      <c r="KY166" s="2" t="s">
        <v>131</v>
      </c>
      <c r="KZ166" s="2" t="s">
        <v>131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139</v>
      </c>
      <c r="LV166" s="2" t="s">
        <v>128</v>
      </c>
      <c r="LW166" s="2" t="s">
        <v>131</v>
      </c>
      <c r="LX166" s="2" t="s">
        <v>131</v>
      </c>
      <c r="LY166" s="2" t="s">
        <v>142</v>
      </c>
      <c r="LZ166" s="2" t="s">
        <v>142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139</v>
      </c>
      <c r="MI166" s="2" t="s">
        <v>128</v>
      </c>
      <c r="MJ166" s="2" t="s">
        <v>131</v>
      </c>
      <c r="MK166" s="2" t="s">
        <v>131</v>
      </c>
      <c r="ML166" s="2" t="s">
        <v>142</v>
      </c>
      <c r="MM166" s="2" t="s">
        <v>142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131</v>
      </c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139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142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159</v>
      </c>
      <c r="OI166" s="2" t="s">
        <v>128</v>
      </c>
      <c r="OJ166" s="2" t="s">
        <v>131</v>
      </c>
      <c r="OK166" s="2" t="s">
        <v>131</v>
      </c>
      <c r="OL166" s="2" t="s">
        <v>142</v>
      </c>
      <c r="OM166" s="2" t="s">
        <v>142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160</v>
      </c>
      <c r="RI166" s="2" t="s">
        <v>154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1414</v>
      </c>
      <c r="B167" s="2" t="s">
        <v>120</v>
      </c>
      <c r="C167" s="2" t="s">
        <v>1317</v>
      </c>
      <c r="D167" s="2" t="s">
        <v>1368</v>
      </c>
      <c r="E167" s="2" t="s">
        <v>1369</v>
      </c>
      <c r="F167" s="2" t="s">
        <v>1398</v>
      </c>
      <c r="G167" s="2" t="s">
        <v>1398</v>
      </c>
      <c r="H167" s="2" t="s">
        <v>1398</v>
      </c>
      <c r="I167" s="2" t="s">
        <v>1399</v>
      </c>
      <c r="J167" s="2" t="s">
        <v>1378</v>
      </c>
      <c r="K167" s="2" t="s">
        <v>1322</v>
      </c>
      <c r="L167" s="3">
        <v>104</v>
      </c>
      <c r="M167" s="3">
        <v>109.2</v>
      </c>
      <c r="N167" s="3">
        <v>259.99</v>
      </c>
      <c r="O167" s="2" t="s">
        <v>128</v>
      </c>
      <c r="P167" s="2" t="s">
        <v>1321</v>
      </c>
      <c r="Q167" s="2" t="s">
        <v>130</v>
      </c>
      <c r="R167" s="2" t="s">
        <v>131</v>
      </c>
      <c r="S167" s="2" t="s">
        <v>131</v>
      </c>
      <c r="T167" s="2" t="s">
        <v>378</v>
      </c>
      <c r="U167" s="2" t="s">
        <v>783</v>
      </c>
      <c r="V167" s="2" t="s">
        <v>854</v>
      </c>
      <c r="W167" s="2" t="s">
        <v>1324</v>
      </c>
      <c r="X167" s="2" t="s">
        <v>131</v>
      </c>
      <c r="Y167" s="2" t="s">
        <v>767</v>
      </c>
      <c r="Z167" s="4">
        <v>71</v>
      </c>
      <c r="AA167" s="4">
        <f>=ROUNDDOWN({0},0)</f>
      </c>
      <c r="AB167" s="5"/>
      <c r="AC167" s="2" t="s">
        <v>131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 t="s">
        <v>131</v>
      </c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139</v>
      </c>
      <c r="BV167" s="2" t="s">
        <v>128</v>
      </c>
      <c r="BW167" s="2" t="s">
        <v>131</v>
      </c>
      <c r="BX167" s="2" t="s">
        <v>131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139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139</v>
      </c>
      <c r="CV167" s="2" t="s">
        <v>128</v>
      </c>
      <c r="CW167" s="2" t="s">
        <v>131</v>
      </c>
      <c r="CX167" s="2" t="s">
        <v>131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139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777</v>
      </c>
      <c r="DV167" s="2" t="s">
        <v>128</v>
      </c>
      <c r="DW167" s="2" t="s">
        <v>131</v>
      </c>
      <c r="DX167" s="2" t="s">
        <v>131</v>
      </c>
      <c r="DY167" s="2" t="s">
        <v>142</v>
      </c>
      <c r="DZ167" s="2" t="s">
        <v>142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139</v>
      </c>
      <c r="EV167" s="2" t="s">
        <v>128</v>
      </c>
      <c r="EW167" s="2" t="s">
        <v>131</v>
      </c>
      <c r="EX167" s="2" t="s">
        <v>131</v>
      </c>
      <c r="EY167" s="2" t="s">
        <v>142</v>
      </c>
      <c r="EZ167" s="2" t="s">
        <v>142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139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139</v>
      </c>
      <c r="FV167" s="2" t="s">
        <v>128</v>
      </c>
      <c r="FW167" s="2" t="s">
        <v>131</v>
      </c>
      <c r="FX167" s="2" t="s">
        <v>131</v>
      </c>
      <c r="FY167" s="2" t="s">
        <v>142</v>
      </c>
      <c r="FZ167" s="2" t="s">
        <v>142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131</v>
      </c>
      <c r="GV167" s="2" t="s">
        <v>131</v>
      </c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2" t="s">
        <v>131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131</v>
      </c>
      <c r="KV167" s="2" t="s">
        <v>131</v>
      </c>
      <c r="KW167" s="2" t="s">
        <v>131</v>
      </c>
      <c r="KX167" s="2" t="s">
        <v>131</v>
      </c>
      <c r="KY167" s="2" t="s">
        <v>131</v>
      </c>
      <c r="KZ167" s="2" t="s">
        <v>131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139</v>
      </c>
      <c r="LV167" s="2" t="s">
        <v>128</v>
      </c>
      <c r="LW167" s="2" t="s">
        <v>131</v>
      </c>
      <c r="LX167" s="2" t="s">
        <v>131</v>
      </c>
      <c r="LY167" s="2" t="s">
        <v>142</v>
      </c>
      <c r="LZ167" s="2" t="s">
        <v>142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139</v>
      </c>
      <c r="MI167" s="2" t="s">
        <v>128</v>
      </c>
      <c r="MJ167" s="2" t="s">
        <v>131</v>
      </c>
      <c r="MK167" s="2" t="s">
        <v>131</v>
      </c>
      <c r="ML167" s="2" t="s">
        <v>142</v>
      </c>
      <c r="MM167" s="2" t="s">
        <v>142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131</v>
      </c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139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142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159</v>
      </c>
      <c r="OI167" s="2" t="s">
        <v>128</v>
      </c>
      <c r="OJ167" s="2" t="s">
        <v>131</v>
      </c>
      <c r="OK167" s="2" t="s">
        <v>131</v>
      </c>
      <c r="OL167" s="2" t="s">
        <v>142</v>
      </c>
      <c r="OM167" s="2" t="s">
        <v>142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160</v>
      </c>
      <c r="RI167" s="2" t="s">
        <v>154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1415</v>
      </c>
      <c r="B168" s="2" t="s">
        <v>120</v>
      </c>
      <c r="C168" s="2" t="s">
        <v>1317</v>
      </c>
      <c r="D168" s="2" t="s">
        <v>1368</v>
      </c>
      <c r="E168" s="2" t="s">
        <v>1369</v>
      </c>
      <c r="F168" s="2" t="s">
        <v>1398</v>
      </c>
      <c r="G168" s="2" t="s">
        <v>1398</v>
      </c>
      <c r="H168" s="2" t="s">
        <v>1398</v>
      </c>
      <c r="I168" s="2" t="s">
        <v>1399</v>
      </c>
      <c r="J168" s="2" t="s">
        <v>164</v>
      </c>
      <c r="K168" s="2" t="s">
        <v>1416</v>
      </c>
      <c r="L168" s="3">
        <v>76</v>
      </c>
      <c r="M168" s="3">
        <v>79.8</v>
      </c>
      <c r="N168" s="3">
        <v>189.99</v>
      </c>
      <c r="O168" s="2" t="s">
        <v>128</v>
      </c>
      <c r="P168" s="2" t="s">
        <v>1321</v>
      </c>
      <c r="Q168" s="2" t="s">
        <v>130</v>
      </c>
      <c r="R168" s="2" t="s">
        <v>131</v>
      </c>
      <c r="S168" s="2" t="s">
        <v>131</v>
      </c>
      <c r="T168" s="2" t="s">
        <v>378</v>
      </c>
      <c r="U168" s="2" t="s">
        <v>684</v>
      </c>
      <c r="V168" s="2" t="s">
        <v>854</v>
      </c>
      <c r="W168" s="2" t="s">
        <v>1324</v>
      </c>
      <c r="X168" s="2" t="s">
        <v>131</v>
      </c>
      <c r="Y168" s="2" t="s">
        <v>767</v>
      </c>
      <c r="Z168" s="4">
        <v>286</v>
      </c>
      <c r="AA168" s="4">
        <f>=ROUNDDOWN(572,0)</f>
      </c>
      <c r="AB168" s="5">
        <v>0.5</v>
      </c>
      <c r="AC168" s="2" t="s">
        <v>131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/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/>
      <c r="BK168" s="8"/>
      <c r="BL168" s="2" t="s">
        <v>131</v>
      </c>
      <c r="BM168" s="7"/>
      <c r="BN168" s="7"/>
      <c r="BO168" s="4"/>
      <c r="BP168" s="8"/>
      <c r="BQ168" s="4"/>
      <c r="BR168" s="8"/>
      <c r="BS168" s="7"/>
      <c r="BT168" s="7"/>
      <c r="BU168" s="2" t="s">
        <v>139</v>
      </c>
      <c r="BV168" s="2" t="s">
        <v>128</v>
      </c>
      <c r="BW168" s="2" t="s">
        <v>131</v>
      </c>
      <c r="BX168" s="2" t="s">
        <v>131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139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139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/>
      <c r="DC168" s="8"/>
      <c r="DD168" s="4"/>
      <c r="DE168" s="8"/>
      <c r="DF168" s="7"/>
      <c r="DG168" s="7"/>
      <c r="DH168" s="2" t="s">
        <v>139</v>
      </c>
      <c r="DI168" s="2" t="s">
        <v>128</v>
      </c>
      <c r="DJ168" s="2" t="s">
        <v>131</v>
      </c>
      <c r="DK168" s="2" t="s">
        <v>131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777</v>
      </c>
      <c r="DV168" s="2" t="s">
        <v>128</v>
      </c>
      <c r="DW168" s="2" t="s">
        <v>131</v>
      </c>
      <c r="DX168" s="2" t="s">
        <v>131</v>
      </c>
      <c r="DY168" s="2" t="s">
        <v>142</v>
      </c>
      <c r="DZ168" s="2" t="s">
        <v>142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139</v>
      </c>
      <c r="EV168" s="2" t="s">
        <v>128</v>
      </c>
      <c r="EW168" s="2" t="s">
        <v>131</v>
      </c>
      <c r="EX168" s="2" t="s">
        <v>131</v>
      </c>
      <c r="EY168" s="2" t="s">
        <v>142</v>
      </c>
      <c r="EZ168" s="2" t="s">
        <v>142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139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139</v>
      </c>
      <c r="FV168" s="2" t="s">
        <v>128</v>
      </c>
      <c r="FW168" s="2" t="s">
        <v>131</v>
      </c>
      <c r="FX168" s="2" t="s">
        <v>1314</v>
      </c>
      <c r="FY168" s="2" t="s">
        <v>142</v>
      </c>
      <c r="FZ168" s="2" t="s">
        <v>142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131</v>
      </c>
      <c r="GV168" s="2" t="s">
        <v>131</v>
      </c>
      <c r="GW168" s="2" t="s">
        <v>131</v>
      </c>
      <c r="GX168" s="2" t="s">
        <v>131</v>
      </c>
      <c r="GY168" s="2" t="s">
        <v>131</v>
      </c>
      <c r="GZ168" s="2" t="s">
        <v>131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131</v>
      </c>
      <c r="HV168" s="2" t="s">
        <v>131</v>
      </c>
      <c r="HW168" s="2" t="s">
        <v>131</v>
      </c>
      <c r="HX168" s="2" t="s">
        <v>131</v>
      </c>
      <c r="HY168" s="2" t="s">
        <v>131</v>
      </c>
      <c r="HZ168" s="2" t="s">
        <v>131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2" t="s">
        <v>131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131</v>
      </c>
      <c r="KV168" s="2" t="s">
        <v>131</v>
      </c>
      <c r="KW168" s="2" t="s">
        <v>131</v>
      </c>
      <c r="KX168" s="2" t="s">
        <v>131</v>
      </c>
      <c r="KY168" s="2" t="s">
        <v>131</v>
      </c>
      <c r="KZ168" s="2" t="s">
        <v>131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139</v>
      </c>
      <c r="LV168" s="2" t="s">
        <v>128</v>
      </c>
      <c r="LW168" s="2" t="s">
        <v>131</v>
      </c>
      <c r="LX168" s="2" t="s">
        <v>131</v>
      </c>
      <c r="LY168" s="2" t="s">
        <v>142</v>
      </c>
      <c r="LZ168" s="2" t="s">
        <v>142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139</v>
      </c>
      <c r="MI168" s="2" t="s">
        <v>128</v>
      </c>
      <c r="MJ168" s="2" t="s">
        <v>131</v>
      </c>
      <c r="MK168" s="2" t="s">
        <v>131</v>
      </c>
      <c r="ML168" s="2" t="s">
        <v>142</v>
      </c>
      <c r="MM168" s="2" t="s">
        <v>142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131</v>
      </c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139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142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159</v>
      </c>
      <c r="OI168" s="2" t="s">
        <v>128</v>
      </c>
      <c r="OJ168" s="2" t="s">
        <v>131</v>
      </c>
      <c r="OK168" s="2" t="s">
        <v>131</v>
      </c>
      <c r="OL168" s="2" t="s">
        <v>142</v>
      </c>
      <c r="OM168" s="2" t="s">
        <v>142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160</v>
      </c>
      <c r="RI168" s="2" t="s">
        <v>154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1417</v>
      </c>
      <c r="B169" s="2" t="s">
        <v>120</v>
      </c>
      <c r="C169" s="2" t="s">
        <v>1317</v>
      </c>
      <c r="D169" s="2" t="s">
        <v>1368</v>
      </c>
      <c r="E169" s="2" t="s">
        <v>1369</v>
      </c>
      <c r="F169" s="2" t="s">
        <v>1398</v>
      </c>
      <c r="G169" s="2" t="s">
        <v>1398</v>
      </c>
      <c r="H169" s="2" t="s">
        <v>1398</v>
      </c>
      <c r="I169" s="2" t="s">
        <v>1399</v>
      </c>
      <c r="J169" s="2" t="s">
        <v>180</v>
      </c>
      <c r="K169" s="2" t="s">
        <v>1416</v>
      </c>
      <c r="L169" s="3">
        <v>80</v>
      </c>
      <c r="M169" s="3">
        <v>84</v>
      </c>
      <c r="N169" s="3">
        <v>199.99</v>
      </c>
      <c r="O169" s="2" t="s">
        <v>128</v>
      </c>
      <c r="P169" s="2" t="s">
        <v>1321</v>
      </c>
      <c r="Q169" s="2" t="s">
        <v>130</v>
      </c>
      <c r="R169" s="2" t="s">
        <v>131</v>
      </c>
      <c r="S169" s="2" t="s">
        <v>131</v>
      </c>
      <c r="T169" s="2" t="s">
        <v>378</v>
      </c>
      <c r="U169" s="2" t="s">
        <v>684</v>
      </c>
      <c r="V169" s="2" t="s">
        <v>854</v>
      </c>
      <c r="W169" s="2" t="s">
        <v>1324</v>
      </c>
      <c r="X169" s="2" t="s">
        <v>131</v>
      </c>
      <c r="Y169" s="2" t="s">
        <v>767</v>
      </c>
      <c r="Z169" s="4">
        <v>398</v>
      </c>
      <c r="AA169" s="4">
        <f>=ROUNDDOWN(3980,0)</f>
      </c>
      <c r="AB169" s="5">
        <v>0.1</v>
      </c>
      <c r="AC169" s="2" t="s">
        <v>131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131</v>
      </c>
      <c r="AW169" s="8" t="s">
        <v>131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/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 t="s">
        <v>131</v>
      </c>
      <c r="BJ169" s="4"/>
      <c r="BK169" s="8"/>
      <c r="BL169" s="2" t="s">
        <v>131</v>
      </c>
      <c r="BM169" s="7"/>
      <c r="BN169" s="7"/>
      <c r="BO169" s="4"/>
      <c r="BP169" s="8"/>
      <c r="BQ169" s="4"/>
      <c r="BR169" s="8"/>
      <c r="BS169" s="7"/>
      <c r="BT169" s="7"/>
      <c r="BU169" s="2" t="s">
        <v>139</v>
      </c>
      <c r="BV169" s="2" t="s">
        <v>128</v>
      </c>
      <c r="BW169" s="2" t="s">
        <v>131</v>
      </c>
      <c r="BX169" s="2" t="s">
        <v>394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139</v>
      </c>
      <c r="CI169" s="2" t="s">
        <v>128</v>
      </c>
      <c r="CJ169" s="2" t="s">
        <v>131</v>
      </c>
      <c r="CK169" s="2" t="s">
        <v>1418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139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139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777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131</v>
      </c>
      <c r="EI169" s="2" t="s">
        <v>131</v>
      </c>
      <c r="EJ169" s="2" t="s">
        <v>131</v>
      </c>
      <c r="EK169" s="2" t="s">
        <v>131</v>
      </c>
      <c r="EL169" s="2" t="s">
        <v>131</v>
      </c>
      <c r="EM169" s="2" t="s">
        <v>131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139</v>
      </c>
      <c r="EV169" s="2" t="s">
        <v>128</v>
      </c>
      <c r="EW169" s="2" t="s">
        <v>131</v>
      </c>
      <c r="EX169" s="2" t="s">
        <v>131</v>
      </c>
      <c r="EY169" s="2" t="s">
        <v>142</v>
      </c>
      <c r="EZ169" s="2" t="s">
        <v>142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139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139</v>
      </c>
      <c r="FV169" s="2" t="s">
        <v>128</v>
      </c>
      <c r="FW169" s="2" t="s">
        <v>131</v>
      </c>
      <c r="FX169" s="2" t="s">
        <v>131</v>
      </c>
      <c r="FY169" s="2" t="s">
        <v>142</v>
      </c>
      <c r="FZ169" s="2" t="s">
        <v>142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131</v>
      </c>
      <c r="GV169" s="2" t="s">
        <v>131</v>
      </c>
      <c r="GW169" s="2" t="s">
        <v>131</v>
      </c>
      <c r="GX169" s="2" t="s">
        <v>131</v>
      </c>
      <c r="GY169" s="2" t="s">
        <v>131</v>
      </c>
      <c r="GZ169" s="2" t="s">
        <v>131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131</v>
      </c>
      <c r="HV169" s="2" t="s">
        <v>131</v>
      </c>
      <c r="HW169" s="2" t="s">
        <v>131</v>
      </c>
      <c r="HX169" s="2" t="s">
        <v>131</v>
      </c>
      <c r="HY169" s="2" t="s">
        <v>131</v>
      </c>
      <c r="HZ169" s="2" t="s">
        <v>131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2" t="s">
        <v>131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131</v>
      </c>
      <c r="KV169" s="2" t="s">
        <v>131</v>
      </c>
      <c r="KW169" s="2" t="s">
        <v>131</v>
      </c>
      <c r="KX169" s="2" t="s">
        <v>131</v>
      </c>
      <c r="KY169" s="2" t="s">
        <v>131</v>
      </c>
      <c r="KZ169" s="2" t="s">
        <v>131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139</v>
      </c>
      <c r="LV169" s="2" t="s">
        <v>128</v>
      </c>
      <c r="LW169" s="2" t="s">
        <v>131</v>
      </c>
      <c r="LX169" s="2" t="s">
        <v>131</v>
      </c>
      <c r="LY169" s="2" t="s">
        <v>142</v>
      </c>
      <c r="LZ169" s="2" t="s">
        <v>142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139</v>
      </c>
      <c r="MI169" s="2" t="s">
        <v>128</v>
      </c>
      <c r="MJ169" s="2" t="s">
        <v>131</v>
      </c>
      <c r="MK169" s="2" t="s">
        <v>131</v>
      </c>
      <c r="ML169" s="2" t="s">
        <v>142</v>
      </c>
      <c r="MM169" s="2" t="s">
        <v>142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131</v>
      </c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139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142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159</v>
      </c>
      <c r="OI169" s="2" t="s">
        <v>128</v>
      </c>
      <c r="OJ169" s="2" t="s">
        <v>131</v>
      </c>
      <c r="OK169" s="2" t="s">
        <v>131</v>
      </c>
      <c r="OL169" s="2" t="s">
        <v>142</v>
      </c>
      <c r="OM169" s="2" t="s">
        <v>142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160</v>
      </c>
      <c r="RI169" s="2" t="s">
        <v>154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1419</v>
      </c>
      <c r="B170" s="2" t="s">
        <v>120</v>
      </c>
      <c r="C170" s="2" t="s">
        <v>1317</v>
      </c>
      <c r="D170" s="2" t="s">
        <v>1368</v>
      </c>
      <c r="E170" s="2" t="s">
        <v>1369</v>
      </c>
      <c r="F170" s="2" t="s">
        <v>1398</v>
      </c>
      <c r="G170" s="2" t="s">
        <v>1398</v>
      </c>
      <c r="H170" s="2" t="s">
        <v>1398</v>
      </c>
      <c r="I170" s="2" t="s">
        <v>1399</v>
      </c>
      <c r="J170" s="2" t="s">
        <v>189</v>
      </c>
      <c r="K170" s="2" t="s">
        <v>1416</v>
      </c>
      <c r="L170" s="3">
        <v>84</v>
      </c>
      <c r="M170" s="3">
        <v>88.2</v>
      </c>
      <c r="N170" s="3">
        <v>209.99</v>
      </c>
      <c r="O170" s="2" t="s">
        <v>128</v>
      </c>
      <c r="P170" s="2" t="s">
        <v>1321</v>
      </c>
      <c r="Q170" s="2" t="s">
        <v>130</v>
      </c>
      <c r="R170" s="2" t="s">
        <v>131</v>
      </c>
      <c r="S170" s="2" t="s">
        <v>131</v>
      </c>
      <c r="T170" s="2" t="s">
        <v>378</v>
      </c>
      <c r="U170" s="2" t="s">
        <v>684</v>
      </c>
      <c r="V170" s="2" t="s">
        <v>854</v>
      </c>
      <c r="W170" s="2" t="s">
        <v>1324</v>
      </c>
      <c r="X170" s="2" t="s">
        <v>131</v>
      </c>
      <c r="Y170" s="2" t="s">
        <v>767</v>
      </c>
      <c r="Z170" s="4">
        <v>131</v>
      </c>
      <c r="AA170" s="4">
        <f>=ROUNDDOWN({0},0)</f>
      </c>
      <c r="AB170" s="5"/>
      <c r="AC170" s="2" t="s">
        <v>131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/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/>
      <c r="BK170" s="8"/>
      <c r="BL170" s="2" t="s">
        <v>131</v>
      </c>
      <c r="BM170" s="7"/>
      <c r="BN170" s="7"/>
      <c r="BO170" s="4"/>
      <c r="BP170" s="8"/>
      <c r="BQ170" s="4"/>
      <c r="BR170" s="8"/>
      <c r="BS170" s="7"/>
      <c r="BT170" s="7"/>
      <c r="BU170" s="2" t="s">
        <v>139</v>
      </c>
      <c r="BV170" s="2" t="s">
        <v>128</v>
      </c>
      <c r="BW170" s="2" t="s">
        <v>131</v>
      </c>
      <c r="BX170" s="2" t="s">
        <v>131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139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139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139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777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131</v>
      </c>
      <c r="EI170" s="2" t="s">
        <v>131</v>
      </c>
      <c r="EJ170" s="2" t="s">
        <v>131</v>
      </c>
      <c r="EK170" s="2" t="s">
        <v>131</v>
      </c>
      <c r="EL170" s="2" t="s">
        <v>131</v>
      </c>
      <c r="EM170" s="2" t="s">
        <v>131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139</v>
      </c>
      <c r="EV170" s="2" t="s">
        <v>128</v>
      </c>
      <c r="EW170" s="2" t="s">
        <v>131</v>
      </c>
      <c r="EX170" s="2" t="s">
        <v>131</v>
      </c>
      <c r="EY170" s="2" t="s">
        <v>142</v>
      </c>
      <c r="EZ170" s="2" t="s">
        <v>142</v>
      </c>
      <c r="FA170" s="2" t="s">
        <v>131</v>
      </c>
      <c r="FB170" s="4"/>
      <c r="FC170" s="8"/>
      <c r="FD170" s="4"/>
      <c r="FE170" s="8"/>
      <c r="FF170" s="7"/>
      <c r="FG170" s="7"/>
      <c r="FH170" s="2" t="s">
        <v>139</v>
      </c>
      <c r="FI170" s="2" t="s">
        <v>128</v>
      </c>
      <c r="FJ170" s="2" t="s">
        <v>131</v>
      </c>
      <c r="FK170" s="2" t="s">
        <v>131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139</v>
      </c>
      <c r="FV170" s="2" t="s">
        <v>128</v>
      </c>
      <c r="FW170" s="2" t="s">
        <v>131</v>
      </c>
      <c r="FX170" s="2" t="s">
        <v>131</v>
      </c>
      <c r="FY170" s="2" t="s">
        <v>142</v>
      </c>
      <c r="FZ170" s="2" t="s">
        <v>142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131</v>
      </c>
      <c r="GV170" s="2" t="s">
        <v>131</v>
      </c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131</v>
      </c>
      <c r="HV170" s="2" t="s">
        <v>131</v>
      </c>
      <c r="HW170" s="2" t="s">
        <v>131</v>
      </c>
      <c r="HX170" s="2" t="s">
        <v>131</v>
      </c>
      <c r="HY170" s="2" t="s">
        <v>131</v>
      </c>
      <c r="HZ170" s="2" t="s">
        <v>131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2" t="s">
        <v>131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131</v>
      </c>
      <c r="KV170" s="2" t="s">
        <v>131</v>
      </c>
      <c r="KW170" s="2" t="s">
        <v>131</v>
      </c>
      <c r="KX170" s="2" t="s">
        <v>131</v>
      </c>
      <c r="KY170" s="2" t="s">
        <v>131</v>
      </c>
      <c r="KZ170" s="2" t="s">
        <v>131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139</v>
      </c>
      <c r="LV170" s="2" t="s">
        <v>128</v>
      </c>
      <c r="LW170" s="2" t="s">
        <v>131</v>
      </c>
      <c r="LX170" s="2" t="s">
        <v>131</v>
      </c>
      <c r="LY170" s="2" t="s">
        <v>142</v>
      </c>
      <c r="LZ170" s="2" t="s">
        <v>142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139</v>
      </c>
      <c r="MI170" s="2" t="s">
        <v>128</v>
      </c>
      <c r="MJ170" s="2" t="s">
        <v>131</v>
      </c>
      <c r="MK170" s="2" t="s">
        <v>131</v>
      </c>
      <c r="ML170" s="2" t="s">
        <v>142</v>
      </c>
      <c r="MM170" s="2" t="s">
        <v>142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131</v>
      </c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139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142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159</v>
      </c>
      <c r="OI170" s="2" t="s">
        <v>128</v>
      </c>
      <c r="OJ170" s="2" t="s">
        <v>131</v>
      </c>
      <c r="OK170" s="2" t="s">
        <v>131</v>
      </c>
      <c r="OL170" s="2" t="s">
        <v>142</v>
      </c>
      <c r="OM170" s="2" t="s">
        <v>142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160</v>
      </c>
      <c r="RI170" s="2" t="s">
        <v>154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1420</v>
      </c>
      <c r="B171" s="2" t="s">
        <v>120</v>
      </c>
      <c r="C171" s="2" t="s">
        <v>1317</v>
      </c>
      <c r="D171" s="2" t="s">
        <v>1368</v>
      </c>
      <c r="E171" s="2" t="s">
        <v>1369</v>
      </c>
      <c r="F171" s="2" t="s">
        <v>1398</v>
      </c>
      <c r="G171" s="2" t="s">
        <v>1398</v>
      </c>
      <c r="H171" s="2" t="s">
        <v>1398</v>
      </c>
      <c r="I171" s="2" t="s">
        <v>1399</v>
      </c>
      <c r="J171" s="2" t="s">
        <v>1378</v>
      </c>
      <c r="K171" s="2" t="s">
        <v>1416</v>
      </c>
      <c r="L171" s="3">
        <v>104</v>
      </c>
      <c r="M171" s="3">
        <v>109.2</v>
      </c>
      <c r="N171" s="3">
        <v>259.99</v>
      </c>
      <c r="O171" s="2" t="s">
        <v>128</v>
      </c>
      <c r="P171" s="2" t="s">
        <v>1321</v>
      </c>
      <c r="Q171" s="2" t="s">
        <v>130</v>
      </c>
      <c r="R171" s="2" t="s">
        <v>131</v>
      </c>
      <c r="S171" s="2" t="s">
        <v>131</v>
      </c>
      <c r="T171" s="2" t="s">
        <v>378</v>
      </c>
      <c r="U171" s="2" t="s">
        <v>783</v>
      </c>
      <c r="V171" s="2" t="s">
        <v>854</v>
      </c>
      <c r="W171" s="2" t="s">
        <v>1324</v>
      </c>
      <c r="X171" s="2" t="s">
        <v>131</v>
      </c>
      <c r="Y171" s="2" t="s">
        <v>767</v>
      </c>
      <c r="Z171" s="4">
        <v>148</v>
      </c>
      <c r="AA171" s="4">
        <f>=ROUNDDOWN({0},0)</f>
      </c>
      <c r="AB171" s="5"/>
      <c r="AC171" s="2" t="s">
        <v>131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/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 t="s">
        <v>131</v>
      </c>
      <c r="BJ171" s="4"/>
      <c r="BK171" s="8"/>
      <c r="BL171" s="2" t="s">
        <v>131</v>
      </c>
      <c r="BM171" s="7"/>
      <c r="BN171" s="7"/>
      <c r="BO171" s="4"/>
      <c r="BP171" s="8"/>
      <c r="BQ171" s="4"/>
      <c r="BR171" s="8"/>
      <c r="BS171" s="7"/>
      <c r="BT171" s="7"/>
      <c r="BU171" s="2" t="s">
        <v>139</v>
      </c>
      <c r="BV171" s="2" t="s">
        <v>128</v>
      </c>
      <c r="BW171" s="2" t="s">
        <v>131</v>
      </c>
      <c r="BX171" s="2" t="s">
        <v>987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139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139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/>
      <c r="DC171" s="8"/>
      <c r="DD171" s="4"/>
      <c r="DE171" s="8"/>
      <c r="DF171" s="7"/>
      <c r="DG171" s="7"/>
      <c r="DH171" s="2" t="s">
        <v>139</v>
      </c>
      <c r="DI171" s="2" t="s">
        <v>128</v>
      </c>
      <c r="DJ171" s="2" t="s">
        <v>131</v>
      </c>
      <c r="DK171" s="2" t="s">
        <v>131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777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131</v>
      </c>
      <c r="EI171" s="2" t="s">
        <v>131</v>
      </c>
      <c r="EJ171" s="2" t="s">
        <v>131</v>
      </c>
      <c r="EK171" s="2" t="s">
        <v>131</v>
      </c>
      <c r="EL171" s="2" t="s">
        <v>131</v>
      </c>
      <c r="EM171" s="2" t="s">
        <v>131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139</v>
      </c>
      <c r="EV171" s="2" t="s">
        <v>128</v>
      </c>
      <c r="EW171" s="2" t="s">
        <v>131</v>
      </c>
      <c r="EX171" s="2" t="s">
        <v>131</v>
      </c>
      <c r="EY171" s="2" t="s">
        <v>142</v>
      </c>
      <c r="EZ171" s="2" t="s">
        <v>142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139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139</v>
      </c>
      <c r="FV171" s="2" t="s">
        <v>128</v>
      </c>
      <c r="FW171" s="2" t="s">
        <v>131</v>
      </c>
      <c r="FX171" s="2" t="s">
        <v>131</v>
      </c>
      <c r="FY171" s="2" t="s">
        <v>142</v>
      </c>
      <c r="FZ171" s="2" t="s">
        <v>142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131</v>
      </c>
      <c r="GV171" s="2" t="s">
        <v>131</v>
      </c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131</v>
      </c>
      <c r="HV171" s="2" t="s">
        <v>131</v>
      </c>
      <c r="HW171" s="2" t="s">
        <v>131</v>
      </c>
      <c r="HX171" s="2" t="s">
        <v>131</v>
      </c>
      <c r="HY171" s="2" t="s">
        <v>131</v>
      </c>
      <c r="HZ171" s="2" t="s">
        <v>131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2" t="s">
        <v>131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131</v>
      </c>
      <c r="KV171" s="2" t="s">
        <v>131</v>
      </c>
      <c r="KW171" s="2" t="s">
        <v>131</v>
      </c>
      <c r="KX171" s="2" t="s">
        <v>131</v>
      </c>
      <c r="KY171" s="2" t="s">
        <v>131</v>
      </c>
      <c r="KZ171" s="2" t="s">
        <v>131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139</v>
      </c>
      <c r="LV171" s="2" t="s">
        <v>128</v>
      </c>
      <c r="LW171" s="2" t="s">
        <v>131</v>
      </c>
      <c r="LX171" s="2" t="s">
        <v>131</v>
      </c>
      <c r="LY171" s="2" t="s">
        <v>142</v>
      </c>
      <c r="LZ171" s="2" t="s">
        <v>142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139</v>
      </c>
      <c r="MI171" s="2" t="s">
        <v>128</v>
      </c>
      <c r="MJ171" s="2" t="s">
        <v>131</v>
      </c>
      <c r="MK171" s="2" t="s">
        <v>131</v>
      </c>
      <c r="ML171" s="2" t="s">
        <v>142</v>
      </c>
      <c r="MM171" s="2" t="s">
        <v>142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131</v>
      </c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139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142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159</v>
      </c>
      <c r="OI171" s="2" t="s">
        <v>128</v>
      </c>
      <c r="OJ171" s="2" t="s">
        <v>131</v>
      </c>
      <c r="OK171" s="2" t="s">
        <v>131</v>
      </c>
      <c r="OL171" s="2" t="s">
        <v>142</v>
      </c>
      <c r="OM171" s="2" t="s">
        <v>142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160</v>
      </c>
      <c r="RI171" s="2" t="s">
        <v>154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1421</v>
      </c>
      <c r="B172" s="2" t="s">
        <v>120</v>
      </c>
      <c r="C172" s="2" t="s">
        <v>1317</v>
      </c>
      <c r="D172" s="2" t="s">
        <v>1368</v>
      </c>
      <c r="E172" s="2" t="s">
        <v>1369</v>
      </c>
      <c r="F172" s="2" t="s">
        <v>1398</v>
      </c>
      <c r="G172" s="2" t="s">
        <v>1398</v>
      </c>
      <c r="H172" s="2" t="s">
        <v>1398</v>
      </c>
      <c r="I172" s="2" t="s">
        <v>1399</v>
      </c>
      <c r="J172" s="2" t="s">
        <v>164</v>
      </c>
      <c r="K172" s="2" t="s">
        <v>1114</v>
      </c>
      <c r="L172" s="3">
        <v>76</v>
      </c>
      <c r="M172" s="3">
        <v>79.8</v>
      </c>
      <c r="N172" s="3">
        <v>189.99</v>
      </c>
      <c r="O172" s="2" t="s">
        <v>128</v>
      </c>
      <c r="P172" s="2" t="s">
        <v>1321</v>
      </c>
      <c r="Q172" s="2" t="s">
        <v>130</v>
      </c>
      <c r="R172" s="2" t="s">
        <v>131</v>
      </c>
      <c r="S172" s="2" t="s">
        <v>131</v>
      </c>
      <c r="T172" s="2" t="s">
        <v>378</v>
      </c>
      <c r="U172" s="2" t="s">
        <v>684</v>
      </c>
      <c r="V172" s="2" t="s">
        <v>854</v>
      </c>
      <c r="W172" s="2" t="s">
        <v>1324</v>
      </c>
      <c r="X172" s="2" t="s">
        <v>131</v>
      </c>
      <c r="Y172" s="2" t="s">
        <v>767</v>
      </c>
      <c r="Z172" s="4">
        <v>148</v>
      </c>
      <c r="AA172" s="4">
        <f>=ROUNDDOWN(148,0)</f>
      </c>
      <c r="AB172" s="5">
        <v>1</v>
      </c>
      <c r="AC172" s="2" t="s">
        <v>131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/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/>
      <c r="BK172" s="8"/>
      <c r="BL172" s="2" t="s">
        <v>131</v>
      </c>
      <c r="BM172" s="7"/>
      <c r="BN172" s="7"/>
      <c r="BO172" s="4"/>
      <c r="BP172" s="8"/>
      <c r="BQ172" s="4"/>
      <c r="BR172" s="8"/>
      <c r="BS172" s="7"/>
      <c r="BT172" s="7"/>
      <c r="BU172" s="2" t="s">
        <v>139</v>
      </c>
      <c r="BV172" s="2" t="s">
        <v>128</v>
      </c>
      <c r="BW172" s="2" t="s">
        <v>131</v>
      </c>
      <c r="BX172" s="2" t="s">
        <v>131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139</v>
      </c>
      <c r="CI172" s="2" t="s">
        <v>128</v>
      </c>
      <c r="CJ172" s="2" t="s">
        <v>131</v>
      </c>
      <c r="CK172" s="2" t="s">
        <v>996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139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139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777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131</v>
      </c>
      <c r="EI172" s="2" t="s">
        <v>131</v>
      </c>
      <c r="EJ172" s="2" t="s">
        <v>131</v>
      </c>
      <c r="EK172" s="2" t="s">
        <v>131</v>
      </c>
      <c r="EL172" s="2" t="s">
        <v>131</v>
      </c>
      <c r="EM172" s="2" t="s">
        <v>131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139</v>
      </c>
      <c r="EV172" s="2" t="s">
        <v>128</v>
      </c>
      <c r="EW172" s="2" t="s">
        <v>131</v>
      </c>
      <c r="EX172" s="2" t="s">
        <v>131</v>
      </c>
      <c r="EY172" s="2" t="s">
        <v>142</v>
      </c>
      <c r="EZ172" s="2" t="s">
        <v>142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139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139</v>
      </c>
      <c r="FV172" s="2" t="s">
        <v>128</v>
      </c>
      <c r="FW172" s="2" t="s">
        <v>131</v>
      </c>
      <c r="FX172" s="2" t="s">
        <v>131</v>
      </c>
      <c r="FY172" s="2" t="s">
        <v>142</v>
      </c>
      <c r="FZ172" s="2" t="s">
        <v>142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131</v>
      </c>
      <c r="GV172" s="2" t="s">
        <v>131</v>
      </c>
      <c r="GW172" s="2" t="s">
        <v>131</v>
      </c>
      <c r="GX172" s="2" t="s">
        <v>131</v>
      </c>
      <c r="GY172" s="2" t="s">
        <v>131</v>
      </c>
      <c r="GZ172" s="2" t="s">
        <v>131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131</v>
      </c>
      <c r="HV172" s="2" t="s">
        <v>131</v>
      </c>
      <c r="HW172" s="2" t="s">
        <v>131</v>
      </c>
      <c r="HX172" s="2" t="s">
        <v>131</v>
      </c>
      <c r="HY172" s="2" t="s">
        <v>131</v>
      </c>
      <c r="HZ172" s="2" t="s">
        <v>131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2" t="s">
        <v>131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131</v>
      </c>
      <c r="KV172" s="2" t="s">
        <v>131</v>
      </c>
      <c r="KW172" s="2" t="s">
        <v>131</v>
      </c>
      <c r="KX172" s="2" t="s">
        <v>131</v>
      </c>
      <c r="KY172" s="2" t="s">
        <v>131</v>
      </c>
      <c r="KZ172" s="2" t="s">
        <v>131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139</v>
      </c>
      <c r="LV172" s="2" t="s">
        <v>128</v>
      </c>
      <c r="LW172" s="2" t="s">
        <v>131</v>
      </c>
      <c r="LX172" s="2" t="s">
        <v>131</v>
      </c>
      <c r="LY172" s="2" t="s">
        <v>142</v>
      </c>
      <c r="LZ172" s="2" t="s">
        <v>142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139</v>
      </c>
      <c r="MI172" s="2" t="s">
        <v>128</v>
      </c>
      <c r="MJ172" s="2" t="s">
        <v>131</v>
      </c>
      <c r="MK172" s="2" t="s">
        <v>131</v>
      </c>
      <c r="ML172" s="2" t="s">
        <v>142</v>
      </c>
      <c r="MM172" s="2" t="s">
        <v>142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131</v>
      </c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139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142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159</v>
      </c>
      <c r="OI172" s="2" t="s">
        <v>128</v>
      </c>
      <c r="OJ172" s="2" t="s">
        <v>131</v>
      </c>
      <c r="OK172" s="2" t="s">
        <v>131</v>
      </c>
      <c r="OL172" s="2" t="s">
        <v>142</v>
      </c>
      <c r="OM172" s="2" t="s">
        <v>142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160</v>
      </c>
      <c r="RI172" s="2" t="s">
        <v>154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1422</v>
      </c>
      <c r="B173" s="2" t="s">
        <v>120</v>
      </c>
      <c r="C173" s="2" t="s">
        <v>1317</v>
      </c>
      <c r="D173" s="2" t="s">
        <v>1368</v>
      </c>
      <c r="E173" s="2" t="s">
        <v>1369</v>
      </c>
      <c r="F173" s="2" t="s">
        <v>1398</v>
      </c>
      <c r="G173" s="2" t="s">
        <v>1398</v>
      </c>
      <c r="H173" s="2" t="s">
        <v>1398</v>
      </c>
      <c r="I173" s="2" t="s">
        <v>1399</v>
      </c>
      <c r="J173" s="2" t="s">
        <v>180</v>
      </c>
      <c r="K173" s="2" t="s">
        <v>1114</v>
      </c>
      <c r="L173" s="3">
        <v>80</v>
      </c>
      <c r="M173" s="3">
        <v>84</v>
      </c>
      <c r="N173" s="3">
        <v>199.99</v>
      </c>
      <c r="O173" s="2" t="s">
        <v>128</v>
      </c>
      <c r="P173" s="2" t="s">
        <v>1321</v>
      </c>
      <c r="Q173" s="2" t="s">
        <v>130</v>
      </c>
      <c r="R173" s="2" t="s">
        <v>131</v>
      </c>
      <c r="S173" s="2" t="s">
        <v>131</v>
      </c>
      <c r="T173" s="2" t="s">
        <v>378</v>
      </c>
      <c r="U173" s="2" t="s">
        <v>684</v>
      </c>
      <c r="V173" s="2" t="s">
        <v>854</v>
      </c>
      <c r="W173" s="2" t="s">
        <v>1324</v>
      </c>
      <c r="X173" s="2" t="s">
        <v>131</v>
      </c>
      <c r="Y173" s="2" t="s">
        <v>767</v>
      </c>
      <c r="Z173" s="4">
        <v>199</v>
      </c>
      <c r="AA173" s="4">
        <f>=ROUNDDOWN(398,0)</f>
      </c>
      <c r="AB173" s="5">
        <v>0.5</v>
      </c>
      <c r="AC173" s="2" t="s">
        <v>131</v>
      </c>
      <c r="AD173" s="4"/>
      <c r="AE173" s="4"/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131</v>
      </c>
      <c r="AW173" s="8" t="s">
        <v>131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 t="s">
        <v>131</v>
      </c>
      <c r="BJ173" s="4"/>
      <c r="BK173" s="8"/>
      <c r="BL173" s="2" t="s">
        <v>131</v>
      </c>
      <c r="BM173" s="7"/>
      <c r="BN173" s="7"/>
      <c r="BO173" s="4"/>
      <c r="BP173" s="8"/>
      <c r="BQ173" s="4"/>
      <c r="BR173" s="8"/>
      <c r="BS173" s="7"/>
      <c r="BT173" s="7"/>
      <c r="BU173" s="2" t="s">
        <v>139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142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139</v>
      </c>
      <c r="CI173" s="2" t="s">
        <v>128</v>
      </c>
      <c r="CJ173" s="2" t="s">
        <v>131</v>
      </c>
      <c r="CK173" s="2" t="s">
        <v>131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139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139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777</v>
      </c>
      <c r="DV173" s="2" t="s">
        <v>128</v>
      </c>
      <c r="DW173" s="2" t="s">
        <v>131</v>
      </c>
      <c r="DX173" s="2" t="s">
        <v>131</v>
      </c>
      <c r="DY173" s="2" t="s">
        <v>142</v>
      </c>
      <c r="DZ173" s="2" t="s">
        <v>142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139</v>
      </c>
      <c r="EV173" s="2" t="s">
        <v>128</v>
      </c>
      <c r="EW173" s="2" t="s">
        <v>131</v>
      </c>
      <c r="EX173" s="2" t="s">
        <v>131</v>
      </c>
      <c r="EY173" s="2" t="s">
        <v>142</v>
      </c>
      <c r="EZ173" s="2" t="s">
        <v>142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139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139</v>
      </c>
      <c r="FV173" s="2" t="s">
        <v>128</v>
      </c>
      <c r="FW173" s="2" t="s">
        <v>131</v>
      </c>
      <c r="FX173" s="2" t="s">
        <v>131</v>
      </c>
      <c r="FY173" s="2" t="s">
        <v>142</v>
      </c>
      <c r="FZ173" s="2" t="s">
        <v>142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131</v>
      </c>
      <c r="GV173" s="2" t="s">
        <v>131</v>
      </c>
      <c r="GW173" s="2" t="s">
        <v>131</v>
      </c>
      <c r="GX173" s="2" t="s">
        <v>131</v>
      </c>
      <c r="GY173" s="2" t="s">
        <v>131</v>
      </c>
      <c r="GZ173" s="2" t="s">
        <v>131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2" t="s">
        <v>131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131</v>
      </c>
      <c r="KV173" s="2" t="s">
        <v>131</v>
      </c>
      <c r="KW173" s="2" t="s">
        <v>131</v>
      </c>
      <c r="KX173" s="2" t="s">
        <v>131</v>
      </c>
      <c r="KY173" s="2" t="s">
        <v>131</v>
      </c>
      <c r="KZ173" s="2" t="s">
        <v>131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139</v>
      </c>
      <c r="LV173" s="2" t="s">
        <v>128</v>
      </c>
      <c r="LW173" s="2" t="s">
        <v>131</v>
      </c>
      <c r="LX173" s="2" t="s">
        <v>131</v>
      </c>
      <c r="LY173" s="2" t="s">
        <v>142</v>
      </c>
      <c r="LZ173" s="2" t="s">
        <v>142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139</v>
      </c>
      <c r="MI173" s="2" t="s">
        <v>128</v>
      </c>
      <c r="MJ173" s="2" t="s">
        <v>131</v>
      </c>
      <c r="MK173" s="2" t="s">
        <v>131</v>
      </c>
      <c r="ML173" s="2" t="s">
        <v>142</v>
      </c>
      <c r="MM173" s="2" t="s">
        <v>142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131</v>
      </c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139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142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159</v>
      </c>
      <c r="OI173" s="2" t="s">
        <v>128</v>
      </c>
      <c r="OJ173" s="2" t="s">
        <v>131</v>
      </c>
      <c r="OK173" s="2" t="s">
        <v>131</v>
      </c>
      <c r="OL173" s="2" t="s">
        <v>142</v>
      </c>
      <c r="OM173" s="2" t="s">
        <v>142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160</v>
      </c>
      <c r="RI173" s="2" t="s">
        <v>154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1423</v>
      </c>
      <c r="B174" s="2" t="s">
        <v>120</v>
      </c>
      <c r="C174" s="2" t="s">
        <v>1317</v>
      </c>
      <c r="D174" s="2" t="s">
        <v>1368</v>
      </c>
      <c r="E174" s="2" t="s">
        <v>1369</v>
      </c>
      <c r="F174" s="2" t="s">
        <v>1398</v>
      </c>
      <c r="G174" s="2" t="s">
        <v>1398</v>
      </c>
      <c r="H174" s="2" t="s">
        <v>1398</v>
      </c>
      <c r="I174" s="2" t="s">
        <v>1399</v>
      </c>
      <c r="J174" s="2" t="s">
        <v>189</v>
      </c>
      <c r="K174" s="2" t="s">
        <v>1114</v>
      </c>
      <c r="L174" s="3">
        <v>84</v>
      </c>
      <c r="M174" s="3">
        <v>88.2</v>
      </c>
      <c r="N174" s="3">
        <v>209.99</v>
      </c>
      <c r="O174" s="2" t="s">
        <v>128</v>
      </c>
      <c r="P174" s="2" t="s">
        <v>1321</v>
      </c>
      <c r="Q174" s="2" t="s">
        <v>130</v>
      </c>
      <c r="R174" s="2" t="s">
        <v>131</v>
      </c>
      <c r="S174" s="2" t="s">
        <v>131</v>
      </c>
      <c r="T174" s="2" t="s">
        <v>378</v>
      </c>
      <c r="U174" s="2" t="s">
        <v>684</v>
      </c>
      <c r="V174" s="2" t="s">
        <v>854</v>
      </c>
      <c r="W174" s="2" t="s">
        <v>1324</v>
      </c>
      <c r="X174" s="2" t="s">
        <v>131</v>
      </c>
      <c r="Y174" s="2" t="s">
        <v>767</v>
      </c>
      <c r="Z174" s="4">
        <v>71</v>
      </c>
      <c r="AA174" s="4">
        <f>=ROUNDDOWN({0},0)</f>
      </c>
      <c r="AB174" s="5"/>
      <c r="AC174" s="2" t="s">
        <v>131</v>
      </c>
      <c r="AD174" s="4"/>
      <c r="AE174" s="4"/>
      <c r="AF174" s="6">
        <v>78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/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/>
      <c r="BK174" s="8"/>
      <c r="BL174" s="2" t="s">
        <v>131</v>
      </c>
      <c r="BM174" s="7"/>
      <c r="BN174" s="7"/>
      <c r="BO174" s="4"/>
      <c r="BP174" s="8"/>
      <c r="BQ174" s="4"/>
      <c r="BR174" s="8"/>
      <c r="BS174" s="7"/>
      <c r="BT174" s="7"/>
      <c r="BU174" s="2" t="s">
        <v>139</v>
      </c>
      <c r="BV174" s="2" t="s">
        <v>128</v>
      </c>
      <c r="BW174" s="2" t="s">
        <v>131</v>
      </c>
      <c r="BX174" s="2" t="s">
        <v>131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139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139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139</v>
      </c>
      <c r="DI174" s="2" t="s">
        <v>128</v>
      </c>
      <c r="DJ174" s="2" t="s">
        <v>131</v>
      </c>
      <c r="DK174" s="2" t="s">
        <v>131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777</v>
      </c>
      <c r="DV174" s="2" t="s">
        <v>128</v>
      </c>
      <c r="DW174" s="2" t="s">
        <v>131</v>
      </c>
      <c r="DX174" s="2" t="s">
        <v>131</v>
      </c>
      <c r="DY174" s="2" t="s">
        <v>142</v>
      </c>
      <c r="DZ174" s="2" t="s">
        <v>142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139</v>
      </c>
      <c r="EV174" s="2" t="s">
        <v>128</v>
      </c>
      <c r="EW174" s="2" t="s">
        <v>131</v>
      </c>
      <c r="EX174" s="2" t="s">
        <v>131</v>
      </c>
      <c r="EY174" s="2" t="s">
        <v>142</v>
      </c>
      <c r="EZ174" s="2" t="s">
        <v>142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139</v>
      </c>
      <c r="FI174" s="2" t="s">
        <v>128</v>
      </c>
      <c r="FJ174" s="2" t="s">
        <v>131</v>
      </c>
      <c r="FK174" s="2" t="s">
        <v>131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139</v>
      </c>
      <c r="FV174" s="2" t="s">
        <v>128</v>
      </c>
      <c r="FW174" s="2" t="s">
        <v>131</v>
      </c>
      <c r="FX174" s="2" t="s">
        <v>131</v>
      </c>
      <c r="FY174" s="2" t="s">
        <v>142</v>
      </c>
      <c r="FZ174" s="2" t="s">
        <v>142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131</v>
      </c>
      <c r="GV174" s="2" t="s">
        <v>131</v>
      </c>
      <c r="GW174" s="2" t="s">
        <v>131</v>
      </c>
      <c r="GX174" s="2" t="s">
        <v>131</v>
      </c>
      <c r="GY174" s="2" t="s">
        <v>131</v>
      </c>
      <c r="GZ174" s="2" t="s">
        <v>131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131</v>
      </c>
      <c r="HV174" s="2" t="s">
        <v>131</v>
      </c>
      <c r="HW174" s="2" t="s">
        <v>131</v>
      </c>
      <c r="HX174" s="2" t="s">
        <v>131</v>
      </c>
      <c r="HY174" s="2" t="s">
        <v>131</v>
      </c>
      <c r="HZ174" s="2" t="s">
        <v>131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131</v>
      </c>
      <c r="II174" s="2" t="s">
        <v>131</v>
      </c>
      <c r="IJ174" s="2" t="s">
        <v>131</v>
      </c>
      <c r="IK174" s="2" t="s">
        <v>131</v>
      </c>
      <c r="IL174" s="2" t="s">
        <v>131</v>
      </c>
      <c r="IM174" s="2" t="s">
        <v>131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131</v>
      </c>
      <c r="KV174" s="2" t="s">
        <v>131</v>
      </c>
      <c r="KW174" s="2" t="s">
        <v>131</v>
      </c>
      <c r="KX174" s="2" t="s">
        <v>131</v>
      </c>
      <c r="KY174" s="2" t="s">
        <v>131</v>
      </c>
      <c r="KZ174" s="2" t="s">
        <v>131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139</v>
      </c>
      <c r="LV174" s="2" t="s">
        <v>128</v>
      </c>
      <c r="LW174" s="2" t="s">
        <v>131</v>
      </c>
      <c r="LX174" s="2" t="s">
        <v>131</v>
      </c>
      <c r="LY174" s="2" t="s">
        <v>142</v>
      </c>
      <c r="LZ174" s="2" t="s">
        <v>142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139</v>
      </c>
      <c r="MI174" s="2" t="s">
        <v>128</v>
      </c>
      <c r="MJ174" s="2" t="s">
        <v>131</v>
      </c>
      <c r="MK174" s="2" t="s">
        <v>131</v>
      </c>
      <c r="ML174" s="2" t="s">
        <v>142</v>
      </c>
      <c r="MM174" s="2" t="s">
        <v>142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131</v>
      </c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139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142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159</v>
      </c>
      <c r="OI174" s="2" t="s">
        <v>128</v>
      </c>
      <c r="OJ174" s="2" t="s">
        <v>131</v>
      </c>
      <c r="OK174" s="2" t="s">
        <v>131</v>
      </c>
      <c r="OL174" s="2" t="s">
        <v>142</v>
      </c>
      <c r="OM174" s="2" t="s">
        <v>142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160</v>
      </c>
      <c r="RI174" s="2" t="s">
        <v>154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1424</v>
      </c>
      <c r="B175" s="2" t="s">
        <v>120</v>
      </c>
      <c r="C175" s="2" t="s">
        <v>1317</v>
      </c>
      <c r="D175" s="2" t="s">
        <v>1368</v>
      </c>
      <c r="E175" s="2" t="s">
        <v>1369</v>
      </c>
      <c r="F175" s="2" t="s">
        <v>1398</v>
      </c>
      <c r="G175" s="2" t="s">
        <v>1398</v>
      </c>
      <c r="H175" s="2" t="s">
        <v>1398</v>
      </c>
      <c r="I175" s="2" t="s">
        <v>1399</v>
      </c>
      <c r="J175" s="2" t="s">
        <v>1378</v>
      </c>
      <c r="K175" s="2" t="s">
        <v>1114</v>
      </c>
      <c r="L175" s="3">
        <v>104</v>
      </c>
      <c r="M175" s="3">
        <v>109.2</v>
      </c>
      <c r="N175" s="3">
        <v>259.99</v>
      </c>
      <c r="O175" s="2" t="s">
        <v>128</v>
      </c>
      <c r="P175" s="2" t="s">
        <v>1321</v>
      </c>
      <c r="Q175" s="2" t="s">
        <v>130</v>
      </c>
      <c r="R175" s="2" t="s">
        <v>131</v>
      </c>
      <c r="S175" s="2" t="s">
        <v>131</v>
      </c>
      <c r="T175" s="2" t="s">
        <v>378</v>
      </c>
      <c r="U175" s="2" t="s">
        <v>783</v>
      </c>
      <c r="V175" s="2" t="s">
        <v>854</v>
      </c>
      <c r="W175" s="2" t="s">
        <v>1324</v>
      </c>
      <c r="X175" s="2" t="s">
        <v>131</v>
      </c>
      <c r="Y175" s="2" t="s">
        <v>767</v>
      </c>
      <c r="Z175" s="4">
        <v>71</v>
      </c>
      <c r="AA175" s="4">
        <f>=ROUNDDOWN({0},0)</f>
      </c>
      <c r="AB175" s="5"/>
      <c r="AC175" s="2" t="s">
        <v>131</v>
      </c>
      <c r="AD175" s="4"/>
      <c r="AE175" s="4"/>
      <c r="AF175" s="6">
        <v>78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 t="s">
        <v>131</v>
      </c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139</v>
      </c>
      <c r="BV175" s="2" t="s">
        <v>128</v>
      </c>
      <c r="BW175" s="2" t="s">
        <v>131</v>
      </c>
      <c r="BX175" s="2" t="s">
        <v>131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139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139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139</v>
      </c>
      <c r="DI175" s="2" t="s">
        <v>128</v>
      </c>
      <c r="DJ175" s="2" t="s">
        <v>131</v>
      </c>
      <c r="DK175" s="2" t="s">
        <v>865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777</v>
      </c>
      <c r="DV175" s="2" t="s">
        <v>128</v>
      </c>
      <c r="DW175" s="2" t="s">
        <v>131</v>
      </c>
      <c r="DX175" s="2" t="s">
        <v>131</v>
      </c>
      <c r="DY175" s="2" t="s">
        <v>142</v>
      </c>
      <c r="DZ175" s="2" t="s">
        <v>142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139</v>
      </c>
      <c r="EV175" s="2" t="s">
        <v>128</v>
      </c>
      <c r="EW175" s="2" t="s">
        <v>131</v>
      </c>
      <c r="EX175" s="2" t="s">
        <v>131</v>
      </c>
      <c r="EY175" s="2" t="s">
        <v>142</v>
      </c>
      <c r="EZ175" s="2" t="s">
        <v>142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139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139</v>
      </c>
      <c r="FV175" s="2" t="s">
        <v>128</v>
      </c>
      <c r="FW175" s="2" t="s">
        <v>131</v>
      </c>
      <c r="FX175" s="2" t="s">
        <v>131</v>
      </c>
      <c r="FY175" s="2" t="s">
        <v>142</v>
      </c>
      <c r="FZ175" s="2" t="s">
        <v>142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131</v>
      </c>
      <c r="GV175" s="2" t="s">
        <v>131</v>
      </c>
      <c r="GW175" s="2" t="s">
        <v>131</v>
      </c>
      <c r="GX175" s="2" t="s">
        <v>131</v>
      </c>
      <c r="GY175" s="2" t="s">
        <v>131</v>
      </c>
      <c r="GZ175" s="2" t="s">
        <v>131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131</v>
      </c>
      <c r="HV175" s="2" t="s">
        <v>131</v>
      </c>
      <c r="HW175" s="2" t="s">
        <v>131</v>
      </c>
      <c r="HX175" s="2" t="s">
        <v>131</v>
      </c>
      <c r="HY175" s="2" t="s">
        <v>131</v>
      </c>
      <c r="HZ175" s="2" t="s">
        <v>131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131</v>
      </c>
      <c r="II175" s="2" t="s">
        <v>131</v>
      </c>
      <c r="IJ175" s="2" t="s">
        <v>131</v>
      </c>
      <c r="IK175" s="2" t="s">
        <v>131</v>
      </c>
      <c r="IL175" s="2" t="s">
        <v>131</v>
      </c>
      <c r="IM175" s="2" t="s">
        <v>131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131</v>
      </c>
      <c r="KV175" s="2" t="s">
        <v>131</v>
      </c>
      <c r="KW175" s="2" t="s">
        <v>131</v>
      </c>
      <c r="KX175" s="2" t="s">
        <v>131</v>
      </c>
      <c r="KY175" s="2" t="s">
        <v>131</v>
      </c>
      <c r="KZ175" s="2" t="s">
        <v>131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139</v>
      </c>
      <c r="LV175" s="2" t="s">
        <v>128</v>
      </c>
      <c r="LW175" s="2" t="s">
        <v>131</v>
      </c>
      <c r="LX175" s="2" t="s">
        <v>131</v>
      </c>
      <c r="LY175" s="2" t="s">
        <v>142</v>
      </c>
      <c r="LZ175" s="2" t="s">
        <v>142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139</v>
      </c>
      <c r="MI175" s="2" t="s">
        <v>128</v>
      </c>
      <c r="MJ175" s="2" t="s">
        <v>131</v>
      </c>
      <c r="MK175" s="2" t="s">
        <v>131</v>
      </c>
      <c r="ML175" s="2" t="s">
        <v>142</v>
      </c>
      <c r="MM175" s="2" t="s">
        <v>142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131</v>
      </c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139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142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159</v>
      </c>
      <c r="OI175" s="2" t="s">
        <v>128</v>
      </c>
      <c r="OJ175" s="2" t="s">
        <v>131</v>
      </c>
      <c r="OK175" s="2" t="s">
        <v>131</v>
      </c>
      <c r="OL175" s="2" t="s">
        <v>142</v>
      </c>
      <c r="OM175" s="2" t="s">
        <v>142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160</v>
      </c>
      <c r="RI175" s="2" t="s">
        <v>154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1425</v>
      </c>
      <c r="B176" s="2" t="s">
        <v>120</v>
      </c>
      <c r="C176" s="2" t="s">
        <v>1317</v>
      </c>
      <c r="D176" s="2" t="s">
        <v>122</v>
      </c>
      <c r="E176" s="2" t="s">
        <v>123</v>
      </c>
      <c r="F176" s="2" t="s">
        <v>1370</v>
      </c>
      <c r="G176" s="2" t="s">
        <v>1370</v>
      </c>
      <c r="H176" s="2" t="s">
        <v>1370</v>
      </c>
      <c r="I176" s="2" t="s">
        <v>1426</v>
      </c>
      <c r="J176" s="2" t="s">
        <v>245</v>
      </c>
      <c r="K176" s="2" t="s">
        <v>681</v>
      </c>
      <c r="L176" s="3">
        <v>64</v>
      </c>
      <c r="M176" s="3">
        <v>67.2</v>
      </c>
      <c r="N176" s="3">
        <v>159.99</v>
      </c>
      <c r="O176" s="2" t="s">
        <v>128</v>
      </c>
      <c r="P176" s="2" t="s">
        <v>1321</v>
      </c>
      <c r="Q176" s="2" t="s">
        <v>130</v>
      </c>
      <c r="R176" s="2" t="s">
        <v>131</v>
      </c>
      <c r="S176" s="2" t="s">
        <v>131</v>
      </c>
      <c r="T176" s="2" t="s">
        <v>1372</v>
      </c>
      <c r="U176" s="2" t="s">
        <v>1296</v>
      </c>
      <c r="V176" s="2" t="s">
        <v>854</v>
      </c>
      <c r="W176" s="2" t="s">
        <v>1352</v>
      </c>
      <c r="X176" s="2" t="s">
        <v>131</v>
      </c>
      <c r="Y176" s="2" t="s">
        <v>1373</v>
      </c>
      <c r="Z176" s="4">
        <v>124</v>
      </c>
      <c r="AA176" s="4">
        <f>=ROUNDDOWN(620,0)</f>
      </c>
      <c r="AB176" s="5">
        <v>0.2</v>
      </c>
      <c r="AC176" s="2" t="s">
        <v>1374</v>
      </c>
      <c r="AD176" s="4">
        <v>63</v>
      </c>
      <c r="AE176" s="4">
        <v>63</v>
      </c>
      <c r="AF176" s="6"/>
      <c r="AG176" s="6">
        <v>48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1</v>
      </c>
      <c r="AQ176" s="8">
        <v>159.99</v>
      </c>
      <c r="AR176" s="4"/>
      <c r="AS176" s="8"/>
      <c r="AT176" s="7"/>
      <c r="AU176" s="7"/>
      <c r="AV176" s="4">
        <v>1</v>
      </c>
      <c r="AW176" s="8">
        <v>159.99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1</v>
      </c>
      <c r="BC176" s="4">
        <v>3</v>
      </c>
      <c r="BD176" s="8">
        <v>237.1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>
        <v>0.6748</v>
      </c>
      <c r="BJ176" s="4">
        <v>1</v>
      </c>
      <c r="BK176" s="8">
        <v>159.99</v>
      </c>
      <c r="BL176" s="2" t="s">
        <v>22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139</v>
      </c>
      <c r="BV176" s="2" t="s">
        <v>128</v>
      </c>
      <c r="BW176" s="2" t="s">
        <v>131</v>
      </c>
      <c r="BX176" s="2" t="s">
        <v>131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139</v>
      </c>
      <c r="CI176" s="2" t="s">
        <v>128</v>
      </c>
      <c r="CJ176" s="2" t="s">
        <v>131</v>
      </c>
      <c r="CK176" s="2" t="s">
        <v>857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139</v>
      </c>
      <c r="CV176" s="2" t="s">
        <v>128</v>
      </c>
      <c r="CW176" s="2" t="s">
        <v>131</v>
      </c>
      <c r="CX176" s="2" t="s">
        <v>855</v>
      </c>
      <c r="CY176" s="2" t="s">
        <v>142</v>
      </c>
      <c r="CZ176" s="2" t="s">
        <v>142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139</v>
      </c>
      <c r="DI176" s="2" t="s">
        <v>128</v>
      </c>
      <c r="DJ176" s="2" t="s">
        <v>131</v>
      </c>
      <c r="DK176" s="2" t="s">
        <v>862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777</v>
      </c>
      <c r="DV176" s="2" t="s">
        <v>128</v>
      </c>
      <c r="DW176" s="2" t="s">
        <v>131</v>
      </c>
      <c r="DX176" s="2" t="s">
        <v>131</v>
      </c>
      <c r="DY176" s="2" t="s">
        <v>142</v>
      </c>
      <c r="DZ176" s="2" t="s">
        <v>142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>
        <v>1</v>
      </c>
      <c r="EP176" s="8">
        <v>159.99</v>
      </c>
      <c r="EQ176" s="4"/>
      <c r="ER176" s="8"/>
      <c r="ES176" s="7"/>
      <c r="ET176" s="7"/>
      <c r="EU176" s="2" t="s">
        <v>139</v>
      </c>
      <c r="EV176" s="2" t="s">
        <v>128</v>
      </c>
      <c r="EW176" s="2" t="s">
        <v>131</v>
      </c>
      <c r="EX176" s="2" t="s">
        <v>910</v>
      </c>
      <c r="EY176" s="2" t="s">
        <v>142</v>
      </c>
      <c r="EZ176" s="2" t="s">
        <v>142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777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139</v>
      </c>
      <c r="FV176" s="2" t="s">
        <v>128</v>
      </c>
      <c r="FW176" s="2" t="s">
        <v>131</v>
      </c>
      <c r="FX176" s="2" t="s">
        <v>1298</v>
      </c>
      <c r="FY176" s="2" t="s">
        <v>142</v>
      </c>
      <c r="FZ176" s="2" t="s">
        <v>142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131</v>
      </c>
      <c r="GV176" s="2" t="s">
        <v>131</v>
      </c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131</v>
      </c>
      <c r="HV176" s="2" t="s">
        <v>131</v>
      </c>
      <c r="HW176" s="2" t="s">
        <v>131</v>
      </c>
      <c r="HX176" s="2" t="s">
        <v>131</v>
      </c>
      <c r="HY176" s="2" t="s">
        <v>131</v>
      </c>
      <c r="HZ176" s="2" t="s">
        <v>131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2" t="s">
        <v>131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131</v>
      </c>
      <c r="KV176" s="2" t="s">
        <v>131</v>
      </c>
      <c r="KW176" s="2" t="s">
        <v>131</v>
      </c>
      <c r="KX176" s="2" t="s">
        <v>131</v>
      </c>
      <c r="KY176" s="2" t="s">
        <v>131</v>
      </c>
      <c r="KZ176" s="2" t="s">
        <v>131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139</v>
      </c>
      <c r="LV176" s="2" t="s">
        <v>128</v>
      </c>
      <c r="LW176" s="2" t="s">
        <v>131</v>
      </c>
      <c r="LX176" s="2" t="s">
        <v>131</v>
      </c>
      <c r="LY176" s="2" t="s">
        <v>142</v>
      </c>
      <c r="LZ176" s="2" t="s">
        <v>142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139</v>
      </c>
      <c r="MI176" s="2" t="s">
        <v>128</v>
      </c>
      <c r="MJ176" s="2" t="s">
        <v>131</v>
      </c>
      <c r="MK176" s="2" t="s">
        <v>131</v>
      </c>
      <c r="ML176" s="2" t="s">
        <v>142</v>
      </c>
      <c r="MM176" s="2" t="s">
        <v>142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131</v>
      </c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139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142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159</v>
      </c>
      <c r="OI176" s="2" t="s">
        <v>128</v>
      </c>
      <c r="OJ176" s="2" t="s">
        <v>131</v>
      </c>
      <c r="OK176" s="2" t="s">
        <v>131</v>
      </c>
      <c r="OL176" s="2" t="s">
        <v>142</v>
      </c>
      <c r="OM176" s="2" t="s">
        <v>142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160</v>
      </c>
      <c r="RI176" s="2" t="s">
        <v>154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1427</v>
      </c>
      <c r="B177" s="2" t="s">
        <v>120</v>
      </c>
      <c r="C177" s="2" t="s">
        <v>1317</v>
      </c>
      <c r="D177" s="2" t="s">
        <v>122</v>
      </c>
      <c r="E177" s="2" t="s">
        <v>123</v>
      </c>
      <c r="F177" s="2" t="s">
        <v>1370</v>
      </c>
      <c r="G177" s="2" t="s">
        <v>1370</v>
      </c>
      <c r="H177" s="2" t="s">
        <v>1370</v>
      </c>
      <c r="I177" s="2" t="s">
        <v>1426</v>
      </c>
      <c r="J177" s="2" t="s">
        <v>804</v>
      </c>
      <c r="K177" s="2" t="s">
        <v>681</v>
      </c>
      <c r="L177" s="3">
        <v>68</v>
      </c>
      <c r="M177" s="3">
        <v>71.4</v>
      </c>
      <c r="N177" s="3">
        <v>169.99</v>
      </c>
      <c r="O177" s="2" t="s">
        <v>128</v>
      </c>
      <c r="P177" s="2" t="s">
        <v>1321</v>
      </c>
      <c r="Q177" s="2" t="s">
        <v>130</v>
      </c>
      <c r="R177" s="2" t="s">
        <v>131</v>
      </c>
      <c r="S177" s="2" t="s">
        <v>131</v>
      </c>
      <c r="T177" s="2" t="s">
        <v>1372</v>
      </c>
      <c r="U177" s="2" t="s">
        <v>1296</v>
      </c>
      <c r="V177" s="2" t="s">
        <v>854</v>
      </c>
      <c r="W177" s="2" t="s">
        <v>1352</v>
      </c>
      <c r="X177" s="2" t="s">
        <v>131</v>
      </c>
      <c r="Y177" s="2" t="s">
        <v>1373</v>
      </c>
      <c r="Z177" s="4">
        <v>165</v>
      </c>
      <c r="AA177" s="4">
        <f>=ROUNDDOWN(412.5,0)</f>
      </c>
      <c r="AB177" s="5">
        <v>0.4</v>
      </c>
      <c r="AC177" s="2" t="s">
        <v>1374</v>
      </c>
      <c r="AD177" s="4">
        <v>105</v>
      </c>
      <c r="AE177" s="4">
        <v>105</v>
      </c>
      <c r="AF177" s="6"/>
      <c r="AG177" s="6">
        <v>48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/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 t="s">
        <v>131</v>
      </c>
      <c r="BJ177" s="4"/>
      <c r="BK177" s="8"/>
      <c r="BL177" s="2" t="s">
        <v>131</v>
      </c>
      <c r="BM177" s="7"/>
      <c r="BN177" s="7"/>
      <c r="BO177" s="4"/>
      <c r="BP177" s="8"/>
      <c r="BQ177" s="4"/>
      <c r="BR177" s="8"/>
      <c r="BS177" s="7"/>
      <c r="BT177" s="7"/>
      <c r="BU177" s="2" t="s">
        <v>139</v>
      </c>
      <c r="BV177" s="2" t="s">
        <v>128</v>
      </c>
      <c r="BW177" s="2" t="s">
        <v>131</v>
      </c>
      <c r="BX177" s="2" t="s">
        <v>131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139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139</v>
      </c>
      <c r="CV177" s="2" t="s">
        <v>128</v>
      </c>
      <c r="CW177" s="2" t="s">
        <v>131</v>
      </c>
      <c r="CX177" s="2" t="s">
        <v>1382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139</v>
      </c>
      <c r="DI177" s="2" t="s">
        <v>128</v>
      </c>
      <c r="DJ177" s="2" t="s">
        <v>131</v>
      </c>
      <c r="DK177" s="2" t="s">
        <v>385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777</v>
      </c>
      <c r="DV177" s="2" t="s">
        <v>128</v>
      </c>
      <c r="DW177" s="2" t="s">
        <v>131</v>
      </c>
      <c r="DX177" s="2" t="s">
        <v>131</v>
      </c>
      <c r="DY177" s="2" t="s">
        <v>142</v>
      </c>
      <c r="DZ177" s="2" t="s">
        <v>142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139</v>
      </c>
      <c r="EV177" s="2" t="s">
        <v>128</v>
      </c>
      <c r="EW177" s="2" t="s">
        <v>131</v>
      </c>
      <c r="EX177" s="2" t="s">
        <v>1390</v>
      </c>
      <c r="EY177" s="2" t="s">
        <v>142</v>
      </c>
      <c r="EZ177" s="2" t="s">
        <v>142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777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139</v>
      </c>
      <c r="FV177" s="2" t="s">
        <v>128</v>
      </c>
      <c r="FW177" s="2" t="s">
        <v>131</v>
      </c>
      <c r="FX177" s="2" t="s">
        <v>215</v>
      </c>
      <c r="FY177" s="2" t="s">
        <v>142</v>
      </c>
      <c r="FZ177" s="2" t="s">
        <v>142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131</v>
      </c>
      <c r="GV177" s="2" t="s">
        <v>131</v>
      </c>
      <c r="GW177" s="2" t="s">
        <v>131</v>
      </c>
      <c r="GX177" s="2" t="s">
        <v>131</v>
      </c>
      <c r="GY177" s="2" t="s">
        <v>131</v>
      </c>
      <c r="GZ177" s="2" t="s">
        <v>131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131</v>
      </c>
      <c r="HV177" s="2" t="s">
        <v>131</v>
      </c>
      <c r="HW177" s="2" t="s">
        <v>131</v>
      </c>
      <c r="HX177" s="2" t="s">
        <v>131</v>
      </c>
      <c r="HY177" s="2" t="s">
        <v>131</v>
      </c>
      <c r="HZ177" s="2" t="s">
        <v>131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131</v>
      </c>
      <c r="II177" s="2" t="s">
        <v>131</v>
      </c>
      <c r="IJ177" s="2" t="s">
        <v>131</v>
      </c>
      <c r="IK177" s="2" t="s">
        <v>131</v>
      </c>
      <c r="IL177" s="2" t="s">
        <v>131</v>
      </c>
      <c r="IM177" s="2" t="s">
        <v>131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131</v>
      </c>
      <c r="KV177" s="2" t="s">
        <v>131</v>
      </c>
      <c r="KW177" s="2" t="s">
        <v>131</v>
      </c>
      <c r="KX177" s="2" t="s">
        <v>131</v>
      </c>
      <c r="KY177" s="2" t="s">
        <v>131</v>
      </c>
      <c r="KZ177" s="2" t="s">
        <v>131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139</v>
      </c>
      <c r="LV177" s="2" t="s">
        <v>128</v>
      </c>
      <c r="LW177" s="2" t="s">
        <v>131</v>
      </c>
      <c r="LX177" s="2" t="s">
        <v>131</v>
      </c>
      <c r="LY177" s="2" t="s">
        <v>142</v>
      </c>
      <c r="LZ177" s="2" t="s">
        <v>142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139</v>
      </c>
      <c r="MI177" s="2" t="s">
        <v>128</v>
      </c>
      <c r="MJ177" s="2" t="s">
        <v>131</v>
      </c>
      <c r="MK177" s="2" t="s">
        <v>131</v>
      </c>
      <c r="ML177" s="2" t="s">
        <v>142</v>
      </c>
      <c r="MM177" s="2" t="s">
        <v>142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131</v>
      </c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139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142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159</v>
      </c>
      <c r="OI177" s="2" t="s">
        <v>128</v>
      </c>
      <c r="OJ177" s="2" t="s">
        <v>131</v>
      </c>
      <c r="OK177" s="2" t="s">
        <v>131</v>
      </c>
      <c r="OL177" s="2" t="s">
        <v>142</v>
      </c>
      <c r="OM177" s="2" t="s">
        <v>142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160</v>
      </c>
      <c r="RI177" s="2" t="s">
        <v>154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1428</v>
      </c>
      <c r="B178" s="2" t="s">
        <v>120</v>
      </c>
      <c r="C178" s="2" t="s">
        <v>1317</v>
      </c>
      <c r="D178" s="2" t="s">
        <v>122</v>
      </c>
      <c r="E178" s="2" t="s">
        <v>123</v>
      </c>
      <c r="F178" s="2" t="s">
        <v>1370</v>
      </c>
      <c r="G178" s="2" t="s">
        <v>1370</v>
      </c>
      <c r="H178" s="2" t="s">
        <v>1370</v>
      </c>
      <c r="I178" s="2" t="s">
        <v>1426</v>
      </c>
      <c r="J178" s="2" t="s">
        <v>245</v>
      </c>
      <c r="K178" s="2" t="s">
        <v>1360</v>
      </c>
      <c r="L178" s="3">
        <v>64</v>
      </c>
      <c r="M178" s="3">
        <v>67.2</v>
      </c>
      <c r="N178" s="3">
        <v>159.99</v>
      </c>
      <c r="O178" s="2" t="s">
        <v>128</v>
      </c>
      <c r="P178" s="2" t="s">
        <v>1321</v>
      </c>
      <c r="Q178" s="2" t="s">
        <v>130</v>
      </c>
      <c r="R178" s="2" t="s">
        <v>131</v>
      </c>
      <c r="S178" s="2" t="s">
        <v>131</v>
      </c>
      <c r="T178" s="2" t="s">
        <v>1372</v>
      </c>
      <c r="U178" s="2" t="s">
        <v>1296</v>
      </c>
      <c r="V178" s="2" t="s">
        <v>854</v>
      </c>
      <c r="W178" s="2" t="s">
        <v>1352</v>
      </c>
      <c r="X178" s="2" t="s">
        <v>131</v>
      </c>
      <c r="Y178" s="2" t="s">
        <v>1373</v>
      </c>
      <c r="Z178" s="4">
        <v>123</v>
      </c>
      <c r="AA178" s="4">
        <f>=ROUNDDOWN({0},0)</f>
      </c>
      <c r="AB178" s="5"/>
      <c r="AC178" s="2" t="s">
        <v>1374</v>
      </c>
      <c r="AD178" s="4">
        <v>63</v>
      </c>
      <c r="AE178" s="4">
        <v>63</v>
      </c>
      <c r="AF178" s="6"/>
      <c r="AG178" s="6">
        <v>48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>
        <v>1</v>
      </c>
      <c r="AW178" s="8">
        <v>77.11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/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>
        <v>0.3252</v>
      </c>
      <c r="BJ178" s="4"/>
      <c r="BK178" s="8"/>
      <c r="BL178" s="2" t="s">
        <v>131</v>
      </c>
      <c r="BM178" s="7"/>
      <c r="BN178" s="7"/>
      <c r="BO178" s="4"/>
      <c r="BP178" s="8"/>
      <c r="BQ178" s="4"/>
      <c r="BR178" s="8"/>
      <c r="BS178" s="7"/>
      <c r="BT178" s="7"/>
      <c r="BU178" s="2" t="s">
        <v>139</v>
      </c>
      <c r="BV178" s="2" t="s">
        <v>128</v>
      </c>
      <c r="BW178" s="2" t="s">
        <v>131</v>
      </c>
      <c r="BX178" s="2" t="s">
        <v>131</v>
      </c>
      <c r="BY178" s="2" t="s">
        <v>142</v>
      </c>
      <c r="BZ178" s="2" t="s">
        <v>142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139</v>
      </c>
      <c r="CI178" s="2" t="s">
        <v>128</v>
      </c>
      <c r="CJ178" s="2" t="s">
        <v>131</v>
      </c>
      <c r="CK178" s="2" t="s">
        <v>131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139</v>
      </c>
      <c r="CV178" s="2" t="s">
        <v>128</v>
      </c>
      <c r="CW178" s="2" t="s">
        <v>131</v>
      </c>
      <c r="CX178" s="2" t="s">
        <v>987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139</v>
      </c>
      <c r="DI178" s="2" t="s">
        <v>128</v>
      </c>
      <c r="DJ178" s="2" t="s">
        <v>131</v>
      </c>
      <c r="DK178" s="2" t="s">
        <v>862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777</v>
      </c>
      <c r="DV178" s="2" t="s">
        <v>128</v>
      </c>
      <c r="DW178" s="2" t="s">
        <v>131</v>
      </c>
      <c r="DX178" s="2" t="s">
        <v>131</v>
      </c>
      <c r="DY178" s="2" t="s">
        <v>142</v>
      </c>
      <c r="DZ178" s="2" t="s">
        <v>142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139</v>
      </c>
      <c r="EV178" s="2" t="s">
        <v>128</v>
      </c>
      <c r="EW178" s="2" t="s">
        <v>131</v>
      </c>
      <c r="EX178" s="2" t="s">
        <v>131</v>
      </c>
      <c r="EY178" s="2" t="s">
        <v>142</v>
      </c>
      <c r="EZ178" s="2" t="s">
        <v>142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777</v>
      </c>
      <c r="FI178" s="2" t="s">
        <v>128</v>
      </c>
      <c r="FJ178" s="2" t="s">
        <v>131</v>
      </c>
      <c r="FK178" s="2" t="s">
        <v>131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139</v>
      </c>
      <c r="FV178" s="2" t="s">
        <v>128</v>
      </c>
      <c r="FW178" s="2" t="s">
        <v>131</v>
      </c>
      <c r="FX178" s="2" t="s">
        <v>215</v>
      </c>
      <c r="FY178" s="2" t="s">
        <v>142</v>
      </c>
      <c r="FZ178" s="2" t="s">
        <v>142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131</v>
      </c>
      <c r="GV178" s="2" t="s">
        <v>131</v>
      </c>
      <c r="GW178" s="2" t="s">
        <v>131</v>
      </c>
      <c r="GX178" s="2" t="s">
        <v>131</v>
      </c>
      <c r="GY178" s="2" t="s">
        <v>131</v>
      </c>
      <c r="GZ178" s="2" t="s">
        <v>131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131</v>
      </c>
      <c r="HV178" s="2" t="s">
        <v>131</v>
      </c>
      <c r="HW178" s="2" t="s">
        <v>131</v>
      </c>
      <c r="HX178" s="2" t="s">
        <v>131</v>
      </c>
      <c r="HY178" s="2" t="s">
        <v>131</v>
      </c>
      <c r="HZ178" s="2" t="s">
        <v>131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131</v>
      </c>
      <c r="II178" s="2" t="s">
        <v>131</v>
      </c>
      <c r="IJ178" s="2" t="s">
        <v>131</v>
      </c>
      <c r="IK178" s="2" t="s">
        <v>131</v>
      </c>
      <c r="IL178" s="2" t="s">
        <v>131</v>
      </c>
      <c r="IM178" s="2" t="s">
        <v>131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131</v>
      </c>
      <c r="KV178" s="2" t="s">
        <v>131</v>
      </c>
      <c r="KW178" s="2" t="s">
        <v>131</v>
      </c>
      <c r="KX178" s="2" t="s">
        <v>131</v>
      </c>
      <c r="KY178" s="2" t="s">
        <v>131</v>
      </c>
      <c r="KZ178" s="2" t="s">
        <v>131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139</v>
      </c>
      <c r="LV178" s="2" t="s">
        <v>128</v>
      </c>
      <c r="LW178" s="2" t="s">
        <v>131</v>
      </c>
      <c r="LX178" s="2" t="s">
        <v>131</v>
      </c>
      <c r="LY178" s="2" t="s">
        <v>142</v>
      </c>
      <c r="LZ178" s="2" t="s">
        <v>142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139</v>
      </c>
      <c r="MI178" s="2" t="s">
        <v>128</v>
      </c>
      <c r="MJ178" s="2" t="s">
        <v>131</v>
      </c>
      <c r="MK178" s="2" t="s">
        <v>131</v>
      </c>
      <c r="ML178" s="2" t="s">
        <v>142</v>
      </c>
      <c r="MM178" s="2" t="s">
        <v>142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131</v>
      </c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139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142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159</v>
      </c>
      <c r="OI178" s="2" t="s">
        <v>128</v>
      </c>
      <c r="OJ178" s="2" t="s">
        <v>131</v>
      </c>
      <c r="OK178" s="2" t="s">
        <v>131</v>
      </c>
      <c r="OL178" s="2" t="s">
        <v>142</v>
      </c>
      <c r="OM178" s="2" t="s">
        <v>142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160</v>
      </c>
      <c r="RI178" s="2" t="s">
        <v>154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1429</v>
      </c>
      <c r="B179" s="2" t="s">
        <v>120</v>
      </c>
      <c r="C179" s="2" t="s">
        <v>1317</v>
      </c>
      <c r="D179" s="2" t="s">
        <v>122</v>
      </c>
      <c r="E179" s="2" t="s">
        <v>123</v>
      </c>
      <c r="F179" s="2" t="s">
        <v>1370</v>
      </c>
      <c r="G179" s="2" t="s">
        <v>1370</v>
      </c>
      <c r="H179" s="2" t="s">
        <v>1370</v>
      </c>
      <c r="I179" s="2" t="s">
        <v>1426</v>
      </c>
      <c r="J179" s="2" t="s">
        <v>804</v>
      </c>
      <c r="K179" s="2" t="s">
        <v>1360</v>
      </c>
      <c r="L179" s="3">
        <v>68</v>
      </c>
      <c r="M179" s="3">
        <v>71.4</v>
      </c>
      <c r="N179" s="3">
        <v>169.99</v>
      </c>
      <c r="O179" s="2" t="s">
        <v>128</v>
      </c>
      <c r="P179" s="2" t="s">
        <v>1321</v>
      </c>
      <c r="Q179" s="2" t="s">
        <v>130</v>
      </c>
      <c r="R179" s="2" t="s">
        <v>131</v>
      </c>
      <c r="S179" s="2" t="s">
        <v>131</v>
      </c>
      <c r="T179" s="2" t="s">
        <v>1372</v>
      </c>
      <c r="U179" s="2" t="s">
        <v>1296</v>
      </c>
      <c r="V179" s="2" t="s">
        <v>854</v>
      </c>
      <c r="W179" s="2" t="s">
        <v>1352</v>
      </c>
      <c r="X179" s="2" t="s">
        <v>131</v>
      </c>
      <c r="Y179" s="2" t="s">
        <v>1373</v>
      </c>
      <c r="Z179" s="4">
        <v>168</v>
      </c>
      <c r="AA179" s="4">
        <f>=ROUNDDOWN({0},0)</f>
      </c>
      <c r="AB179" s="5"/>
      <c r="AC179" s="2" t="s">
        <v>1374</v>
      </c>
      <c r="AD179" s="4">
        <v>105</v>
      </c>
      <c r="AE179" s="4">
        <v>105</v>
      </c>
      <c r="AF179" s="6"/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</v>
      </c>
      <c r="AQ179" s="8">
        <v>77.11</v>
      </c>
      <c r="AR179" s="4"/>
      <c r="AS179" s="8"/>
      <c r="AT179" s="7"/>
      <c r="AU179" s="7"/>
      <c r="AV179" s="4" t="s">
        <v>131</v>
      </c>
      <c r="AW179" s="8" t="s">
        <v>131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1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 t="s">
        <v>131</v>
      </c>
      <c r="BJ179" s="4">
        <v>1</v>
      </c>
      <c r="BK179" s="8">
        <v>77.11</v>
      </c>
      <c r="BL179" s="2" t="s">
        <v>16</v>
      </c>
      <c r="BM179" s="7">
        <v>1</v>
      </c>
      <c r="BN179" s="7">
        <v>1</v>
      </c>
      <c r="BO179" s="4">
        <v>1</v>
      </c>
      <c r="BP179" s="8">
        <v>77.11</v>
      </c>
      <c r="BQ179" s="4"/>
      <c r="BR179" s="8"/>
      <c r="BS179" s="7"/>
      <c r="BT179" s="7"/>
      <c r="BU179" s="2" t="s">
        <v>139</v>
      </c>
      <c r="BV179" s="2" t="s">
        <v>128</v>
      </c>
      <c r="BW179" s="2" t="s">
        <v>131</v>
      </c>
      <c r="BX179" s="2" t="s">
        <v>1430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139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139</v>
      </c>
      <c r="CV179" s="2" t="s">
        <v>128</v>
      </c>
      <c r="CW179" s="2" t="s">
        <v>131</v>
      </c>
      <c r="CX179" s="2" t="s">
        <v>131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139</v>
      </c>
      <c r="DI179" s="2" t="s">
        <v>128</v>
      </c>
      <c r="DJ179" s="2" t="s">
        <v>131</v>
      </c>
      <c r="DK179" s="2" t="s">
        <v>862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777</v>
      </c>
      <c r="DV179" s="2" t="s">
        <v>128</v>
      </c>
      <c r="DW179" s="2" t="s">
        <v>131</v>
      </c>
      <c r="DX179" s="2" t="s">
        <v>131</v>
      </c>
      <c r="DY179" s="2" t="s">
        <v>142</v>
      </c>
      <c r="DZ179" s="2" t="s">
        <v>142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139</v>
      </c>
      <c r="EV179" s="2" t="s">
        <v>128</v>
      </c>
      <c r="EW179" s="2" t="s">
        <v>131</v>
      </c>
      <c r="EX179" s="2" t="s">
        <v>131</v>
      </c>
      <c r="EY179" s="2" t="s">
        <v>142</v>
      </c>
      <c r="EZ179" s="2" t="s">
        <v>142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777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139</v>
      </c>
      <c r="FV179" s="2" t="s">
        <v>128</v>
      </c>
      <c r="FW179" s="2" t="s">
        <v>131</v>
      </c>
      <c r="FX179" s="2" t="s">
        <v>1119</v>
      </c>
      <c r="FY179" s="2" t="s">
        <v>142</v>
      </c>
      <c r="FZ179" s="2" t="s">
        <v>142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131</v>
      </c>
      <c r="GV179" s="2" t="s">
        <v>131</v>
      </c>
      <c r="GW179" s="2" t="s">
        <v>131</v>
      </c>
      <c r="GX179" s="2" t="s">
        <v>131</v>
      </c>
      <c r="GY179" s="2" t="s">
        <v>131</v>
      </c>
      <c r="GZ179" s="2" t="s">
        <v>131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131</v>
      </c>
      <c r="HV179" s="2" t="s">
        <v>131</v>
      </c>
      <c r="HW179" s="2" t="s">
        <v>131</v>
      </c>
      <c r="HX179" s="2" t="s">
        <v>131</v>
      </c>
      <c r="HY179" s="2" t="s">
        <v>131</v>
      </c>
      <c r="HZ179" s="2" t="s">
        <v>131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131</v>
      </c>
      <c r="II179" s="2" t="s">
        <v>131</v>
      </c>
      <c r="IJ179" s="2" t="s">
        <v>131</v>
      </c>
      <c r="IK179" s="2" t="s">
        <v>131</v>
      </c>
      <c r="IL179" s="2" t="s">
        <v>131</v>
      </c>
      <c r="IM179" s="2" t="s">
        <v>131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131</v>
      </c>
      <c r="KV179" s="2" t="s">
        <v>131</v>
      </c>
      <c r="KW179" s="2" t="s">
        <v>131</v>
      </c>
      <c r="KX179" s="2" t="s">
        <v>131</v>
      </c>
      <c r="KY179" s="2" t="s">
        <v>131</v>
      </c>
      <c r="KZ179" s="2" t="s">
        <v>131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139</v>
      </c>
      <c r="LV179" s="2" t="s">
        <v>128</v>
      </c>
      <c r="LW179" s="2" t="s">
        <v>131</v>
      </c>
      <c r="LX179" s="2" t="s">
        <v>131</v>
      </c>
      <c r="LY179" s="2" t="s">
        <v>142</v>
      </c>
      <c r="LZ179" s="2" t="s">
        <v>142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139</v>
      </c>
      <c r="MI179" s="2" t="s">
        <v>128</v>
      </c>
      <c r="MJ179" s="2" t="s">
        <v>131</v>
      </c>
      <c r="MK179" s="2" t="s">
        <v>131</v>
      </c>
      <c r="ML179" s="2" t="s">
        <v>142</v>
      </c>
      <c r="MM179" s="2" t="s">
        <v>142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131</v>
      </c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139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142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159</v>
      </c>
      <c r="OI179" s="2" t="s">
        <v>128</v>
      </c>
      <c r="OJ179" s="2" t="s">
        <v>131</v>
      </c>
      <c r="OK179" s="2" t="s">
        <v>131</v>
      </c>
      <c r="OL179" s="2" t="s">
        <v>142</v>
      </c>
      <c r="OM179" s="2" t="s">
        <v>142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160</v>
      </c>
      <c r="RI179" s="2" t="s">
        <v>154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1431</v>
      </c>
      <c r="B180" s="2" t="s">
        <v>120</v>
      </c>
      <c r="C180" s="2" t="s">
        <v>1317</v>
      </c>
      <c r="D180" s="2" t="s">
        <v>122</v>
      </c>
      <c r="E180" s="2" t="s">
        <v>123</v>
      </c>
      <c r="F180" s="2" t="s">
        <v>1370</v>
      </c>
      <c r="G180" s="2" t="s">
        <v>1370</v>
      </c>
      <c r="H180" s="2" t="s">
        <v>1370</v>
      </c>
      <c r="I180" s="2" t="s">
        <v>1426</v>
      </c>
      <c r="J180" s="2" t="s">
        <v>245</v>
      </c>
      <c r="K180" s="2" t="s">
        <v>736</v>
      </c>
      <c r="L180" s="3">
        <v>64</v>
      </c>
      <c r="M180" s="3">
        <v>67.2</v>
      </c>
      <c r="N180" s="3">
        <v>159.99</v>
      </c>
      <c r="O180" s="2" t="s">
        <v>128</v>
      </c>
      <c r="P180" s="2" t="s">
        <v>1321</v>
      </c>
      <c r="Q180" s="2" t="s">
        <v>130</v>
      </c>
      <c r="R180" s="2" t="s">
        <v>131</v>
      </c>
      <c r="S180" s="2" t="s">
        <v>131</v>
      </c>
      <c r="T180" s="2" t="s">
        <v>1372</v>
      </c>
      <c r="U180" s="2" t="s">
        <v>1296</v>
      </c>
      <c r="V180" s="2" t="s">
        <v>854</v>
      </c>
      <c r="W180" s="2" t="s">
        <v>1352</v>
      </c>
      <c r="X180" s="2" t="s">
        <v>131</v>
      </c>
      <c r="Y180" s="2" t="s">
        <v>1373</v>
      </c>
      <c r="Z180" s="4">
        <v>117</v>
      </c>
      <c r="AA180" s="4">
        <f>=ROUNDDOWN({0},0)</f>
      </c>
      <c r="AB180" s="5"/>
      <c r="AC180" s="2" t="s">
        <v>1374</v>
      </c>
      <c r="AD180" s="4">
        <v>39</v>
      </c>
      <c r="AE180" s="4">
        <v>39</v>
      </c>
      <c r="AF180" s="6"/>
      <c r="AG180" s="6">
        <v>48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/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/>
      <c r="BK180" s="8"/>
      <c r="BL180" s="2" t="s">
        <v>131</v>
      </c>
      <c r="BM180" s="7"/>
      <c r="BN180" s="7"/>
      <c r="BO180" s="4"/>
      <c r="BP180" s="8"/>
      <c r="BQ180" s="4"/>
      <c r="BR180" s="8"/>
      <c r="BS180" s="7"/>
      <c r="BT180" s="7"/>
      <c r="BU180" s="2" t="s">
        <v>139</v>
      </c>
      <c r="BV180" s="2" t="s">
        <v>128</v>
      </c>
      <c r="BW180" s="2" t="s">
        <v>131</v>
      </c>
      <c r="BX180" s="2" t="s">
        <v>984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139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139</v>
      </c>
      <c r="CV180" s="2" t="s">
        <v>128</v>
      </c>
      <c r="CW180" s="2" t="s">
        <v>131</v>
      </c>
      <c r="CX180" s="2" t="s">
        <v>131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139</v>
      </c>
      <c r="DI180" s="2" t="s">
        <v>128</v>
      </c>
      <c r="DJ180" s="2" t="s">
        <v>131</v>
      </c>
      <c r="DK180" s="2" t="s">
        <v>862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777</v>
      </c>
      <c r="DV180" s="2" t="s">
        <v>128</v>
      </c>
      <c r="DW180" s="2" t="s">
        <v>131</v>
      </c>
      <c r="DX180" s="2" t="s">
        <v>131</v>
      </c>
      <c r="DY180" s="2" t="s">
        <v>142</v>
      </c>
      <c r="DZ180" s="2" t="s">
        <v>142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139</v>
      </c>
      <c r="EV180" s="2" t="s">
        <v>128</v>
      </c>
      <c r="EW180" s="2" t="s">
        <v>131</v>
      </c>
      <c r="EX180" s="2" t="s">
        <v>131</v>
      </c>
      <c r="EY180" s="2" t="s">
        <v>142</v>
      </c>
      <c r="EZ180" s="2" t="s">
        <v>142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777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139</v>
      </c>
      <c r="FV180" s="2" t="s">
        <v>128</v>
      </c>
      <c r="FW180" s="2" t="s">
        <v>131</v>
      </c>
      <c r="FX180" s="2" t="s">
        <v>1108</v>
      </c>
      <c r="FY180" s="2" t="s">
        <v>142</v>
      </c>
      <c r="FZ180" s="2" t="s">
        <v>142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131</v>
      </c>
      <c r="GV180" s="2" t="s">
        <v>131</v>
      </c>
      <c r="GW180" s="2" t="s">
        <v>131</v>
      </c>
      <c r="GX180" s="2" t="s">
        <v>131</v>
      </c>
      <c r="GY180" s="2" t="s">
        <v>131</v>
      </c>
      <c r="GZ180" s="2" t="s">
        <v>131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131</v>
      </c>
      <c r="HV180" s="2" t="s">
        <v>131</v>
      </c>
      <c r="HW180" s="2" t="s">
        <v>131</v>
      </c>
      <c r="HX180" s="2" t="s">
        <v>131</v>
      </c>
      <c r="HY180" s="2" t="s">
        <v>131</v>
      </c>
      <c r="HZ180" s="2" t="s">
        <v>131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2" t="s">
        <v>131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131</v>
      </c>
      <c r="KV180" s="2" t="s">
        <v>131</v>
      </c>
      <c r="KW180" s="2" t="s">
        <v>131</v>
      </c>
      <c r="KX180" s="2" t="s">
        <v>131</v>
      </c>
      <c r="KY180" s="2" t="s">
        <v>131</v>
      </c>
      <c r="KZ180" s="2" t="s">
        <v>131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139</v>
      </c>
      <c r="LV180" s="2" t="s">
        <v>128</v>
      </c>
      <c r="LW180" s="2" t="s">
        <v>131</v>
      </c>
      <c r="LX180" s="2" t="s">
        <v>131</v>
      </c>
      <c r="LY180" s="2" t="s">
        <v>142</v>
      </c>
      <c r="LZ180" s="2" t="s">
        <v>142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139</v>
      </c>
      <c r="MI180" s="2" t="s">
        <v>128</v>
      </c>
      <c r="MJ180" s="2" t="s">
        <v>131</v>
      </c>
      <c r="MK180" s="2" t="s">
        <v>131</v>
      </c>
      <c r="ML180" s="2" t="s">
        <v>142</v>
      </c>
      <c r="MM180" s="2" t="s">
        <v>142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131</v>
      </c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139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142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159</v>
      </c>
      <c r="OI180" s="2" t="s">
        <v>128</v>
      </c>
      <c r="OJ180" s="2" t="s">
        <v>131</v>
      </c>
      <c r="OK180" s="2" t="s">
        <v>131</v>
      </c>
      <c r="OL180" s="2" t="s">
        <v>142</v>
      </c>
      <c r="OM180" s="2" t="s">
        <v>142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160</v>
      </c>
      <c r="RI180" s="2" t="s">
        <v>154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1432</v>
      </c>
      <c r="B181" s="2" t="s">
        <v>120</v>
      </c>
      <c r="C181" s="2" t="s">
        <v>1317</v>
      </c>
      <c r="D181" s="2" t="s">
        <v>122</v>
      </c>
      <c r="E181" s="2" t="s">
        <v>123</v>
      </c>
      <c r="F181" s="2" t="s">
        <v>1370</v>
      </c>
      <c r="G181" s="2" t="s">
        <v>1370</v>
      </c>
      <c r="H181" s="2" t="s">
        <v>1370</v>
      </c>
      <c r="I181" s="2" t="s">
        <v>1426</v>
      </c>
      <c r="J181" s="2" t="s">
        <v>804</v>
      </c>
      <c r="K181" s="2" t="s">
        <v>736</v>
      </c>
      <c r="L181" s="3">
        <v>68</v>
      </c>
      <c r="M181" s="3">
        <v>71.4</v>
      </c>
      <c r="N181" s="3">
        <v>169.99</v>
      </c>
      <c r="O181" s="2" t="s">
        <v>128</v>
      </c>
      <c r="P181" s="2" t="s">
        <v>1321</v>
      </c>
      <c r="Q181" s="2" t="s">
        <v>130</v>
      </c>
      <c r="R181" s="2" t="s">
        <v>131</v>
      </c>
      <c r="S181" s="2" t="s">
        <v>131</v>
      </c>
      <c r="T181" s="2" t="s">
        <v>1372</v>
      </c>
      <c r="U181" s="2" t="s">
        <v>1296</v>
      </c>
      <c r="V181" s="2" t="s">
        <v>854</v>
      </c>
      <c r="W181" s="2" t="s">
        <v>1352</v>
      </c>
      <c r="X181" s="2" t="s">
        <v>131</v>
      </c>
      <c r="Y181" s="2" t="s">
        <v>1373</v>
      </c>
      <c r="Z181" s="4">
        <v>169</v>
      </c>
      <c r="AA181" s="4">
        <f>=ROUNDDOWN({0},0)</f>
      </c>
      <c r="AB181" s="5"/>
      <c r="AC181" s="2" t="s">
        <v>1374</v>
      </c>
      <c r="AD181" s="4">
        <v>105</v>
      </c>
      <c r="AE181" s="4">
        <v>105</v>
      </c>
      <c r="AF181" s="6"/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131</v>
      </c>
      <c r="AW181" s="8" t="s">
        <v>131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/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 t="s">
        <v>131</v>
      </c>
      <c r="BJ181" s="4"/>
      <c r="BK181" s="8"/>
      <c r="BL181" s="2" t="s">
        <v>131</v>
      </c>
      <c r="BM181" s="7"/>
      <c r="BN181" s="7"/>
      <c r="BO181" s="4"/>
      <c r="BP181" s="8"/>
      <c r="BQ181" s="4"/>
      <c r="BR181" s="8"/>
      <c r="BS181" s="7"/>
      <c r="BT181" s="7"/>
      <c r="BU181" s="2" t="s">
        <v>139</v>
      </c>
      <c r="BV181" s="2" t="s">
        <v>128</v>
      </c>
      <c r="BW181" s="2" t="s">
        <v>131</v>
      </c>
      <c r="BX181" s="2" t="s">
        <v>131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139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139</v>
      </c>
      <c r="CV181" s="2" t="s">
        <v>128</v>
      </c>
      <c r="CW181" s="2" t="s">
        <v>131</v>
      </c>
      <c r="CX181" s="2" t="s">
        <v>855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139</v>
      </c>
      <c r="DI181" s="2" t="s">
        <v>128</v>
      </c>
      <c r="DJ181" s="2" t="s">
        <v>131</v>
      </c>
      <c r="DK181" s="2" t="s">
        <v>862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777</v>
      </c>
      <c r="DV181" s="2" t="s">
        <v>128</v>
      </c>
      <c r="DW181" s="2" t="s">
        <v>131</v>
      </c>
      <c r="DX181" s="2" t="s">
        <v>131</v>
      </c>
      <c r="DY181" s="2" t="s">
        <v>142</v>
      </c>
      <c r="DZ181" s="2" t="s">
        <v>142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139</v>
      </c>
      <c r="EV181" s="2" t="s">
        <v>128</v>
      </c>
      <c r="EW181" s="2" t="s">
        <v>131</v>
      </c>
      <c r="EX181" s="2" t="s">
        <v>131</v>
      </c>
      <c r="EY181" s="2" t="s">
        <v>142</v>
      </c>
      <c r="EZ181" s="2" t="s">
        <v>142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777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139</v>
      </c>
      <c r="FV181" s="2" t="s">
        <v>128</v>
      </c>
      <c r="FW181" s="2" t="s">
        <v>131</v>
      </c>
      <c r="FX181" s="2" t="s">
        <v>131</v>
      </c>
      <c r="FY181" s="2" t="s">
        <v>142</v>
      </c>
      <c r="FZ181" s="2" t="s">
        <v>142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131</v>
      </c>
      <c r="GV181" s="2" t="s">
        <v>131</v>
      </c>
      <c r="GW181" s="2" t="s">
        <v>131</v>
      </c>
      <c r="GX181" s="2" t="s">
        <v>131</v>
      </c>
      <c r="GY181" s="2" t="s">
        <v>131</v>
      </c>
      <c r="GZ181" s="2" t="s">
        <v>131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131</v>
      </c>
      <c r="HV181" s="2" t="s">
        <v>131</v>
      </c>
      <c r="HW181" s="2" t="s">
        <v>131</v>
      </c>
      <c r="HX181" s="2" t="s">
        <v>131</v>
      </c>
      <c r="HY181" s="2" t="s">
        <v>131</v>
      </c>
      <c r="HZ181" s="2" t="s">
        <v>131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131</v>
      </c>
      <c r="II181" s="2" t="s">
        <v>131</v>
      </c>
      <c r="IJ181" s="2" t="s">
        <v>131</v>
      </c>
      <c r="IK181" s="2" t="s">
        <v>131</v>
      </c>
      <c r="IL181" s="2" t="s">
        <v>131</v>
      </c>
      <c r="IM181" s="2" t="s">
        <v>131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131</v>
      </c>
      <c r="KV181" s="2" t="s">
        <v>131</v>
      </c>
      <c r="KW181" s="2" t="s">
        <v>131</v>
      </c>
      <c r="KX181" s="2" t="s">
        <v>131</v>
      </c>
      <c r="KY181" s="2" t="s">
        <v>131</v>
      </c>
      <c r="KZ181" s="2" t="s">
        <v>131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139</v>
      </c>
      <c r="LV181" s="2" t="s">
        <v>128</v>
      </c>
      <c r="LW181" s="2" t="s">
        <v>131</v>
      </c>
      <c r="LX181" s="2" t="s">
        <v>131</v>
      </c>
      <c r="LY181" s="2" t="s">
        <v>142</v>
      </c>
      <c r="LZ181" s="2" t="s">
        <v>142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139</v>
      </c>
      <c r="MI181" s="2" t="s">
        <v>128</v>
      </c>
      <c r="MJ181" s="2" t="s">
        <v>131</v>
      </c>
      <c r="MK181" s="2" t="s">
        <v>131</v>
      </c>
      <c r="ML181" s="2" t="s">
        <v>142</v>
      </c>
      <c r="MM181" s="2" t="s">
        <v>142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131</v>
      </c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139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142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159</v>
      </c>
      <c r="OI181" s="2" t="s">
        <v>128</v>
      </c>
      <c r="OJ181" s="2" t="s">
        <v>131</v>
      </c>
      <c r="OK181" s="2" t="s">
        <v>131</v>
      </c>
      <c r="OL181" s="2" t="s">
        <v>142</v>
      </c>
      <c r="OM181" s="2" t="s">
        <v>142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160</v>
      </c>
      <c r="RI181" s="2" t="s">
        <v>154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1433</v>
      </c>
      <c r="B182" s="2" t="s">
        <v>120</v>
      </c>
      <c r="C182" s="2" t="s">
        <v>1317</v>
      </c>
      <c r="D182" s="2" t="s">
        <v>122</v>
      </c>
      <c r="E182" s="2" t="s">
        <v>123</v>
      </c>
      <c r="F182" s="2" t="s">
        <v>1370</v>
      </c>
      <c r="G182" s="2" t="s">
        <v>1370</v>
      </c>
      <c r="H182" s="2" t="s">
        <v>1370</v>
      </c>
      <c r="I182" s="2" t="s">
        <v>1426</v>
      </c>
      <c r="J182" s="2" t="s">
        <v>245</v>
      </c>
      <c r="K182" s="2" t="s">
        <v>297</v>
      </c>
      <c r="L182" s="3">
        <v>64</v>
      </c>
      <c r="M182" s="3">
        <v>67.2</v>
      </c>
      <c r="N182" s="3">
        <v>159.99</v>
      </c>
      <c r="O182" s="2" t="s">
        <v>128</v>
      </c>
      <c r="P182" s="2" t="s">
        <v>1321</v>
      </c>
      <c r="Q182" s="2" t="s">
        <v>130</v>
      </c>
      <c r="R182" s="2" t="s">
        <v>131</v>
      </c>
      <c r="S182" s="2" t="s">
        <v>131</v>
      </c>
      <c r="T182" s="2" t="s">
        <v>1372</v>
      </c>
      <c r="U182" s="2" t="s">
        <v>1296</v>
      </c>
      <c r="V182" s="2" t="s">
        <v>854</v>
      </c>
      <c r="W182" s="2" t="s">
        <v>1352</v>
      </c>
      <c r="X182" s="2" t="s">
        <v>131</v>
      </c>
      <c r="Y182" s="2" t="s">
        <v>1373</v>
      </c>
      <c r="Z182" s="4">
        <v>136</v>
      </c>
      <c r="AA182" s="4">
        <f>=ROUNDDOWN({0},0)</f>
      </c>
      <c r="AB182" s="5"/>
      <c r="AC182" s="2" t="s">
        <v>1374</v>
      </c>
      <c r="AD182" s="4">
        <v>63</v>
      </c>
      <c r="AE182" s="4">
        <v>63</v>
      </c>
      <c r="AF182" s="6"/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>
        <v>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/>
      <c r="BK182" s="8"/>
      <c r="BL182" s="2" t="s">
        <v>131</v>
      </c>
      <c r="BM182" s="7"/>
      <c r="BN182" s="7"/>
      <c r="BO182" s="4"/>
      <c r="BP182" s="8"/>
      <c r="BQ182" s="4"/>
      <c r="BR182" s="8"/>
      <c r="BS182" s="7"/>
      <c r="BT182" s="7"/>
      <c r="BU182" s="2" t="s">
        <v>139</v>
      </c>
      <c r="BV182" s="2" t="s">
        <v>128</v>
      </c>
      <c r="BW182" s="2" t="s">
        <v>131</v>
      </c>
      <c r="BX182" s="2" t="s">
        <v>131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139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139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139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777</v>
      </c>
      <c r="DV182" s="2" t="s">
        <v>128</v>
      </c>
      <c r="DW182" s="2" t="s">
        <v>131</v>
      </c>
      <c r="DX182" s="2" t="s">
        <v>131</v>
      </c>
      <c r="DY182" s="2" t="s">
        <v>142</v>
      </c>
      <c r="DZ182" s="2" t="s">
        <v>142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139</v>
      </c>
      <c r="EV182" s="2" t="s">
        <v>128</v>
      </c>
      <c r="EW182" s="2" t="s">
        <v>131</v>
      </c>
      <c r="EX182" s="2" t="s">
        <v>131</v>
      </c>
      <c r="EY182" s="2" t="s">
        <v>142</v>
      </c>
      <c r="EZ182" s="2" t="s">
        <v>142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777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139</v>
      </c>
      <c r="FV182" s="2" t="s">
        <v>128</v>
      </c>
      <c r="FW182" s="2" t="s">
        <v>131</v>
      </c>
      <c r="FX182" s="2" t="s">
        <v>370</v>
      </c>
      <c r="FY182" s="2" t="s">
        <v>142</v>
      </c>
      <c r="FZ182" s="2" t="s">
        <v>142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131</v>
      </c>
      <c r="GV182" s="2" t="s">
        <v>131</v>
      </c>
      <c r="GW182" s="2" t="s">
        <v>131</v>
      </c>
      <c r="GX182" s="2" t="s">
        <v>131</v>
      </c>
      <c r="GY182" s="2" t="s">
        <v>131</v>
      </c>
      <c r="GZ182" s="2" t="s">
        <v>131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131</v>
      </c>
      <c r="HV182" s="2" t="s">
        <v>131</v>
      </c>
      <c r="HW182" s="2" t="s">
        <v>131</v>
      </c>
      <c r="HX182" s="2" t="s">
        <v>131</v>
      </c>
      <c r="HY182" s="2" t="s">
        <v>131</v>
      </c>
      <c r="HZ182" s="2" t="s">
        <v>131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131</v>
      </c>
      <c r="II182" s="2" t="s">
        <v>131</v>
      </c>
      <c r="IJ182" s="2" t="s">
        <v>131</v>
      </c>
      <c r="IK182" s="2" t="s">
        <v>131</v>
      </c>
      <c r="IL182" s="2" t="s">
        <v>131</v>
      </c>
      <c r="IM182" s="2" t="s">
        <v>131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131</v>
      </c>
      <c r="KV182" s="2" t="s">
        <v>131</v>
      </c>
      <c r="KW182" s="2" t="s">
        <v>131</v>
      </c>
      <c r="KX182" s="2" t="s">
        <v>131</v>
      </c>
      <c r="KY182" s="2" t="s">
        <v>131</v>
      </c>
      <c r="KZ182" s="2" t="s">
        <v>131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139</v>
      </c>
      <c r="LV182" s="2" t="s">
        <v>128</v>
      </c>
      <c r="LW182" s="2" t="s">
        <v>131</v>
      </c>
      <c r="LX182" s="2" t="s">
        <v>131</v>
      </c>
      <c r="LY182" s="2" t="s">
        <v>142</v>
      </c>
      <c r="LZ182" s="2" t="s">
        <v>142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139</v>
      </c>
      <c r="MI182" s="2" t="s">
        <v>128</v>
      </c>
      <c r="MJ182" s="2" t="s">
        <v>131</v>
      </c>
      <c r="MK182" s="2" t="s">
        <v>131</v>
      </c>
      <c r="ML182" s="2" t="s">
        <v>142</v>
      </c>
      <c r="MM182" s="2" t="s">
        <v>142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131</v>
      </c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139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142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159</v>
      </c>
      <c r="OI182" s="2" t="s">
        <v>128</v>
      </c>
      <c r="OJ182" s="2" t="s">
        <v>131</v>
      </c>
      <c r="OK182" s="2" t="s">
        <v>131</v>
      </c>
      <c r="OL182" s="2" t="s">
        <v>142</v>
      </c>
      <c r="OM182" s="2" t="s">
        <v>142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160</v>
      </c>
      <c r="RI182" s="2" t="s">
        <v>154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1434</v>
      </c>
      <c r="B183" s="2" t="s">
        <v>120</v>
      </c>
      <c r="C183" s="2" t="s">
        <v>1317</v>
      </c>
      <c r="D183" s="2" t="s">
        <v>122</v>
      </c>
      <c r="E183" s="2" t="s">
        <v>123</v>
      </c>
      <c r="F183" s="2" t="s">
        <v>1370</v>
      </c>
      <c r="G183" s="2" t="s">
        <v>1370</v>
      </c>
      <c r="H183" s="2" t="s">
        <v>1370</v>
      </c>
      <c r="I183" s="2" t="s">
        <v>1426</v>
      </c>
      <c r="J183" s="2" t="s">
        <v>804</v>
      </c>
      <c r="K183" s="2" t="s">
        <v>297</v>
      </c>
      <c r="L183" s="3">
        <v>68</v>
      </c>
      <c r="M183" s="3">
        <v>71.4</v>
      </c>
      <c r="N183" s="3">
        <v>169.99</v>
      </c>
      <c r="O183" s="2" t="s">
        <v>128</v>
      </c>
      <c r="P183" s="2" t="s">
        <v>1321</v>
      </c>
      <c r="Q183" s="2" t="s">
        <v>130</v>
      </c>
      <c r="R183" s="2" t="s">
        <v>131</v>
      </c>
      <c r="S183" s="2" t="s">
        <v>131</v>
      </c>
      <c r="T183" s="2" t="s">
        <v>1372</v>
      </c>
      <c r="U183" s="2" t="s">
        <v>1296</v>
      </c>
      <c r="V183" s="2" t="s">
        <v>854</v>
      </c>
      <c r="W183" s="2" t="s">
        <v>1352</v>
      </c>
      <c r="X183" s="2" t="s">
        <v>131</v>
      </c>
      <c r="Y183" s="2" t="s">
        <v>1373</v>
      </c>
      <c r="Z183" s="4">
        <v>172</v>
      </c>
      <c r="AA183" s="4">
        <f>=ROUNDDOWN(191.111111111111,0)</f>
      </c>
      <c r="AB183" s="5">
        <v>0.9</v>
      </c>
      <c r="AC183" s="2" t="s">
        <v>1374</v>
      </c>
      <c r="AD183" s="4">
        <v>105</v>
      </c>
      <c r="AE183" s="4">
        <v>105</v>
      </c>
      <c r="AF183" s="6"/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</v>
      </c>
      <c r="AQ183" s="8"/>
      <c r="AR183" s="4"/>
      <c r="AS183" s="8"/>
      <c r="AT183" s="7"/>
      <c r="AU183" s="7"/>
      <c r="AV183" s="4" t="s">
        <v>131</v>
      </c>
      <c r="AW183" s="8" t="s">
        <v>131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/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 t="s">
        <v>131</v>
      </c>
      <c r="BJ183" s="4">
        <v>1</v>
      </c>
      <c r="BK183" s="8"/>
      <c r="BL183" s="2" t="s">
        <v>1335</v>
      </c>
      <c r="BM183" s="7">
        <v>1</v>
      </c>
      <c r="BN183" s="7"/>
      <c r="BO183" s="4"/>
      <c r="BP183" s="8"/>
      <c r="BQ183" s="4"/>
      <c r="BR183" s="8"/>
      <c r="BS183" s="7"/>
      <c r="BT183" s="7"/>
      <c r="BU183" s="2" t="s">
        <v>139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139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139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139</v>
      </c>
      <c r="DI183" s="2" t="s">
        <v>128</v>
      </c>
      <c r="DJ183" s="2" t="s">
        <v>131</v>
      </c>
      <c r="DK183" s="2" t="s">
        <v>1390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777</v>
      </c>
      <c r="DV183" s="2" t="s">
        <v>128</v>
      </c>
      <c r="DW183" s="2" t="s">
        <v>131</v>
      </c>
      <c r="DX183" s="2" t="s">
        <v>131</v>
      </c>
      <c r="DY183" s="2" t="s">
        <v>142</v>
      </c>
      <c r="DZ183" s="2" t="s">
        <v>142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139</v>
      </c>
      <c r="EV183" s="2" t="s">
        <v>128</v>
      </c>
      <c r="EW183" s="2" t="s">
        <v>131</v>
      </c>
      <c r="EX183" s="2" t="s">
        <v>131</v>
      </c>
      <c r="EY183" s="2" t="s">
        <v>142</v>
      </c>
      <c r="EZ183" s="2" t="s">
        <v>142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777</v>
      </c>
      <c r="FI183" s="2" t="s">
        <v>128</v>
      </c>
      <c r="FJ183" s="2" t="s">
        <v>131</v>
      </c>
      <c r="FK183" s="2" t="s">
        <v>131</v>
      </c>
      <c r="FL183" s="2" t="s">
        <v>142</v>
      </c>
      <c r="FM183" s="2" t="s">
        <v>142</v>
      </c>
      <c r="FN183" s="2" t="s">
        <v>131</v>
      </c>
      <c r="FO183" s="4">
        <v>1</v>
      </c>
      <c r="FP183" s="8"/>
      <c r="FQ183" s="4"/>
      <c r="FR183" s="8"/>
      <c r="FS183" s="7"/>
      <c r="FT183" s="7"/>
      <c r="FU183" s="2" t="s">
        <v>139</v>
      </c>
      <c r="FV183" s="2" t="s">
        <v>128</v>
      </c>
      <c r="FW183" s="2" t="s">
        <v>131</v>
      </c>
      <c r="FX183" s="2" t="s">
        <v>1430</v>
      </c>
      <c r="FY183" s="2" t="s">
        <v>142</v>
      </c>
      <c r="FZ183" s="2" t="s">
        <v>142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131</v>
      </c>
      <c r="GV183" s="2" t="s">
        <v>131</v>
      </c>
      <c r="GW183" s="2" t="s">
        <v>131</v>
      </c>
      <c r="GX183" s="2" t="s">
        <v>131</v>
      </c>
      <c r="GY183" s="2" t="s">
        <v>131</v>
      </c>
      <c r="GZ183" s="2" t="s">
        <v>131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131</v>
      </c>
      <c r="HV183" s="2" t="s">
        <v>131</v>
      </c>
      <c r="HW183" s="2" t="s">
        <v>131</v>
      </c>
      <c r="HX183" s="2" t="s">
        <v>131</v>
      </c>
      <c r="HY183" s="2" t="s">
        <v>131</v>
      </c>
      <c r="HZ183" s="2" t="s">
        <v>131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131</v>
      </c>
      <c r="II183" s="2" t="s">
        <v>131</v>
      </c>
      <c r="IJ183" s="2" t="s">
        <v>131</v>
      </c>
      <c r="IK183" s="2" t="s">
        <v>131</v>
      </c>
      <c r="IL183" s="2" t="s">
        <v>131</v>
      </c>
      <c r="IM183" s="2" t="s">
        <v>131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131</v>
      </c>
      <c r="KV183" s="2" t="s">
        <v>131</v>
      </c>
      <c r="KW183" s="2" t="s">
        <v>131</v>
      </c>
      <c r="KX183" s="2" t="s">
        <v>131</v>
      </c>
      <c r="KY183" s="2" t="s">
        <v>131</v>
      </c>
      <c r="KZ183" s="2" t="s">
        <v>131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139</v>
      </c>
      <c r="LV183" s="2" t="s">
        <v>128</v>
      </c>
      <c r="LW183" s="2" t="s">
        <v>131</v>
      </c>
      <c r="LX183" s="2" t="s">
        <v>131</v>
      </c>
      <c r="LY183" s="2" t="s">
        <v>142</v>
      </c>
      <c r="LZ183" s="2" t="s">
        <v>142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139</v>
      </c>
      <c r="MI183" s="2" t="s">
        <v>128</v>
      </c>
      <c r="MJ183" s="2" t="s">
        <v>131</v>
      </c>
      <c r="MK183" s="2" t="s">
        <v>131</v>
      </c>
      <c r="ML183" s="2" t="s">
        <v>142</v>
      </c>
      <c r="MM183" s="2" t="s">
        <v>142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131</v>
      </c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139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142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159</v>
      </c>
      <c r="OI183" s="2" t="s">
        <v>128</v>
      </c>
      <c r="OJ183" s="2" t="s">
        <v>131</v>
      </c>
      <c r="OK183" s="2" t="s">
        <v>131</v>
      </c>
      <c r="OL183" s="2" t="s">
        <v>142</v>
      </c>
      <c r="OM183" s="2" t="s">
        <v>142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160</v>
      </c>
      <c r="RI183" s="2" t="s">
        <v>154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1435</v>
      </c>
      <c r="B184" s="2" t="s">
        <v>120</v>
      </c>
      <c r="C184" s="2" t="s">
        <v>1317</v>
      </c>
      <c r="D184" s="2" t="s">
        <v>122</v>
      </c>
      <c r="E184" s="2" t="s">
        <v>123</v>
      </c>
      <c r="F184" s="2" t="s">
        <v>1370</v>
      </c>
      <c r="G184" s="2" t="s">
        <v>1370</v>
      </c>
      <c r="H184" s="2" t="s">
        <v>1370</v>
      </c>
      <c r="I184" s="2" t="s">
        <v>1426</v>
      </c>
      <c r="J184" s="2" t="s">
        <v>245</v>
      </c>
      <c r="K184" s="2" t="s">
        <v>1322</v>
      </c>
      <c r="L184" s="3">
        <v>64</v>
      </c>
      <c r="M184" s="3">
        <v>67.2</v>
      </c>
      <c r="N184" s="3">
        <v>159.99</v>
      </c>
      <c r="O184" s="2" t="s">
        <v>128</v>
      </c>
      <c r="P184" s="2" t="s">
        <v>1321</v>
      </c>
      <c r="Q184" s="2" t="s">
        <v>130</v>
      </c>
      <c r="R184" s="2" t="s">
        <v>131</v>
      </c>
      <c r="S184" s="2" t="s">
        <v>131</v>
      </c>
      <c r="T184" s="2" t="s">
        <v>1372</v>
      </c>
      <c r="U184" s="2" t="s">
        <v>1296</v>
      </c>
      <c r="V184" s="2" t="s">
        <v>854</v>
      </c>
      <c r="W184" s="2" t="s">
        <v>1352</v>
      </c>
      <c r="X184" s="2" t="s">
        <v>131</v>
      </c>
      <c r="Y184" s="2" t="s">
        <v>1373</v>
      </c>
      <c r="Z184" s="4">
        <v>133</v>
      </c>
      <c r="AA184" s="4">
        <f>=ROUNDDOWN({0},0)</f>
      </c>
      <c r="AB184" s="5"/>
      <c r="AC184" s="2" t="s">
        <v>1374</v>
      </c>
      <c r="AD184" s="4">
        <v>63</v>
      </c>
      <c r="AE184" s="4">
        <v>63</v>
      </c>
      <c r="AF184" s="6"/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/>
      <c r="BK184" s="8"/>
      <c r="BL184" s="2" t="s">
        <v>131</v>
      </c>
      <c r="BM184" s="7"/>
      <c r="BN184" s="7"/>
      <c r="BO184" s="4"/>
      <c r="BP184" s="8"/>
      <c r="BQ184" s="4"/>
      <c r="BR184" s="8"/>
      <c r="BS184" s="7"/>
      <c r="BT184" s="7"/>
      <c r="BU184" s="2" t="s">
        <v>139</v>
      </c>
      <c r="BV184" s="2" t="s">
        <v>128</v>
      </c>
      <c r="BW184" s="2" t="s">
        <v>131</v>
      </c>
      <c r="BX184" s="2" t="s">
        <v>131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139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139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139</v>
      </c>
      <c r="DI184" s="2" t="s">
        <v>128</v>
      </c>
      <c r="DJ184" s="2" t="s">
        <v>131</v>
      </c>
      <c r="DK184" s="2" t="s">
        <v>1390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777</v>
      </c>
      <c r="DV184" s="2" t="s">
        <v>128</v>
      </c>
      <c r="DW184" s="2" t="s">
        <v>131</v>
      </c>
      <c r="DX184" s="2" t="s">
        <v>131</v>
      </c>
      <c r="DY184" s="2" t="s">
        <v>142</v>
      </c>
      <c r="DZ184" s="2" t="s">
        <v>142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139</v>
      </c>
      <c r="EV184" s="2" t="s">
        <v>128</v>
      </c>
      <c r="EW184" s="2" t="s">
        <v>131</v>
      </c>
      <c r="EX184" s="2" t="s">
        <v>131</v>
      </c>
      <c r="EY184" s="2" t="s">
        <v>142</v>
      </c>
      <c r="EZ184" s="2" t="s">
        <v>142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777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139</v>
      </c>
      <c r="FV184" s="2" t="s">
        <v>128</v>
      </c>
      <c r="FW184" s="2" t="s">
        <v>131</v>
      </c>
      <c r="FX184" s="2" t="s">
        <v>1436</v>
      </c>
      <c r="FY184" s="2" t="s">
        <v>142</v>
      </c>
      <c r="FZ184" s="2" t="s">
        <v>142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131</v>
      </c>
      <c r="GV184" s="2" t="s">
        <v>131</v>
      </c>
      <c r="GW184" s="2" t="s">
        <v>131</v>
      </c>
      <c r="GX184" s="2" t="s">
        <v>131</v>
      </c>
      <c r="GY184" s="2" t="s">
        <v>131</v>
      </c>
      <c r="GZ184" s="2" t="s">
        <v>131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131</v>
      </c>
      <c r="HV184" s="2" t="s">
        <v>131</v>
      </c>
      <c r="HW184" s="2" t="s">
        <v>131</v>
      </c>
      <c r="HX184" s="2" t="s">
        <v>131</v>
      </c>
      <c r="HY184" s="2" t="s">
        <v>131</v>
      </c>
      <c r="HZ184" s="2" t="s">
        <v>131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131</v>
      </c>
      <c r="II184" s="2" t="s">
        <v>131</v>
      </c>
      <c r="IJ184" s="2" t="s">
        <v>131</v>
      </c>
      <c r="IK184" s="2" t="s">
        <v>131</v>
      </c>
      <c r="IL184" s="2" t="s">
        <v>131</v>
      </c>
      <c r="IM184" s="2" t="s">
        <v>131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131</v>
      </c>
      <c r="KV184" s="2" t="s">
        <v>131</v>
      </c>
      <c r="KW184" s="2" t="s">
        <v>131</v>
      </c>
      <c r="KX184" s="2" t="s">
        <v>131</v>
      </c>
      <c r="KY184" s="2" t="s">
        <v>131</v>
      </c>
      <c r="KZ184" s="2" t="s">
        <v>131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139</v>
      </c>
      <c r="LV184" s="2" t="s">
        <v>128</v>
      </c>
      <c r="LW184" s="2" t="s">
        <v>131</v>
      </c>
      <c r="LX184" s="2" t="s">
        <v>131</v>
      </c>
      <c r="LY184" s="2" t="s">
        <v>142</v>
      </c>
      <c r="LZ184" s="2" t="s">
        <v>142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139</v>
      </c>
      <c r="MI184" s="2" t="s">
        <v>128</v>
      </c>
      <c r="MJ184" s="2" t="s">
        <v>131</v>
      </c>
      <c r="MK184" s="2" t="s">
        <v>131</v>
      </c>
      <c r="ML184" s="2" t="s">
        <v>142</v>
      </c>
      <c r="MM184" s="2" t="s">
        <v>142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131</v>
      </c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139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142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159</v>
      </c>
      <c r="OI184" s="2" t="s">
        <v>128</v>
      </c>
      <c r="OJ184" s="2" t="s">
        <v>131</v>
      </c>
      <c r="OK184" s="2" t="s">
        <v>131</v>
      </c>
      <c r="OL184" s="2" t="s">
        <v>142</v>
      </c>
      <c r="OM184" s="2" t="s">
        <v>142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160</v>
      </c>
      <c r="RI184" s="2" t="s">
        <v>154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1437</v>
      </c>
      <c r="B185" s="2" t="s">
        <v>120</v>
      </c>
      <c r="C185" s="2" t="s">
        <v>1317</v>
      </c>
      <c r="D185" s="2" t="s">
        <v>122</v>
      </c>
      <c r="E185" s="2" t="s">
        <v>123</v>
      </c>
      <c r="F185" s="2" t="s">
        <v>1370</v>
      </c>
      <c r="G185" s="2" t="s">
        <v>1370</v>
      </c>
      <c r="H185" s="2" t="s">
        <v>1370</v>
      </c>
      <c r="I185" s="2" t="s">
        <v>1426</v>
      </c>
      <c r="J185" s="2" t="s">
        <v>804</v>
      </c>
      <c r="K185" s="2" t="s">
        <v>1322</v>
      </c>
      <c r="L185" s="3">
        <v>68</v>
      </c>
      <c r="M185" s="3">
        <v>71.4</v>
      </c>
      <c r="N185" s="3">
        <v>169.99</v>
      </c>
      <c r="O185" s="2" t="s">
        <v>128</v>
      </c>
      <c r="P185" s="2" t="s">
        <v>1321</v>
      </c>
      <c r="Q185" s="2" t="s">
        <v>130</v>
      </c>
      <c r="R185" s="2" t="s">
        <v>131</v>
      </c>
      <c r="S185" s="2" t="s">
        <v>131</v>
      </c>
      <c r="T185" s="2" t="s">
        <v>1372</v>
      </c>
      <c r="U185" s="2" t="s">
        <v>1296</v>
      </c>
      <c r="V185" s="2" t="s">
        <v>854</v>
      </c>
      <c r="W185" s="2" t="s">
        <v>1352</v>
      </c>
      <c r="X185" s="2" t="s">
        <v>131</v>
      </c>
      <c r="Y185" s="2" t="s">
        <v>1373</v>
      </c>
      <c r="Z185" s="4">
        <v>158</v>
      </c>
      <c r="AA185" s="4">
        <f>=ROUNDDOWN(790,0)</f>
      </c>
      <c r="AB185" s="5">
        <v>0.2</v>
      </c>
      <c r="AC185" s="2" t="s">
        <v>1374</v>
      </c>
      <c r="AD185" s="4">
        <v>105</v>
      </c>
      <c r="AE185" s="4">
        <v>105</v>
      </c>
      <c r="AF185" s="6"/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131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/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 t="s">
        <v>131</v>
      </c>
      <c r="BJ185" s="4"/>
      <c r="BK185" s="8"/>
      <c r="BL185" s="2" t="s">
        <v>131</v>
      </c>
      <c r="BM185" s="7"/>
      <c r="BN185" s="7"/>
      <c r="BO185" s="4"/>
      <c r="BP185" s="8"/>
      <c r="BQ185" s="4"/>
      <c r="BR185" s="8"/>
      <c r="BS185" s="7"/>
      <c r="BT185" s="7"/>
      <c r="BU185" s="2" t="s">
        <v>139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139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139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139</v>
      </c>
      <c r="DI185" s="2" t="s">
        <v>128</v>
      </c>
      <c r="DJ185" s="2" t="s">
        <v>131</v>
      </c>
      <c r="DK185" s="2" t="s">
        <v>862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777</v>
      </c>
      <c r="DV185" s="2" t="s">
        <v>128</v>
      </c>
      <c r="DW185" s="2" t="s">
        <v>131</v>
      </c>
      <c r="DX185" s="2" t="s">
        <v>131</v>
      </c>
      <c r="DY185" s="2" t="s">
        <v>142</v>
      </c>
      <c r="DZ185" s="2" t="s">
        <v>142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139</v>
      </c>
      <c r="EV185" s="2" t="s">
        <v>128</v>
      </c>
      <c r="EW185" s="2" t="s">
        <v>131</v>
      </c>
      <c r="EX185" s="2" t="s">
        <v>383</v>
      </c>
      <c r="EY185" s="2" t="s">
        <v>142</v>
      </c>
      <c r="EZ185" s="2" t="s">
        <v>142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777</v>
      </c>
      <c r="FI185" s="2" t="s">
        <v>128</v>
      </c>
      <c r="FJ185" s="2" t="s">
        <v>131</v>
      </c>
      <c r="FK185" s="2" t="s">
        <v>131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139</v>
      </c>
      <c r="FV185" s="2" t="s">
        <v>128</v>
      </c>
      <c r="FW185" s="2" t="s">
        <v>131</v>
      </c>
      <c r="FX185" s="2" t="s">
        <v>1345</v>
      </c>
      <c r="FY185" s="2" t="s">
        <v>142</v>
      </c>
      <c r="FZ185" s="2" t="s">
        <v>142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131</v>
      </c>
      <c r="GV185" s="2" t="s">
        <v>131</v>
      </c>
      <c r="GW185" s="2" t="s">
        <v>131</v>
      </c>
      <c r="GX185" s="2" t="s">
        <v>131</v>
      </c>
      <c r="GY185" s="2" t="s">
        <v>131</v>
      </c>
      <c r="GZ185" s="2" t="s">
        <v>131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131</v>
      </c>
      <c r="HV185" s="2" t="s">
        <v>131</v>
      </c>
      <c r="HW185" s="2" t="s">
        <v>131</v>
      </c>
      <c r="HX185" s="2" t="s">
        <v>131</v>
      </c>
      <c r="HY185" s="2" t="s">
        <v>131</v>
      </c>
      <c r="HZ185" s="2" t="s">
        <v>131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131</v>
      </c>
      <c r="II185" s="2" t="s">
        <v>131</v>
      </c>
      <c r="IJ185" s="2" t="s">
        <v>131</v>
      </c>
      <c r="IK185" s="2" t="s">
        <v>131</v>
      </c>
      <c r="IL185" s="2" t="s">
        <v>131</v>
      </c>
      <c r="IM185" s="2" t="s">
        <v>131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131</v>
      </c>
      <c r="KV185" s="2" t="s">
        <v>131</v>
      </c>
      <c r="KW185" s="2" t="s">
        <v>131</v>
      </c>
      <c r="KX185" s="2" t="s">
        <v>131</v>
      </c>
      <c r="KY185" s="2" t="s">
        <v>131</v>
      </c>
      <c r="KZ185" s="2" t="s">
        <v>131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139</v>
      </c>
      <c r="LV185" s="2" t="s">
        <v>128</v>
      </c>
      <c r="LW185" s="2" t="s">
        <v>131</v>
      </c>
      <c r="LX185" s="2" t="s">
        <v>131</v>
      </c>
      <c r="LY185" s="2" t="s">
        <v>142</v>
      </c>
      <c r="LZ185" s="2" t="s">
        <v>142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139</v>
      </c>
      <c r="MI185" s="2" t="s">
        <v>128</v>
      </c>
      <c r="MJ185" s="2" t="s">
        <v>131</v>
      </c>
      <c r="MK185" s="2" t="s">
        <v>131</v>
      </c>
      <c r="ML185" s="2" t="s">
        <v>142</v>
      </c>
      <c r="MM185" s="2" t="s">
        <v>142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131</v>
      </c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139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142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159</v>
      </c>
      <c r="OI185" s="2" t="s">
        <v>128</v>
      </c>
      <c r="OJ185" s="2" t="s">
        <v>131</v>
      </c>
      <c r="OK185" s="2" t="s">
        <v>131</v>
      </c>
      <c r="OL185" s="2" t="s">
        <v>142</v>
      </c>
      <c r="OM185" s="2" t="s">
        <v>142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160</v>
      </c>
      <c r="RI185" s="2" t="s">
        <v>154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1438</v>
      </c>
      <c r="B186" s="2" t="s">
        <v>120</v>
      </c>
      <c r="C186" s="2" t="s">
        <v>1317</v>
      </c>
      <c r="D186" s="2" t="s">
        <v>122</v>
      </c>
      <c r="E186" s="2" t="s">
        <v>123</v>
      </c>
      <c r="F186" s="2" t="s">
        <v>1439</v>
      </c>
      <c r="G186" s="2" t="s">
        <v>1439</v>
      </c>
      <c r="H186" s="2" t="s">
        <v>1439</v>
      </c>
      <c r="I186" s="2" t="s">
        <v>1440</v>
      </c>
      <c r="J186" s="2" t="s">
        <v>245</v>
      </c>
      <c r="K186" s="2" t="s">
        <v>681</v>
      </c>
      <c r="L186" s="3">
        <v>400</v>
      </c>
      <c r="M186" s="3">
        <v>420</v>
      </c>
      <c r="N186" s="3">
        <v>999.99</v>
      </c>
      <c r="O186" s="2" t="s">
        <v>128</v>
      </c>
      <c r="P186" s="2" t="s">
        <v>1321</v>
      </c>
      <c r="Q186" s="2" t="s">
        <v>130</v>
      </c>
      <c r="R186" s="2" t="s">
        <v>131</v>
      </c>
      <c r="S186" s="2" t="s">
        <v>131</v>
      </c>
      <c r="T186" s="2" t="s">
        <v>378</v>
      </c>
      <c r="U186" s="2" t="s">
        <v>1296</v>
      </c>
      <c r="V186" s="2" t="s">
        <v>854</v>
      </c>
      <c r="W186" s="2" t="s">
        <v>1323</v>
      </c>
      <c r="X186" s="2" t="s">
        <v>131</v>
      </c>
      <c r="Y186" s="2" t="s">
        <v>863</v>
      </c>
      <c r="Z186" s="4">
        <v>201</v>
      </c>
      <c r="AA186" s="4">
        <f>=ROUNDDOWN(287.142857142857,0)</f>
      </c>
      <c r="AB186" s="5">
        <v>0.7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>
        <v>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>
        <v>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/>
      <c r="BJ186" s="4"/>
      <c r="BK186" s="8"/>
      <c r="BL186" s="2" t="s">
        <v>131</v>
      </c>
      <c r="BM186" s="7"/>
      <c r="BN186" s="7"/>
      <c r="BO186" s="4"/>
      <c r="BP186" s="8"/>
      <c r="BQ186" s="4"/>
      <c r="BR186" s="8"/>
      <c r="BS186" s="7"/>
      <c r="BT186" s="7"/>
      <c r="BU186" s="2" t="s">
        <v>139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139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139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139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131</v>
      </c>
      <c r="DV186" s="2" t="s">
        <v>131</v>
      </c>
      <c r="DW186" s="2" t="s">
        <v>131</v>
      </c>
      <c r="DX186" s="2" t="s">
        <v>131</v>
      </c>
      <c r="DY186" s="2" t="s">
        <v>131</v>
      </c>
      <c r="DZ186" s="2" t="s">
        <v>131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139</v>
      </c>
      <c r="EV186" s="2" t="s">
        <v>128</v>
      </c>
      <c r="EW186" s="2" t="s">
        <v>131</v>
      </c>
      <c r="EX186" s="2" t="s">
        <v>131</v>
      </c>
      <c r="EY186" s="2" t="s">
        <v>142</v>
      </c>
      <c r="EZ186" s="2" t="s">
        <v>142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131</v>
      </c>
      <c r="FI186" s="2" t="s">
        <v>131</v>
      </c>
      <c r="FJ186" s="2" t="s">
        <v>131</v>
      </c>
      <c r="FK186" s="2" t="s">
        <v>131</v>
      </c>
      <c r="FL186" s="2" t="s">
        <v>131</v>
      </c>
      <c r="FM186" s="2" t="s">
        <v>131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139</v>
      </c>
      <c r="FV186" s="2" t="s">
        <v>128</v>
      </c>
      <c r="FW186" s="2" t="s">
        <v>131</v>
      </c>
      <c r="FX186" s="2" t="s">
        <v>1336</v>
      </c>
      <c r="FY186" s="2" t="s">
        <v>142</v>
      </c>
      <c r="FZ186" s="2" t="s">
        <v>142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131</v>
      </c>
      <c r="GV186" s="2" t="s">
        <v>131</v>
      </c>
      <c r="GW186" s="2" t="s">
        <v>131</v>
      </c>
      <c r="GX186" s="2" t="s">
        <v>131</v>
      </c>
      <c r="GY186" s="2" t="s">
        <v>131</v>
      </c>
      <c r="GZ186" s="2" t="s">
        <v>131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131</v>
      </c>
      <c r="HV186" s="2" t="s">
        <v>131</v>
      </c>
      <c r="HW186" s="2" t="s">
        <v>131</v>
      </c>
      <c r="HX186" s="2" t="s">
        <v>131</v>
      </c>
      <c r="HY186" s="2" t="s">
        <v>131</v>
      </c>
      <c r="HZ186" s="2" t="s">
        <v>131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131</v>
      </c>
      <c r="II186" s="2" t="s">
        <v>131</v>
      </c>
      <c r="IJ186" s="2" t="s">
        <v>131</v>
      </c>
      <c r="IK186" s="2" t="s">
        <v>131</v>
      </c>
      <c r="IL186" s="2" t="s">
        <v>131</v>
      </c>
      <c r="IM186" s="2" t="s">
        <v>131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131</v>
      </c>
      <c r="KV186" s="2" t="s">
        <v>131</v>
      </c>
      <c r="KW186" s="2" t="s">
        <v>131</v>
      </c>
      <c r="KX186" s="2" t="s">
        <v>131</v>
      </c>
      <c r="KY186" s="2" t="s">
        <v>131</v>
      </c>
      <c r="KZ186" s="2" t="s">
        <v>131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139</v>
      </c>
      <c r="LV186" s="2" t="s">
        <v>128</v>
      </c>
      <c r="LW186" s="2" t="s">
        <v>131</v>
      </c>
      <c r="LX186" s="2" t="s">
        <v>131</v>
      </c>
      <c r="LY186" s="2" t="s">
        <v>142</v>
      </c>
      <c r="LZ186" s="2" t="s">
        <v>142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139</v>
      </c>
      <c r="MI186" s="2" t="s">
        <v>128</v>
      </c>
      <c r="MJ186" s="2" t="s">
        <v>131</v>
      </c>
      <c r="MK186" s="2" t="s">
        <v>131</v>
      </c>
      <c r="ML186" s="2" t="s">
        <v>142</v>
      </c>
      <c r="MM186" s="2" t="s">
        <v>142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131</v>
      </c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139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142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159</v>
      </c>
      <c r="OI186" s="2" t="s">
        <v>128</v>
      </c>
      <c r="OJ186" s="2" t="s">
        <v>131</v>
      </c>
      <c r="OK186" s="2" t="s">
        <v>131</v>
      </c>
      <c r="OL186" s="2" t="s">
        <v>142</v>
      </c>
      <c r="OM186" s="2" t="s">
        <v>142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160</v>
      </c>
      <c r="RI186" s="2" t="s">
        <v>154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1441</v>
      </c>
      <c r="B187" s="2" t="s">
        <v>120</v>
      </c>
      <c r="C187" s="2" t="s">
        <v>1317</v>
      </c>
      <c r="D187" s="2" t="s">
        <v>122</v>
      </c>
      <c r="E187" s="2" t="s">
        <v>123</v>
      </c>
      <c r="F187" s="2" t="s">
        <v>1439</v>
      </c>
      <c r="G187" s="2" t="s">
        <v>1439</v>
      </c>
      <c r="H187" s="2" t="s">
        <v>1439</v>
      </c>
      <c r="I187" s="2" t="s">
        <v>1440</v>
      </c>
      <c r="J187" s="2" t="s">
        <v>804</v>
      </c>
      <c r="K187" s="2" t="s">
        <v>681</v>
      </c>
      <c r="L187" s="3">
        <v>439.6</v>
      </c>
      <c r="M187" s="3">
        <v>461.58</v>
      </c>
      <c r="N187" s="3">
        <v>1099</v>
      </c>
      <c r="O187" s="2" t="s">
        <v>128</v>
      </c>
      <c r="P187" s="2" t="s">
        <v>1321</v>
      </c>
      <c r="Q187" s="2" t="s">
        <v>130</v>
      </c>
      <c r="R187" s="2" t="s">
        <v>131</v>
      </c>
      <c r="S187" s="2" t="s">
        <v>131</v>
      </c>
      <c r="T187" s="2" t="s">
        <v>378</v>
      </c>
      <c r="U187" s="2" t="s">
        <v>1296</v>
      </c>
      <c r="V187" s="2" t="s">
        <v>854</v>
      </c>
      <c r="W187" s="2" t="s">
        <v>1323</v>
      </c>
      <c r="X187" s="2" t="s">
        <v>131</v>
      </c>
      <c r="Y187" s="2" t="s">
        <v>863</v>
      </c>
      <c r="Z187" s="4">
        <v>295</v>
      </c>
      <c r="AA187" s="4">
        <f>=ROUNDDOWN(2950,0)</f>
      </c>
      <c r="AB187" s="5">
        <v>0.1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</v>
      </c>
      <c r="AQ187" s="8"/>
      <c r="AR187" s="4"/>
      <c r="AS187" s="8"/>
      <c r="AT187" s="7"/>
      <c r="AU187" s="7"/>
      <c r="AV187" s="4" t="s">
        <v>131</v>
      </c>
      <c r="AW187" s="8" t="s">
        <v>131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/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/>
      <c r="BJ187" s="4">
        <v>1</v>
      </c>
      <c r="BK187" s="8"/>
      <c r="BL187" s="2" t="s">
        <v>1335</v>
      </c>
      <c r="BM187" s="7">
        <v>1</v>
      </c>
      <c r="BN187" s="7"/>
      <c r="BO187" s="4"/>
      <c r="BP187" s="8"/>
      <c r="BQ187" s="4"/>
      <c r="BR187" s="8"/>
      <c r="BS187" s="7"/>
      <c r="BT187" s="7"/>
      <c r="BU187" s="2" t="s">
        <v>139</v>
      </c>
      <c r="BV187" s="2" t="s">
        <v>128</v>
      </c>
      <c r="BW187" s="2" t="s">
        <v>131</v>
      </c>
      <c r="BX187" s="2" t="s">
        <v>131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139</v>
      </c>
      <c r="CI187" s="2" t="s">
        <v>128</v>
      </c>
      <c r="CJ187" s="2" t="s">
        <v>131</v>
      </c>
      <c r="CK187" s="2" t="s">
        <v>1332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139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139</v>
      </c>
      <c r="DI187" s="2" t="s">
        <v>128</v>
      </c>
      <c r="DJ187" s="2" t="s">
        <v>131</v>
      </c>
      <c r="DK187" s="2" t="s">
        <v>1331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131</v>
      </c>
      <c r="DV187" s="2" t="s">
        <v>131</v>
      </c>
      <c r="DW187" s="2" t="s">
        <v>131</v>
      </c>
      <c r="DX187" s="2" t="s">
        <v>131</v>
      </c>
      <c r="DY187" s="2" t="s">
        <v>131</v>
      </c>
      <c r="DZ187" s="2" t="s">
        <v>131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139</v>
      </c>
      <c r="EV187" s="2" t="s">
        <v>128</v>
      </c>
      <c r="EW187" s="2" t="s">
        <v>131</v>
      </c>
      <c r="EX187" s="2" t="s">
        <v>131</v>
      </c>
      <c r="EY187" s="2" t="s">
        <v>142</v>
      </c>
      <c r="EZ187" s="2" t="s">
        <v>142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131</v>
      </c>
      <c r="FI187" s="2" t="s">
        <v>131</v>
      </c>
      <c r="FJ187" s="2" t="s">
        <v>131</v>
      </c>
      <c r="FK187" s="2" t="s">
        <v>131</v>
      </c>
      <c r="FL187" s="2" t="s">
        <v>131</v>
      </c>
      <c r="FM187" s="2" t="s">
        <v>131</v>
      </c>
      <c r="FN187" s="2" t="s">
        <v>131</v>
      </c>
      <c r="FO187" s="4">
        <v>1</v>
      </c>
      <c r="FP187" s="8"/>
      <c r="FQ187" s="4"/>
      <c r="FR187" s="8"/>
      <c r="FS187" s="7"/>
      <c r="FT187" s="7"/>
      <c r="FU187" s="2" t="s">
        <v>139</v>
      </c>
      <c r="FV187" s="2" t="s">
        <v>128</v>
      </c>
      <c r="FW187" s="2" t="s">
        <v>131</v>
      </c>
      <c r="FX187" s="2" t="s">
        <v>1442</v>
      </c>
      <c r="FY187" s="2" t="s">
        <v>142</v>
      </c>
      <c r="FZ187" s="2" t="s">
        <v>142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131</v>
      </c>
      <c r="GV187" s="2" t="s">
        <v>131</v>
      </c>
      <c r="GW187" s="2" t="s">
        <v>131</v>
      </c>
      <c r="GX187" s="2" t="s">
        <v>131</v>
      </c>
      <c r="GY187" s="2" t="s">
        <v>131</v>
      </c>
      <c r="GZ187" s="2" t="s">
        <v>131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131</v>
      </c>
      <c r="HV187" s="2" t="s">
        <v>131</v>
      </c>
      <c r="HW187" s="2" t="s">
        <v>131</v>
      </c>
      <c r="HX187" s="2" t="s">
        <v>131</v>
      </c>
      <c r="HY187" s="2" t="s">
        <v>131</v>
      </c>
      <c r="HZ187" s="2" t="s">
        <v>131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131</v>
      </c>
      <c r="II187" s="2" t="s">
        <v>131</v>
      </c>
      <c r="IJ187" s="2" t="s">
        <v>131</v>
      </c>
      <c r="IK187" s="2" t="s">
        <v>131</v>
      </c>
      <c r="IL187" s="2" t="s">
        <v>131</v>
      </c>
      <c r="IM187" s="2" t="s">
        <v>131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131</v>
      </c>
      <c r="KV187" s="2" t="s">
        <v>131</v>
      </c>
      <c r="KW187" s="2" t="s">
        <v>131</v>
      </c>
      <c r="KX187" s="2" t="s">
        <v>131</v>
      </c>
      <c r="KY187" s="2" t="s">
        <v>131</v>
      </c>
      <c r="KZ187" s="2" t="s">
        <v>131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139</v>
      </c>
      <c r="LV187" s="2" t="s">
        <v>128</v>
      </c>
      <c r="LW187" s="2" t="s">
        <v>131</v>
      </c>
      <c r="LX187" s="2" t="s">
        <v>131</v>
      </c>
      <c r="LY187" s="2" t="s">
        <v>142</v>
      </c>
      <c r="LZ187" s="2" t="s">
        <v>142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139</v>
      </c>
      <c r="MI187" s="2" t="s">
        <v>128</v>
      </c>
      <c r="MJ187" s="2" t="s">
        <v>131</v>
      </c>
      <c r="MK187" s="2" t="s">
        <v>131</v>
      </c>
      <c r="ML187" s="2" t="s">
        <v>142</v>
      </c>
      <c r="MM187" s="2" t="s">
        <v>142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131</v>
      </c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139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142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159</v>
      </c>
      <c r="OI187" s="2" t="s">
        <v>128</v>
      </c>
      <c r="OJ187" s="2" t="s">
        <v>131</v>
      </c>
      <c r="OK187" s="2" t="s">
        <v>131</v>
      </c>
      <c r="OL187" s="2" t="s">
        <v>142</v>
      </c>
      <c r="OM187" s="2" t="s">
        <v>142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160</v>
      </c>
      <c r="RI187" s="2" t="s">
        <v>154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1443</v>
      </c>
      <c r="B188" s="2" t="s">
        <v>120</v>
      </c>
      <c r="C188" s="2" t="s">
        <v>1317</v>
      </c>
      <c r="D188" s="2" t="s">
        <v>1444</v>
      </c>
      <c r="E188" s="2" t="s">
        <v>1445</v>
      </c>
      <c r="F188" s="2" t="s">
        <v>1398</v>
      </c>
      <c r="G188" s="2" t="s">
        <v>1398</v>
      </c>
      <c r="H188" s="2" t="s">
        <v>1398</v>
      </c>
      <c r="I188" s="2" t="s">
        <v>1446</v>
      </c>
      <c r="J188" s="2" t="s">
        <v>1447</v>
      </c>
      <c r="K188" s="2" t="s">
        <v>736</v>
      </c>
      <c r="L188" s="3">
        <v>20</v>
      </c>
      <c r="M188" s="3">
        <v>21</v>
      </c>
      <c r="N188" s="3">
        <v>49.99</v>
      </c>
      <c r="O188" s="2" t="s">
        <v>128</v>
      </c>
      <c r="P188" s="2" t="s">
        <v>1321</v>
      </c>
      <c r="Q188" s="2" t="s">
        <v>130</v>
      </c>
      <c r="R188" s="2" t="s">
        <v>131</v>
      </c>
      <c r="S188" s="2" t="s">
        <v>131</v>
      </c>
      <c r="T188" s="2" t="s">
        <v>378</v>
      </c>
      <c r="U188" s="2" t="s">
        <v>1448</v>
      </c>
      <c r="V188" s="2" t="s">
        <v>854</v>
      </c>
      <c r="W188" s="2" t="s">
        <v>1324</v>
      </c>
      <c r="X188" s="2" t="s">
        <v>131</v>
      </c>
      <c r="Y188" s="2" t="s">
        <v>767</v>
      </c>
      <c r="Z188" s="4">
        <v>59</v>
      </c>
      <c r="AA188" s="4">
        <f>=ROUNDDOWN({0},0)</f>
      </c>
      <c r="AB188" s="5"/>
      <c r="AC188" s="2" t="s">
        <v>131</v>
      </c>
      <c r="AD188" s="4"/>
      <c r="AE188" s="4"/>
      <c r="AF188" s="6">
        <v>78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>
        <v>1</v>
      </c>
      <c r="AW188" s="8">
        <v>21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/>
      <c r="BC188" s="4">
        <v>2</v>
      </c>
      <c r="BD188" s="8">
        <v>21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>
        <v>1</v>
      </c>
      <c r="BJ188" s="4"/>
      <c r="BK188" s="8"/>
      <c r="BL188" s="2" t="s">
        <v>131</v>
      </c>
      <c r="BM188" s="7"/>
      <c r="BN188" s="7"/>
      <c r="BO188" s="4"/>
      <c r="BP188" s="8"/>
      <c r="BQ188" s="4"/>
      <c r="BR188" s="8"/>
      <c r="BS188" s="7"/>
      <c r="BT188" s="7"/>
      <c r="BU188" s="2" t="s">
        <v>139</v>
      </c>
      <c r="BV188" s="2" t="s">
        <v>128</v>
      </c>
      <c r="BW188" s="2" t="s">
        <v>131</v>
      </c>
      <c r="BX188" s="2" t="s">
        <v>131</v>
      </c>
      <c r="BY188" s="2" t="s">
        <v>142</v>
      </c>
      <c r="BZ188" s="2" t="s">
        <v>142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139</v>
      </c>
      <c r="CI188" s="2" t="s">
        <v>128</v>
      </c>
      <c r="CJ188" s="2" t="s">
        <v>131</v>
      </c>
      <c r="CK188" s="2" t="s">
        <v>131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139</v>
      </c>
      <c r="CV188" s="2" t="s">
        <v>128</v>
      </c>
      <c r="CW188" s="2" t="s">
        <v>131</v>
      </c>
      <c r="CX188" s="2" t="s">
        <v>131</v>
      </c>
      <c r="CY188" s="2" t="s">
        <v>142</v>
      </c>
      <c r="CZ188" s="2" t="s">
        <v>142</v>
      </c>
      <c r="DA188" s="2" t="s">
        <v>131</v>
      </c>
      <c r="DB188" s="4"/>
      <c r="DC188" s="8"/>
      <c r="DD188" s="4"/>
      <c r="DE188" s="8"/>
      <c r="DF188" s="7"/>
      <c r="DG188" s="7"/>
      <c r="DH188" s="2" t="s">
        <v>139</v>
      </c>
      <c r="DI188" s="2" t="s">
        <v>128</v>
      </c>
      <c r="DJ188" s="2" t="s">
        <v>131</v>
      </c>
      <c r="DK188" s="2" t="s">
        <v>131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777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139</v>
      </c>
      <c r="EV188" s="2" t="s">
        <v>128</v>
      </c>
      <c r="EW188" s="2" t="s">
        <v>131</v>
      </c>
      <c r="EX188" s="2" t="s">
        <v>131</v>
      </c>
      <c r="EY188" s="2" t="s">
        <v>142</v>
      </c>
      <c r="EZ188" s="2" t="s">
        <v>142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139</v>
      </c>
      <c r="FI188" s="2" t="s">
        <v>128</v>
      </c>
      <c r="FJ188" s="2" t="s">
        <v>131</v>
      </c>
      <c r="FK188" s="2" t="s">
        <v>131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139</v>
      </c>
      <c r="FV188" s="2" t="s">
        <v>128</v>
      </c>
      <c r="FW188" s="2" t="s">
        <v>131</v>
      </c>
      <c r="FX188" s="2" t="s">
        <v>131</v>
      </c>
      <c r="FY188" s="2" t="s">
        <v>142</v>
      </c>
      <c r="FZ188" s="2" t="s">
        <v>142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131</v>
      </c>
      <c r="GV188" s="2" t="s">
        <v>131</v>
      </c>
      <c r="GW188" s="2" t="s">
        <v>131</v>
      </c>
      <c r="GX188" s="2" t="s">
        <v>131</v>
      </c>
      <c r="GY188" s="2" t="s">
        <v>131</v>
      </c>
      <c r="GZ188" s="2" t="s">
        <v>131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131</v>
      </c>
      <c r="HV188" s="2" t="s">
        <v>131</v>
      </c>
      <c r="HW188" s="2" t="s">
        <v>131</v>
      </c>
      <c r="HX188" s="2" t="s">
        <v>131</v>
      </c>
      <c r="HY188" s="2" t="s">
        <v>131</v>
      </c>
      <c r="HZ188" s="2" t="s">
        <v>131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131</v>
      </c>
      <c r="II188" s="2" t="s">
        <v>131</v>
      </c>
      <c r="IJ188" s="2" t="s">
        <v>131</v>
      </c>
      <c r="IK188" s="2" t="s">
        <v>131</v>
      </c>
      <c r="IL188" s="2" t="s">
        <v>131</v>
      </c>
      <c r="IM188" s="2" t="s">
        <v>131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131</v>
      </c>
      <c r="KV188" s="2" t="s">
        <v>131</v>
      </c>
      <c r="KW188" s="2" t="s">
        <v>131</v>
      </c>
      <c r="KX188" s="2" t="s">
        <v>131</v>
      </c>
      <c r="KY188" s="2" t="s">
        <v>131</v>
      </c>
      <c r="KZ188" s="2" t="s">
        <v>131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139</v>
      </c>
      <c r="LV188" s="2" t="s">
        <v>128</v>
      </c>
      <c r="LW188" s="2" t="s">
        <v>131</v>
      </c>
      <c r="LX188" s="2" t="s">
        <v>131</v>
      </c>
      <c r="LY188" s="2" t="s">
        <v>142</v>
      </c>
      <c r="LZ188" s="2" t="s">
        <v>142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139</v>
      </c>
      <c r="MI188" s="2" t="s">
        <v>128</v>
      </c>
      <c r="MJ188" s="2" t="s">
        <v>131</v>
      </c>
      <c r="MK188" s="2" t="s">
        <v>131</v>
      </c>
      <c r="ML188" s="2" t="s">
        <v>142</v>
      </c>
      <c r="MM188" s="2" t="s">
        <v>142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131</v>
      </c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139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142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159</v>
      </c>
      <c r="OI188" s="2" t="s">
        <v>128</v>
      </c>
      <c r="OJ188" s="2" t="s">
        <v>131</v>
      </c>
      <c r="OK188" s="2" t="s">
        <v>131</v>
      </c>
      <c r="OL188" s="2" t="s">
        <v>142</v>
      </c>
      <c r="OM188" s="2" t="s">
        <v>142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160</v>
      </c>
      <c r="RI188" s="2" t="s">
        <v>154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1449</v>
      </c>
      <c r="B189" s="2" t="s">
        <v>120</v>
      </c>
      <c r="C189" s="2" t="s">
        <v>1317</v>
      </c>
      <c r="D189" s="2" t="s">
        <v>1444</v>
      </c>
      <c r="E189" s="2" t="s">
        <v>1445</v>
      </c>
      <c r="F189" s="2" t="s">
        <v>1398</v>
      </c>
      <c r="G189" s="2" t="s">
        <v>1398</v>
      </c>
      <c r="H189" s="2" t="s">
        <v>1398</v>
      </c>
      <c r="I189" s="2" t="s">
        <v>1446</v>
      </c>
      <c r="J189" s="2" t="s">
        <v>1450</v>
      </c>
      <c r="K189" s="2" t="s">
        <v>736</v>
      </c>
      <c r="L189" s="3">
        <v>20</v>
      </c>
      <c r="M189" s="3">
        <v>21</v>
      </c>
      <c r="N189" s="3">
        <v>49.99</v>
      </c>
      <c r="O189" s="2" t="s">
        <v>128</v>
      </c>
      <c r="P189" s="2" t="s">
        <v>1321</v>
      </c>
      <c r="Q189" s="2" t="s">
        <v>130</v>
      </c>
      <c r="R189" s="2" t="s">
        <v>131</v>
      </c>
      <c r="S189" s="2" t="s">
        <v>131</v>
      </c>
      <c r="T189" s="2" t="s">
        <v>378</v>
      </c>
      <c r="U189" s="2" t="s">
        <v>1448</v>
      </c>
      <c r="V189" s="2" t="s">
        <v>854</v>
      </c>
      <c r="W189" s="2" t="s">
        <v>1324</v>
      </c>
      <c r="X189" s="2" t="s">
        <v>131</v>
      </c>
      <c r="Y189" s="2" t="s">
        <v>767</v>
      </c>
      <c r="Z189" s="4">
        <v>35</v>
      </c>
      <c r="AA189" s="4">
        <f>=ROUNDDOWN(35,0)</f>
      </c>
      <c r="AB189" s="5">
        <v>1</v>
      </c>
      <c r="AC189" s="2" t="s">
        <v>131</v>
      </c>
      <c r="AD189" s="4"/>
      <c r="AE189" s="4"/>
      <c r="AF189" s="6">
        <v>78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</v>
      </c>
      <c r="AQ189" s="8">
        <v>21</v>
      </c>
      <c r="AR189" s="4"/>
      <c r="AS189" s="8"/>
      <c r="AT189" s="7"/>
      <c r="AU189" s="7"/>
      <c r="AV189" s="4" t="s">
        <v>131</v>
      </c>
      <c r="AW189" s="8" t="s">
        <v>131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 t="s">
        <v>131</v>
      </c>
      <c r="BJ189" s="4">
        <v>1</v>
      </c>
      <c r="BK189" s="8">
        <v>21</v>
      </c>
      <c r="BL189" s="2" t="s">
        <v>17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139</v>
      </c>
      <c r="BV189" s="2" t="s">
        <v>128</v>
      </c>
      <c r="BW189" s="2" t="s">
        <v>131</v>
      </c>
      <c r="BX189" s="2" t="s">
        <v>1451</v>
      </c>
      <c r="BY189" s="2" t="s">
        <v>142</v>
      </c>
      <c r="BZ189" s="2" t="s">
        <v>142</v>
      </c>
      <c r="CA189" s="2" t="s">
        <v>131</v>
      </c>
      <c r="CB189" s="4">
        <v>1</v>
      </c>
      <c r="CC189" s="8">
        <v>21</v>
      </c>
      <c r="CD189" s="4"/>
      <c r="CE189" s="8"/>
      <c r="CF189" s="7"/>
      <c r="CG189" s="7"/>
      <c r="CH189" s="2" t="s">
        <v>139</v>
      </c>
      <c r="CI189" s="2" t="s">
        <v>128</v>
      </c>
      <c r="CJ189" s="2" t="s">
        <v>131</v>
      </c>
      <c r="CK189" s="2" t="s">
        <v>653</v>
      </c>
      <c r="CL189" s="2" t="s">
        <v>142</v>
      </c>
      <c r="CM189" s="2" t="s">
        <v>142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139</v>
      </c>
      <c r="CV189" s="2" t="s">
        <v>128</v>
      </c>
      <c r="CW189" s="2" t="s">
        <v>131</v>
      </c>
      <c r="CX189" s="2" t="s">
        <v>131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139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777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131</v>
      </c>
      <c r="EI189" s="2" t="s">
        <v>131</v>
      </c>
      <c r="EJ189" s="2" t="s">
        <v>131</v>
      </c>
      <c r="EK189" s="2" t="s">
        <v>131</v>
      </c>
      <c r="EL189" s="2" t="s">
        <v>131</v>
      </c>
      <c r="EM189" s="2" t="s">
        <v>131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139</v>
      </c>
      <c r="EV189" s="2" t="s">
        <v>128</v>
      </c>
      <c r="EW189" s="2" t="s">
        <v>131</v>
      </c>
      <c r="EX189" s="2" t="s">
        <v>131</v>
      </c>
      <c r="EY189" s="2" t="s">
        <v>142</v>
      </c>
      <c r="EZ189" s="2" t="s">
        <v>142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139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139</v>
      </c>
      <c r="FV189" s="2" t="s">
        <v>128</v>
      </c>
      <c r="FW189" s="2" t="s">
        <v>131</v>
      </c>
      <c r="FX189" s="2" t="s">
        <v>131</v>
      </c>
      <c r="FY189" s="2" t="s">
        <v>142</v>
      </c>
      <c r="FZ189" s="2" t="s">
        <v>142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131</v>
      </c>
      <c r="GV189" s="2" t="s">
        <v>131</v>
      </c>
      <c r="GW189" s="2" t="s">
        <v>131</v>
      </c>
      <c r="GX189" s="2" t="s">
        <v>131</v>
      </c>
      <c r="GY189" s="2" t="s">
        <v>131</v>
      </c>
      <c r="GZ189" s="2" t="s">
        <v>131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131</v>
      </c>
      <c r="HV189" s="2" t="s">
        <v>131</v>
      </c>
      <c r="HW189" s="2" t="s">
        <v>131</v>
      </c>
      <c r="HX189" s="2" t="s">
        <v>131</v>
      </c>
      <c r="HY189" s="2" t="s">
        <v>131</v>
      </c>
      <c r="HZ189" s="2" t="s">
        <v>131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131</v>
      </c>
      <c r="II189" s="2" t="s">
        <v>131</v>
      </c>
      <c r="IJ189" s="2" t="s">
        <v>131</v>
      </c>
      <c r="IK189" s="2" t="s">
        <v>131</v>
      </c>
      <c r="IL189" s="2" t="s">
        <v>131</v>
      </c>
      <c r="IM189" s="2" t="s">
        <v>131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131</v>
      </c>
      <c r="KV189" s="2" t="s">
        <v>131</v>
      </c>
      <c r="KW189" s="2" t="s">
        <v>131</v>
      </c>
      <c r="KX189" s="2" t="s">
        <v>131</v>
      </c>
      <c r="KY189" s="2" t="s">
        <v>131</v>
      </c>
      <c r="KZ189" s="2" t="s">
        <v>131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139</v>
      </c>
      <c r="LV189" s="2" t="s">
        <v>128</v>
      </c>
      <c r="LW189" s="2" t="s">
        <v>131</v>
      </c>
      <c r="LX189" s="2" t="s">
        <v>131</v>
      </c>
      <c r="LY189" s="2" t="s">
        <v>142</v>
      </c>
      <c r="LZ189" s="2" t="s">
        <v>142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139</v>
      </c>
      <c r="MI189" s="2" t="s">
        <v>128</v>
      </c>
      <c r="MJ189" s="2" t="s">
        <v>131</v>
      </c>
      <c r="MK189" s="2" t="s">
        <v>131</v>
      </c>
      <c r="ML189" s="2" t="s">
        <v>142</v>
      </c>
      <c r="MM189" s="2" t="s">
        <v>142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131</v>
      </c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139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142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159</v>
      </c>
      <c r="OI189" s="2" t="s">
        <v>128</v>
      </c>
      <c r="OJ189" s="2" t="s">
        <v>131</v>
      </c>
      <c r="OK189" s="2" t="s">
        <v>131</v>
      </c>
      <c r="OL189" s="2" t="s">
        <v>142</v>
      </c>
      <c r="OM189" s="2" t="s">
        <v>142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160</v>
      </c>
      <c r="RI189" s="2" t="s">
        <v>154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1452</v>
      </c>
      <c r="B190" s="2" t="s">
        <v>120</v>
      </c>
      <c r="C190" s="2" t="s">
        <v>1317</v>
      </c>
      <c r="D190" s="2" t="s">
        <v>1444</v>
      </c>
      <c r="E190" s="2" t="s">
        <v>1445</v>
      </c>
      <c r="F190" s="2" t="s">
        <v>1398</v>
      </c>
      <c r="G190" s="2" t="s">
        <v>1398</v>
      </c>
      <c r="H190" s="2" t="s">
        <v>1398</v>
      </c>
      <c r="I190" s="2" t="s">
        <v>1446</v>
      </c>
      <c r="J190" s="2" t="s">
        <v>1447</v>
      </c>
      <c r="K190" s="2" t="s">
        <v>627</v>
      </c>
      <c r="L190" s="3">
        <v>20</v>
      </c>
      <c r="M190" s="3">
        <v>21</v>
      </c>
      <c r="N190" s="3">
        <v>49.99</v>
      </c>
      <c r="O190" s="2" t="s">
        <v>128</v>
      </c>
      <c r="P190" s="2" t="s">
        <v>1321</v>
      </c>
      <c r="Q190" s="2" t="s">
        <v>130</v>
      </c>
      <c r="R190" s="2" t="s">
        <v>131</v>
      </c>
      <c r="S190" s="2" t="s">
        <v>131</v>
      </c>
      <c r="T190" s="2" t="s">
        <v>378</v>
      </c>
      <c r="U190" s="2" t="s">
        <v>1448</v>
      </c>
      <c r="V190" s="2" t="s">
        <v>854</v>
      </c>
      <c r="W190" s="2" t="s">
        <v>1324</v>
      </c>
      <c r="X190" s="2" t="s">
        <v>131</v>
      </c>
      <c r="Y190" s="2" t="s">
        <v>767</v>
      </c>
      <c r="Z190" s="4">
        <v>59</v>
      </c>
      <c r="AA190" s="4">
        <f>=ROUNDDOWN({0},0)</f>
      </c>
      <c r="AB190" s="5"/>
      <c r="AC190" s="2" t="s">
        <v>131</v>
      </c>
      <c r="AD190" s="4"/>
      <c r="AE190" s="4"/>
      <c r="AF190" s="6">
        <v>78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/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/>
      <c r="BK190" s="8"/>
      <c r="BL190" s="2" t="s">
        <v>131</v>
      </c>
      <c r="BM190" s="7"/>
      <c r="BN190" s="7"/>
      <c r="BO190" s="4"/>
      <c r="BP190" s="8"/>
      <c r="BQ190" s="4"/>
      <c r="BR190" s="8"/>
      <c r="BS190" s="7"/>
      <c r="BT190" s="7"/>
      <c r="BU190" s="2" t="s">
        <v>139</v>
      </c>
      <c r="BV190" s="2" t="s">
        <v>128</v>
      </c>
      <c r="BW190" s="2" t="s">
        <v>131</v>
      </c>
      <c r="BX190" s="2" t="s">
        <v>131</v>
      </c>
      <c r="BY190" s="2" t="s">
        <v>142</v>
      </c>
      <c r="BZ190" s="2" t="s">
        <v>142</v>
      </c>
      <c r="CA190" s="2" t="s">
        <v>131</v>
      </c>
      <c r="CB190" s="4"/>
      <c r="CC190" s="8"/>
      <c r="CD190" s="4"/>
      <c r="CE190" s="8"/>
      <c r="CF190" s="7"/>
      <c r="CG190" s="7"/>
      <c r="CH190" s="2" t="s">
        <v>139</v>
      </c>
      <c r="CI190" s="2" t="s">
        <v>128</v>
      </c>
      <c r="CJ190" s="2" t="s">
        <v>131</v>
      </c>
      <c r="CK190" s="2" t="s">
        <v>131</v>
      </c>
      <c r="CL190" s="2" t="s">
        <v>142</v>
      </c>
      <c r="CM190" s="2" t="s">
        <v>142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139</v>
      </c>
      <c r="CV190" s="2" t="s">
        <v>128</v>
      </c>
      <c r="CW190" s="2" t="s">
        <v>131</v>
      </c>
      <c r="CX190" s="2" t="s">
        <v>131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139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777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131</v>
      </c>
      <c r="EI190" s="2" t="s">
        <v>131</v>
      </c>
      <c r="EJ190" s="2" t="s">
        <v>131</v>
      </c>
      <c r="EK190" s="2" t="s">
        <v>131</v>
      </c>
      <c r="EL190" s="2" t="s">
        <v>131</v>
      </c>
      <c r="EM190" s="2" t="s">
        <v>131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139</v>
      </c>
      <c r="EV190" s="2" t="s">
        <v>128</v>
      </c>
      <c r="EW190" s="2" t="s">
        <v>131</v>
      </c>
      <c r="EX190" s="2" t="s">
        <v>131</v>
      </c>
      <c r="EY190" s="2" t="s">
        <v>142</v>
      </c>
      <c r="EZ190" s="2" t="s">
        <v>142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139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139</v>
      </c>
      <c r="FV190" s="2" t="s">
        <v>128</v>
      </c>
      <c r="FW190" s="2" t="s">
        <v>131</v>
      </c>
      <c r="FX190" s="2" t="s">
        <v>131</v>
      </c>
      <c r="FY190" s="2" t="s">
        <v>142</v>
      </c>
      <c r="FZ190" s="2" t="s">
        <v>142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131</v>
      </c>
      <c r="GV190" s="2" t="s">
        <v>131</v>
      </c>
      <c r="GW190" s="2" t="s">
        <v>131</v>
      </c>
      <c r="GX190" s="2" t="s">
        <v>131</v>
      </c>
      <c r="GY190" s="2" t="s">
        <v>131</v>
      </c>
      <c r="GZ190" s="2" t="s">
        <v>131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131</v>
      </c>
      <c r="HV190" s="2" t="s">
        <v>131</v>
      </c>
      <c r="HW190" s="2" t="s">
        <v>131</v>
      </c>
      <c r="HX190" s="2" t="s">
        <v>131</v>
      </c>
      <c r="HY190" s="2" t="s">
        <v>131</v>
      </c>
      <c r="HZ190" s="2" t="s">
        <v>131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131</v>
      </c>
      <c r="II190" s="2" t="s">
        <v>131</v>
      </c>
      <c r="IJ190" s="2" t="s">
        <v>131</v>
      </c>
      <c r="IK190" s="2" t="s">
        <v>131</v>
      </c>
      <c r="IL190" s="2" t="s">
        <v>131</v>
      </c>
      <c r="IM190" s="2" t="s">
        <v>131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131</v>
      </c>
      <c r="KV190" s="2" t="s">
        <v>131</v>
      </c>
      <c r="KW190" s="2" t="s">
        <v>131</v>
      </c>
      <c r="KX190" s="2" t="s">
        <v>131</v>
      </c>
      <c r="KY190" s="2" t="s">
        <v>131</v>
      </c>
      <c r="KZ190" s="2" t="s">
        <v>131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139</v>
      </c>
      <c r="LV190" s="2" t="s">
        <v>128</v>
      </c>
      <c r="LW190" s="2" t="s">
        <v>131</v>
      </c>
      <c r="LX190" s="2" t="s">
        <v>131</v>
      </c>
      <c r="LY190" s="2" t="s">
        <v>142</v>
      </c>
      <c r="LZ190" s="2" t="s">
        <v>142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139</v>
      </c>
      <c r="MI190" s="2" t="s">
        <v>128</v>
      </c>
      <c r="MJ190" s="2" t="s">
        <v>131</v>
      </c>
      <c r="MK190" s="2" t="s">
        <v>131</v>
      </c>
      <c r="ML190" s="2" t="s">
        <v>142</v>
      </c>
      <c r="MM190" s="2" t="s">
        <v>142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131</v>
      </c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139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142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159</v>
      </c>
      <c r="OI190" s="2" t="s">
        <v>128</v>
      </c>
      <c r="OJ190" s="2" t="s">
        <v>131</v>
      </c>
      <c r="OK190" s="2" t="s">
        <v>131</v>
      </c>
      <c r="OL190" s="2" t="s">
        <v>142</v>
      </c>
      <c r="OM190" s="2" t="s">
        <v>142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160</v>
      </c>
      <c r="RI190" s="2" t="s">
        <v>154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1453</v>
      </c>
      <c r="B191" s="2" t="s">
        <v>120</v>
      </c>
      <c r="C191" s="2" t="s">
        <v>1317</v>
      </c>
      <c r="D191" s="2" t="s">
        <v>1444</v>
      </c>
      <c r="E191" s="2" t="s">
        <v>1445</v>
      </c>
      <c r="F191" s="2" t="s">
        <v>1398</v>
      </c>
      <c r="G191" s="2" t="s">
        <v>1398</v>
      </c>
      <c r="H191" s="2" t="s">
        <v>1398</v>
      </c>
      <c r="I191" s="2" t="s">
        <v>1446</v>
      </c>
      <c r="J191" s="2" t="s">
        <v>1450</v>
      </c>
      <c r="K191" s="2" t="s">
        <v>627</v>
      </c>
      <c r="L191" s="3">
        <v>20</v>
      </c>
      <c r="M191" s="3">
        <v>21</v>
      </c>
      <c r="N191" s="3">
        <v>49.99</v>
      </c>
      <c r="O191" s="2" t="s">
        <v>128</v>
      </c>
      <c r="P191" s="2" t="s">
        <v>1321</v>
      </c>
      <c r="Q191" s="2" t="s">
        <v>130</v>
      </c>
      <c r="R191" s="2" t="s">
        <v>131</v>
      </c>
      <c r="S191" s="2" t="s">
        <v>131</v>
      </c>
      <c r="T191" s="2" t="s">
        <v>378</v>
      </c>
      <c r="U191" s="2" t="s">
        <v>1448</v>
      </c>
      <c r="V191" s="2" t="s">
        <v>854</v>
      </c>
      <c r="W191" s="2" t="s">
        <v>1324</v>
      </c>
      <c r="X191" s="2" t="s">
        <v>131</v>
      </c>
      <c r="Y191" s="2" t="s">
        <v>767</v>
      </c>
      <c r="Z191" s="4">
        <v>39</v>
      </c>
      <c r="AA191" s="4">
        <f>=ROUNDDOWN({0},0)</f>
      </c>
      <c r="AB191" s="5"/>
      <c r="AC191" s="2" t="s">
        <v>131</v>
      </c>
      <c r="AD191" s="4"/>
      <c r="AE191" s="4"/>
      <c r="AF191" s="6">
        <v>78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131</v>
      </c>
      <c r="AW191" s="8" t="s">
        <v>131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/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 t="s">
        <v>131</v>
      </c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139</v>
      </c>
      <c r="BV191" s="2" t="s">
        <v>128</v>
      </c>
      <c r="BW191" s="2" t="s">
        <v>131</v>
      </c>
      <c r="BX191" s="2" t="s">
        <v>131</v>
      </c>
      <c r="BY191" s="2" t="s">
        <v>142</v>
      </c>
      <c r="BZ191" s="2" t="s">
        <v>142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139</v>
      </c>
      <c r="CI191" s="2" t="s">
        <v>128</v>
      </c>
      <c r="CJ191" s="2" t="s">
        <v>131</v>
      </c>
      <c r="CK191" s="2" t="s">
        <v>131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139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139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777</v>
      </c>
      <c r="DV191" s="2" t="s">
        <v>128</v>
      </c>
      <c r="DW191" s="2" t="s">
        <v>131</v>
      </c>
      <c r="DX191" s="2" t="s">
        <v>131</v>
      </c>
      <c r="DY191" s="2" t="s">
        <v>142</v>
      </c>
      <c r="DZ191" s="2" t="s">
        <v>142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139</v>
      </c>
      <c r="EV191" s="2" t="s">
        <v>128</v>
      </c>
      <c r="EW191" s="2" t="s">
        <v>131</v>
      </c>
      <c r="EX191" s="2" t="s">
        <v>131</v>
      </c>
      <c r="EY191" s="2" t="s">
        <v>142</v>
      </c>
      <c r="EZ191" s="2" t="s">
        <v>142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139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139</v>
      </c>
      <c r="FV191" s="2" t="s">
        <v>128</v>
      </c>
      <c r="FW191" s="2" t="s">
        <v>131</v>
      </c>
      <c r="FX191" s="2" t="s">
        <v>131</v>
      </c>
      <c r="FY191" s="2" t="s">
        <v>142</v>
      </c>
      <c r="FZ191" s="2" t="s">
        <v>142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131</v>
      </c>
      <c r="GV191" s="2" t="s">
        <v>131</v>
      </c>
      <c r="GW191" s="2" t="s">
        <v>131</v>
      </c>
      <c r="GX191" s="2" t="s">
        <v>131</v>
      </c>
      <c r="GY191" s="2" t="s">
        <v>131</v>
      </c>
      <c r="GZ191" s="2" t="s">
        <v>131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131</v>
      </c>
      <c r="II191" s="2" t="s">
        <v>131</v>
      </c>
      <c r="IJ191" s="2" t="s">
        <v>131</v>
      </c>
      <c r="IK191" s="2" t="s">
        <v>131</v>
      </c>
      <c r="IL191" s="2" t="s">
        <v>131</v>
      </c>
      <c r="IM191" s="2" t="s">
        <v>131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131</v>
      </c>
      <c r="KV191" s="2" t="s">
        <v>131</v>
      </c>
      <c r="KW191" s="2" t="s">
        <v>131</v>
      </c>
      <c r="KX191" s="2" t="s">
        <v>131</v>
      </c>
      <c r="KY191" s="2" t="s">
        <v>131</v>
      </c>
      <c r="KZ191" s="2" t="s">
        <v>131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139</v>
      </c>
      <c r="LV191" s="2" t="s">
        <v>128</v>
      </c>
      <c r="LW191" s="2" t="s">
        <v>131</v>
      </c>
      <c r="LX191" s="2" t="s">
        <v>131</v>
      </c>
      <c r="LY191" s="2" t="s">
        <v>142</v>
      </c>
      <c r="LZ191" s="2" t="s">
        <v>142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139</v>
      </c>
      <c r="MI191" s="2" t="s">
        <v>128</v>
      </c>
      <c r="MJ191" s="2" t="s">
        <v>131</v>
      </c>
      <c r="MK191" s="2" t="s">
        <v>131</v>
      </c>
      <c r="ML191" s="2" t="s">
        <v>142</v>
      </c>
      <c r="MM191" s="2" t="s">
        <v>142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131</v>
      </c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139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142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159</v>
      </c>
      <c r="OI191" s="2" t="s">
        <v>128</v>
      </c>
      <c r="OJ191" s="2" t="s">
        <v>131</v>
      </c>
      <c r="OK191" s="2" t="s">
        <v>131</v>
      </c>
      <c r="OL191" s="2" t="s">
        <v>142</v>
      </c>
      <c r="OM191" s="2" t="s">
        <v>142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160</v>
      </c>
      <c r="RI191" s="2" t="s">
        <v>154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1454</v>
      </c>
      <c r="B192" s="2" t="s">
        <v>120</v>
      </c>
      <c r="C192" s="2" t="s">
        <v>1317</v>
      </c>
      <c r="D192" s="2" t="s">
        <v>1444</v>
      </c>
      <c r="E192" s="2" t="s">
        <v>1445</v>
      </c>
      <c r="F192" s="2" t="s">
        <v>1398</v>
      </c>
      <c r="G192" s="2" t="s">
        <v>1398</v>
      </c>
      <c r="H192" s="2" t="s">
        <v>1398</v>
      </c>
      <c r="I192" s="2" t="s">
        <v>1446</v>
      </c>
      <c r="J192" s="2" t="s">
        <v>1447</v>
      </c>
      <c r="K192" s="2" t="s">
        <v>1322</v>
      </c>
      <c r="L192" s="3">
        <v>20</v>
      </c>
      <c r="M192" s="3">
        <v>21</v>
      </c>
      <c r="N192" s="3">
        <v>49.99</v>
      </c>
      <c r="O192" s="2" t="s">
        <v>128</v>
      </c>
      <c r="P192" s="2" t="s">
        <v>1321</v>
      </c>
      <c r="Q192" s="2" t="s">
        <v>130</v>
      </c>
      <c r="R192" s="2" t="s">
        <v>131</v>
      </c>
      <c r="S192" s="2" t="s">
        <v>131</v>
      </c>
      <c r="T192" s="2" t="s">
        <v>378</v>
      </c>
      <c r="U192" s="2" t="s">
        <v>1448</v>
      </c>
      <c r="V192" s="2" t="s">
        <v>854</v>
      </c>
      <c r="W192" s="2" t="s">
        <v>1324</v>
      </c>
      <c r="X192" s="2" t="s">
        <v>131</v>
      </c>
      <c r="Y192" s="2" t="s">
        <v>767</v>
      </c>
      <c r="Z192" s="4">
        <v>59</v>
      </c>
      <c r="AA192" s="4">
        <f>=ROUNDDOWN({0},0)</f>
      </c>
      <c r="AB192" s="5"/>
      <c r="AC192" s="2" t="s">
        <v>131</v>
      </c>
      <c r="AD192" s="4"/>
      <c r="AE192" s="4"/>
      <c r="AF192" s="6">
        <v>78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>
        <v>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/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/>
      <c r="BK192" s="8"/>
      <c r="BL192" s="2" t="s">
        <v>131</v>
      </c>
      <c r="BM192" s="7"/>
      <c r="BN192" s="7"/>
      <c r="BO192" s="4"/>
      <c r="BP192" s="8"/>
      <c r="BQ192" s="4"/>
      <c r="BR192" s="8"/>
      <c r="BS192" s="7"/>
      <c r="BT192" s="7"/>
      <c r="BU192" s="2" t="s">
        <v>139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142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139</v>
      </c>
      <c r="CI192" s="2" t="s">
        <v>128</v>
      </c>
      <c r="CJ192" s="2" t="s">
        <v>131</v>
      </c>
      <c r="CK192" s="2" t="s">
        <v>131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139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139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777</v>
      </c>
      <c r="DV192" s="2" t="s">
        <v>128</v>
      </c>
      <c r="DW192" s="2" t="s">
        <v>131</v>
      </c>
      <c r="DX192" s="2" t="s">
        <v>131</v>
      </c>
      <c r="DY192" s="2" t="s">
        <v>142</v>
      </c>
      <c r="DZ192" s="2" t="s">
        <v>142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139</v>
      </c>
      <c r="EV192" s="2" t="s">
        <v>128</v>
      </c>
      <c r="EW192" s="2" t="s">
        <v>131</v>
      </c>
      <c r="EX192" s="2" t="s">
        <v>131</v>
      </c>
      <c r="EY192" s="2" t="s">
        <v>142</v>
      </c>
      <c r="EZ192" s="2" t="s">
        <v>142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139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139</v>
      </c>
      <c r="FV192" s="2" t="s">
        <v>128</v>
      </c>
      <c r="FW192" s="2" t="s">
        <v>131</v>
      </c>
      <c r="FX192" s="2" t="s">
        <v>131</v>
      </c>
      <c r="FY192" s="2" t="s">
        <v>142</v>
      </c>
      <c r="FZ192" s="2" t="s">
        <v>142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131</v>
      </c>
      <c r="GV192" s="2" t="s">
        <v>131</v>
      </c>
      <c r="GW192" s="2" t="s">
        <v>131</v>
      </c>
      <c r="GX192" s="2" t="s">
        <v>131</v>
      </c>
      <c r="GY192" s="2" t="s">
        <v>131</v>
      </c>
      <c r="GZ192" s="2" t="s">
        <v>131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131</v>
      </c>
      <c r="HV192" s="2" t="s">
        <v>131</v>
      </c>
      <c r="HW192" s="2" t="s">
        <v>131</v>
      </c>
      <c r="HX192" s="2" t="s">
        <v>131</v>
      </c>
      <c r="HY192" s="2" t="s">
        <v>131</v>
      </c>
      <c r="HZ192" s="2" t="s">
        <v>131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131</v>
      </c>
      <c r="II192" s="2" t="s">
        <v>131</v>
      </c>
      <c r="IJ192" s="2" t="s">
        <v>131</v>
      </c>
      <c r="IK192" s="2" t="s">
        <v>131</v>
      </c>
      <c r="IL192" s="2" t="s">
        <v>131</v>
      </c>
      <c r="IM192" s="2" t="s">
        <v>131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131</v>
      </c>
      <c r="KV192" s="2" t="s">
        <v>131</v>
      </c>
      <c r="KW192" s="2" t="s">
        <v>131</v>
      </c>
      <c r="KX192" s="2" t="s">
        <v>131</v>
      </c>
      <c r="KY192" s="2" t="s">
        <v>131</v>
      </c>
      <c r="KZ192" s="2" t="s">
        <v>131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139</v>
      </c>
      <c r="LV192" s="2" t="s">
        <v>128</v>
      </c>
      <c r="LW192" s="2" t="s">
        <v>131</v>
      </c>
      <c r="LX192" s="2" t="s">
        <v>131</v>
      </c>
      <c r="LY192" s="2" t="s">
        <v>142</v>
      </c>
      <c r="LZ192" s="2" t="s">
        <v>142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139</v>
      </c>
      <c r="MI192" s="2" t="s">
        <v>128</v>
      </c>
      <c r="MJ192" s="2" t="s">
        <v>131</v>
      </c>
      <c r="MK192" s="2" t="s">
        <v>131</v>
      </c>
      <c r="ML192" s="2" t="s">
        <v>142</v>
      </c>
      <c r="MM192" s="2" t="s">
        <v>142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131</v>
      </c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139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142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159</v>
      </c>
      <c r="OI192" s="2" t="s">
        <v>128</v>
      </c>
      <c r="OJ192" s="2" t="s">
        <v>131</v>
      </c>
      <c r="OK192" s="2" t="s">
        <v>131</v>
      </c>
      <c r="OL192" s="2" t="s">
        <v>142</v>
      </c>
      <c r="OM192" s="2" t="s">
        <v>142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160</v>
      </c>
      <c r="RI192" s="2" t="s">
        <v>154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1455</v>
      </c>
      <c r="B193" s="2" t="s">
        <v>120</v>
      </c>
      <c r="C193" s="2" t="s">
        <v>1317</v>
      </c>
      <c r="D193" s="2" t="s">
        <v>1444</v>
      </c>
      <c r="E193" s="2" t="s">
        <v>1445</v>
      </c>
      <c r="F193" s="2" t="s">
        <v>1398</v>
      </c>
      <c r="G193" s="2" t="s">
        <v>1398</v>
      </c>
      <c r="H193" s="2" t="s">
        <v>1398</v>
      </c>
      <c r="I193" s="2" t="s">
        <v>1446</v>
      </c>
      <c r="J193" s="2" t="s">
        <v>1450</v>
      </c>
      <c r="K193" s="2" t="s">
        <v>1322</v>
      </c>
      <c r="L193" s="3">
        <v>20</v>
      </c>
      <c r="M193" s="3">
        <v>21</v>
      </c>
      <c r="N193" s="3">
        <v>49.99</v>
      </c>
      <c r="O193" s="2" t="s">
        <v>128</v>
      </c>
      <c r="P193" s="2" t="s">
        <v>1321</v>
      </c>
      <c r="Q193" s="2" t="s">
        <v>130</v>
      </c>
      <c r="R193" s="2" t="s">
        <v>131</v>
      </c>
      <c r="S193" s="2" t="s">
        <v>131</v>
      </c>
      <c r="T193" s="2" t="s">
        <v>378</v>
      </c>
      <c r="U193" s="2" t="s">
        <v>1448</v>
      </c>
      <c r="V193" s="2" t="s">
        <v>854</v>
      </c>
      <c r="W193" s="2" t="s">
        <v>1324</v>
      </c>
      <c r="X193" s="2" t="s">
        <v>131</v>
      </c>
      <c r="Y193" s="2" t="s">
        <v>767</v>
      </c>
      <c r="Z193" s="4">
        <v>38</v>
      </c>
      <c r="AA193" s="4">
        <f>=ROUNDDOWN(42.2222222222222,0)</f>
      </c>
      <c r="AB193" s="5">
        <v>0.9</v>
      </c>
      <c r="AC193" s="2" t="s">
        <v>131</v>
      </c>
      <c r="AD193" s="4"/>
      <c r="AE193" s="4"/>
      <c r="AF193" s="6">
        <v>78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</v>
      </c>
      <c r="AQ193" s="8"/>
      <c r="AR193" s="4"/>
      <c r="AS193" s="8"/>
      <c r="AT193" s="7"/>
      <c r="AU193" s="7"/>
      <c r="AV193" s="4" t="s">
        <v>131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/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 t="s">
        <v>131</v>
      </c>
      <c r="BJ193" s="4">
        <v>1</v>
      </c>
      <c r="BK193" s="8"/>
      <c r="BL193" s="2" t="s">
        <v>1335</v>
      </c>
      <c r="BM193" s="7">
        <v>1</v>
      </c>
      <c r="BN193" s="7"/>
      <c r="BO193" s="4"/>
      <c r="BP193" s="8"/>
      <c r="BQ193" s="4"/>
      <c r="BR193" s="8"/>
      <c r="BS193" s="7"/>
      <c r="BT193" s="7"/>
      <c r="BU193" s="2" t="s">
        <v>139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139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139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139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777</v>
      </c>
      <c r="DV193" s="2" t="s">
        <v>128</v>
      </c>
      <c r="DW193" s="2" t="s">
        <v>131</v>
      </c>
      <c r="DX193" s="2" t="s">
        <v>131</v>
      </c>
      <c r="DY193" s="2" t="s">
        <v>142</v>
      </c>
      <c r="DZ193" s="2" t="s">
        <v>142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139</v>
      </c>
      <c r="EV193" s="2" t="s">
        <v>128</v>
      </c>
      <c r="EW193" s="2" t="s">
        <v>131</v>
      </c>
      <c r="EX193" s="2" t="s">
        <v>131</v>
      </c>
      <c r="EY193" s="2" t="s">
        <v>142</v>
      </c>
      <c r="EZ193" s="2" t="s">
        <v>142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139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>
        <v>1</v>
      </c>
      <c r="FP193" s="8"/>
      <c r="FQ193" s="4"/>
      <c r="FR193" s="8"/>
      <c r="FS193" s="7"/>
      <c r="FT193" s="7"/>
      <c r="FU193" s="2" t="s">
        <v>139</v>
      </c>
      <c r="FV193" s="2" t="s">
        <v>128</v>
      </c>
      <c r="FW193" s="2" t="s">
        <v>131</v>
      </c>
      <c r="FX193" s="2" t="s">
        <v>1430</v>
      </c>
      <c r="FY193" s="2" t="s">
        <v>142</v>
      </c>
      <c r="FZ193" s="2" t="s">
        <v>142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131</v>
      </c>
      <c r="GV193" s="2" t="s">
        <v>131</v>
      </c>
      <c r="GW193" s="2" t="s">
        <v>131</v>
      </c>
      <c r="GX193" s="2" t="s">
        <v>131</v>
      </c>
      <c r="GY193" s="2" t="s">
        <v>131</v>
      </c>
      <c r="GZ193" s="2" t="s">
        <v>131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131</v>
      </c>
      <c r="HV193" s="2" t="s">
        <v>131</v>
      </c>
      <c r="HW193" s="2" t="s">
        <v>131</v>
      </c>
      <c r="HX193" s="2" t="s">
        <v>131</v>
      </c>
      <c r="HY193" s="2" t="s">
        <v>131</v>
      </c>
      <c r="HZ193" s="2" t="s">
        <v>131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131</v>
      </c>
      <c r="II193" s="2" t="s">
        <v>131</v>
      </c>
      <c r="IJ193" s="2" t="s">
        <v>131</v>
      </c>
      <c r="IK193" s="2" t="s">
        <v>131</v>
      </c>
      <c r="IL193" s="2" t="s">
        <v>131</v>
      </c>
      <c r="IM193" s="2" t="s">
        <v>131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131</v>
      </c>
      <c r="KV193" s="2" t="s">
        <v>131</v>
      </c>
      <c r="KW193" s="2" t="s">
        <v>131</v>
      </c>
      <c r="KX193" s="2" t="s">
        <v>131</v>
      </c>
      <c r="KY193" s="2" t="s">
        <v>131</v>
      </c>
      <c r="KZ193" s="2" t="s">
        <v>131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139</v>
      </c>
      <c r="LV193" s="2" t="s">
        <v>128</v>
      </c>
      <c r="LW193" s="2" t="s">
        <v>131</v>
      </c>
      <c r="LX193" s="2" t="s">
        <v>131</v>
      </c>
      <c r="LY193" s="2" t="s">
        <v>142</v>
      </c>
      <c r="LZ193" s="2" t="s">
        <v>142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139</v>
      </c>
      <c r="MI193" s="2" t="s">
        <v>128</v>
      </c>
      <c r="MJ193" s="2" t="s">
        <v>131</v>
      </c>
      <c r="MK193" s="2" t="s">
        <v>131</v>
      </c>
      <c r="ML193" s="2" t="s">
        <v>142</v>
      </c>
      <c r="MM193" s="2" t="s">
        <v>142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131</v>
      </c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139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142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159</v>
      </c>
      <c r="OI193" s="2" t="s">
        <v>128</v>
      </c>
      <c r="OJ193" s="2" t="s">
        <v>131</v>
      </c>
      <c r="OK193" s="2" t="s">
        <v>131</v>
      </c>
      <c r="OL193" s="2" t="s">
        <v>142</v>
      </c>
      <c r="OM193" s="2" t="s">
        <v>142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160</v>
      </c>
      <c r="RI193" s="2" t="s">
        <v>154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1456</v>
      </c>
      <c r="B194" s="2" t="s">
        <v>120</v>
      </c>
      <c r="C194" s="2" t="s">
        <v>1317</v>
      </c>
      <c r="D194" s="2" t="s">
        <v>1444</v>
      </c>
      <c r="E194" s="2" t="s">
        <v>1445</v>
      </c>
      <c r="F194" s="2" t="s">
        <v>1398</v>
      </c>
      <c r="G194" s="2" t="s">
        <v>1398</v>
      </c>
      <c r="H194" s="2" t="s">
        <v>1398</v>
      </c>
      <c r="I194" s="2" t="s">
        <v>1446</v>
      </c>
      <c r="J194" s="2" t="s">
        <v>1447</v>
      </c>
      <c r="K194" s="2" t="s">
        <v>1416</v>
      </c>
      <c r="L194" s="3">
        <v>20</v>
      </c>
      <c r="M194" s="3">
        <v>21</v>
      </c>
      <c r="N194" s="3">
        <v>49.99</v>
      </c>
      <c r="O194" s="2" t="s">
        <v>128</v>
      </c>
      <c r="P194" s="2" t="s">
        <v>1321</v>
      </c>
      <c r="Q194" s="2" t="s">
        <v>130</v>
      </c>
      <c r="R194" s="2" t="s">
        <v>131</v>
      </c>
      <c r="S194" s="2" t="s">
        <v>131</v>
      </c>
      <c r="T194" s="2" t="s">
        <v>378</v>
      </c>
      <c r="U194" s="2" t="s">
        <v>1448</v>
      </c>
      <c r="V194" s="2" t="s">
        <v>854</v>
      </c>
      <c r="W194" s="2" t="s">
        <v>1324</v>
      </c>
      <c r="X194" s="2" t="s">
        <v>131</v>
      </c>
      <c r="Y194" s="2" t="s">
        <v>767</v>
      </c>
      <c r="Z194" s="4">
        <v>59</v>
      </c>
      <c r="AA194" s="4">
        <f>=ROUNDDOWN({0},0)</f>
      </c>
      <c r="AB194" s="5"/>
      <c r="AC194" s="2" t="s">
        <v>131</v>
      </c>
      <c r="AD194" s="4"/>
      <c r="AE194" s="4"/>
      <c r="AF194" s="6">
        <v>78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/>
      <c r="BK194" s="8"/>
      <c r="BL194" s="2" t="s">
        <v>131</v>
      </c>
      <c r="BM194" s="7"/>
      <c r="BN194" s="7"/>
      <c r="BO194" s="4"/>
      <c r="BP194" s="8"/>
      <c r="BQ194" s="4"/>
      <c r="BR194" s="8"/>
      <c r="BS194" s="7"/>
      <c r="BT194" s="7"/>
      <c r="BU194" s="2" t="s">
        <v>139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139</v>
      </c>
      <c r="CI194" s="2" t="s">
        <v>128</v>
      </c>
      <c r="CJ194" s="2" t="s">
        <v>131</v>
      </c>
      <c r="CK194" s="2" t="s">
        <v>131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139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139</v>
      </c>
      <c r="DI194" s="2" t="s">
        <v>128</v>
      </c>
      <c r="DJ194" s="2" t="s">
        <v>131</v>
      </c>
      <c r="DK194" s="2" t="s">
        <v>131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777</v>
      </c>
      <c r="DV194" s="2" t="s">
        <v>128</v>
      </c>
      <c r="DW194" s="2" t="s">
        <v>131</v>
      </c>
      <c r="DX194" s="2" t="s">
        <v>131</v>
      </c>
      <c r="DY194" s="2" t="s">
        <v>142</v>
      </c>
      <c r="DZ194" s="2" t="s">
        <v>142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139</v>
      </c>
      <c r="EV194" s="2" t="s">
        <v>128</v>
      </c>
      <c r="EW194" s="2" t="s">
        <v>131</v>
      </c>
      <c r="EX194" s="2" t="s">
        <v>131</v>
      </c>
      <c r="EY194" s="2" t="s">
        <v>142</v>
      </c>
      <c r="EZ194" s="2" t="s">
        <v>142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139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139</v>
      </c>
      <c r="FV194" s="2" t="s">
        <v>128</v>
      </c>
      <c r="FW194" s="2" t="s">
        <v>131</v>
      </c>
      <c r="FX194" s="2" t="s">
        <v>131</v>
      </c>
      <c r="FY194" s="2" t="s">
        <v>142</v>
      </c>
      <c r="FZ194" s="2" t="s">
        <v>142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131</v>
      </c>
      <c r="GV194" s="2" t="s">
        <v>131</v>
      </c>
      <c r="GW194" s="2" t="s">
        <v>131</v>
      </c>
      <c r="GX194" s="2" t="s">
        <v>131</v>
      </c>
      <c r="GY194" s="2" t="s">
        <v>131</v>
      </c>
      <c r="GZ194" s="2" t="s">
        <v>131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131</v>
      </c>
      <c r="HV194" s="2" t="s">
        <v>131</v>
      </c>
      <c r="HW194" s="2" t="s">
        <v>131</v>
      </c>
      <c r="HX194" s="2" t="s">
        <v>131</v>
      </c>
      <c r="HY194" s="2" t="s">
        <v>131</v>
      </c>
      <c r="HZ194" s="2" t="s">
        <v>131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131</v>
      </c>
      <c r="II194" s="2" t="s">
        <v>131</v>
      </c>
      <c r="IJ194" s="2" t="s">
        <v>131</v>
      </c>
      <c r="IK194" s="2" t="s">
        <v>131</v>
      </c>
      <c r="IL194" s="2" t="s">
        <v>131</v>
      </c>
      <c r="IM194" s="2" t="s">
        <v>131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131</v>
      </c>
      <c r="KV194" s="2" t="s">
        <v>131</v>
      </c>
      <c r="KW194" s="2" t="s">
        <v>131</v>
      </c>
      <c r="KX194" s="2" t="s">
        <v>131</v>
      </c>
      <c r="KY194" s="2" t="s">
        <v>131</v>
      </c>
      <c r="KZ194" s="2" t="s">
        <v>131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139</v>
      </c>
      <c r="LV194" s="2" t="s">
        <v>128</v>
      </c>
      <c r="LW194" s="2" t="s">
        <v>131</v>
      </c>
      <c r="LX194" s="2" t="s">
        <v>131</v>
      </c>
      <c r="LY194" s="2" t="s">
        <v>142</v>
      </c>
      <c r="LZ194" s="2" t="s">
        <v>142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139</v>
      </c>
      <c r="MI194" s="2" t="s">
        <v>128</v>
      </c>
      <c r="MJ194" s="2" t="s">
        <v>131</v>
      </c>
      <c r="MK194" s="2" t="s">
        <v>131</v>
      </c>
      <c r="ML194" s="2" t="s">
        <v>142</v>
      </c>
      <c r="MM194" s="2" t="s">
        <v>142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131</v>
      </c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139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142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159</v>
      </c>
      <c r="OI194" s="2" t="s">
        <v>128</v>
      </c>
      <c r="OJ194" s="2" t="s">
        <v>131</v>
      </c>
      <c r="OK194" s="2" t="s">
        <v>131</v>
      </c>
      <c r="OL194" s="2" t="s">
        <v>142</v>
      </c>
      <c r="OM194" s="2" t="s">
        <v>142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160</v>
      </c>
      <c r="RI194" s="2" t="s">
        <v>154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1457</v>
      </c>
      <c r="B195" s="2" t="s">
        <v>120</v>
      </c>
      <c r="C195" s="2" t="s">
        <v>1317</v>
      </c>
      <c r="D195" s="2" t="s">
        <v>1444</v>
      </c>
      <c r="E195" s="2" t="s">
        <v>1445</v>
      </c>
      <c r="F195" s="2" t="s">
        <v>1398</v>
      </c>
      <c r="G195" s="2" t="s">
        <v>1398</v>
      </c>
      <c r="H195" s="2" t="s">
        <v>1398</v>
      </c>
      <c r="I195" s="2" t="s">
        <v>1446</v>
      </c>
      <c r="J195" s="2" t="s">
        <v>1450</v>
      </c>
      <c r="K195" s="2" t="s">
        <v>1416</v>
      </c>
      <c r="L195" s="3">
        <v>20</v>
      </c>
      <c r="M195" s="3">
        <v>21</v>
      </c>
      <c r="N195" s="3">
        <v>49.99</v>
      </c>
      <c r="O195" s="2" t="s">
        <v>128</v>
      </c>
      <c r="P195" s="2" t="s">
        <v>1321</v>
      </c>
      <c r="Q195" s="2" t="s">
        <v>130</v>
      </c>
      <c r="R195" s="2" t="s">
        <v>131</v>
      </c>
      <c r="S195" s="2" t="s">
        <v>131</v>
      </c>
      <c r="T195" s="2" t="s">
        <v>378</v>
      </c>
      <c r="U195" s="2" t="s">
        <v>1448</v>
      </c>
      <c r="V195" s="2" t="s">
        <v>854</v>
      </c>
      <c r="W195" s="2" t="s">
        <v>1324</v>
      </c>
      <c r="X195" s="2" t="s">
        <v>131</v>
      </c>
      <c r="Y195" s="2" t="s">
        <v>767</v>
      </c>
      <c r="Z195" s="4">
        <v>39</v>
      </c>
      <c r="AA195" s="4">
        <f>=ROUNDDOWN({0},0)</f>
      </c>
      <c r="AB195" s="5"/>
      <c r="AC195" s="2" t="s">
        <v>131</v>
      </c>
      <c r="AD195" s="4"/>
      <c r="AE195" s="4"/>
      <c r="AF195" s="6">
        <v>78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131</v>
      </c>
      <c r="AW195" s="8" t="s">
        <v>131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/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 t="s">
        <v>131</v>
      </c>
      <c r="BJ195" s="4"/>
      <c r="BK195" s="8"/>
      <c r="BL195" s="2" t="s">
        <v>131</v>
      </c>
      <c r="BM195" s="7"/>
      <c r="BN195" s="7"/>
      <c r="BO195" s="4"/>
      <c r="BP195" s="8"/>
      <c r="BQ195" s="4"/>
      <c r="BR195" s="8"/>
      <c r="BS195" s="7"/>
      <c r="BT195" s="7"/>
      <c r="BU195" s="2" t="s">
        <v>139</v>
      </c>
      <c r="BV195" s="2" t="s">
        <v>128</v>
      </c>
      <c r="BW195" s="2" t="s">
        <v>131</v>
      </c>
      <c r="BX195" s="2" t="s">
        <v>131</v>
      </c>
      <c r="BY195" s="2" t="s">
        <v>142</v>
      </c>
      <c r="BZ195" s="2" t="s">
        <v>142</v>
      </c>
      <c r="CA195" s="2" t="s">
        <v>131</v>
      </c>
      <c r="CB195" s="4"/>
      <c r="CC195" s="8"/>
      <c r="CD195" s="4"/>
      <c r="CE195" s="8"/>
      <c r="CF195" s="7"/>
      <c r="CG195" s="7"/>
      <c r="CH195" s="2" t="s">
        <v>139</v>
      </c>
      <c r="CI195" s="2" t="s">
        <v>128</v>
      </c>
      <c r="CJ195" s="2" t="s">
        <v>131</v>
      </c>
      <c r="CK195" s="2" t="s">
        <v>131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139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139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777</v>
      </c>
      <c r="DV195" s="2" t="s">
        <v>128</v>
      </c>
      <c r="DW195" s="2" t="s">
        <v>131</v>
      </c>
      <c r="DX195" s="2" t="s">
        <v>131</v>
      </c>
      <c r="DY195" s="2" t="s">
        <v>142</v>
      </c>
      <c r="DZ195" s="2" t="s">
        <v>142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139</v>
      </c>
      <c r="EV195" s="2" t="s">
        <v>128</v>
      </c>
      <c r="EW195" s="2" t="s">
        <v>131</v>
      </c>
      <c r="EX195" s="2" t="s">
        <v>131</v>
      </c>
      <c r="EY195" s="2" t="s">
        <v>142</v>
      </c>
      <c r="EZ195" s="2" t="s">
        <v>142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139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139</v>
      </c>
      <c r="FV195" s="2" t="s">
        <v>128</v>
      </c>
      <c r="FW195" s="2" t="s">
        <v>131</v>
      </c>
      <c r="FX195" s="2" t="s">
        <v>131</v>
      </c>
      <c r="FY195" s="2" t="s">
        <v>142</v>
      </c>
      <c r="FZ195" s="2" t="s">
        <v>142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131</v>
      </c>
      <c r="GV195" s="2" t="s">
        <v>131</v>
      </c>
      <c r="GW195" s="2" t="s">
        <v>131</v>
      </c>
      <c r="GX195" s="2" t="s">
        <v>131</v>
      </c>
      <c r="GY195" s="2" t="s">
        <v>131</v>
      </c>
      <c r="GZ195" s="2" t="s">
        <v>131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131</v>
      </c>
      <c r="HV195" s="2" t="s">
        <v>131</v>
      </c>
      <c r="HW195" s="2" t="s">
        <v>131</v>
      </c>
      <c r="HX195" s="2" t="s">
        <v>131</v>
      </c>
      <c r="HY195" s="2" t="s">
        <v>131</v>
      </c>
      <c r="HZ195" s="2" t="s">
        <v>131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131</v>
      </c>
      <c r="II195" s="2" t="s">
        <v>131</v>
      </c>
      <c r="IJ195" s="2" t="s">
        <v>131</v>
      </c>
      <c r="IK195" s="2" t="s">
        <v>131</v>
      </c>
      <c r="IL195" s="2" t="s">
        <v>131</v>
      </c>
      <c r="IM195" s="2" t="s">
        <v>131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131</v>
      </c>
      <c r="KV195" s="2" t="s">
        <v>131</v>
      </c>
      <c r="KW195" s="2" t="s">
        <v>131</v>
      </c>
      <c r="KX195" s="2" t="s">
        <v>131</v>
      </c>
      <c r="KY195" s="2" t="s">
        <v>131</v>
      </c>
      <c r="KZ195" s="2" t="s">
        <v>131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139</v>
      </c>
      <c r="LV195" s="2" t="s">
        <v>128</v>
      </c>
      <c r="LW195" s="2" t="s">
        <v>131</v>
      </c>
      <c r="LX195" s="2" t="s">
        <v>131</v>
      </c>
      <c r="LY195" s="2" t="s">
        <v>142</v>
      </c>
      <c r="LZ195" s="2" t="s">
        <v>142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139</v>
      </c>
      <c r="MI195" s="2" t="s">
        <v>128</v>
      </c>
      <c r="MJ195" s="2" t="s">
        <v>131</v>
      </c>
      <c r="MK195" s="2" t="s">
        <v>131</v>
      </c>
      <c r="ML195" s="2" t="s">
        <v>142</v>
      </c>
      <c r="MM195" s="2" t="s">
        <v>142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131</v>
      </c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139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142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159</v>
      </c>
      <c r="OI195" s="2" t="s">
        <v>128</v>
      </c>
      <c r="OJ195" s="2" t="s">
        <v>131</v>
      </c>
      <c r="OK195" s="2" t="s">
        <v>131</v>
      </c>
      <c r="OL195" s="2" t="s">
        <v>142</v>
      </c>
      <c r="OM195" s="2" t="s">
        <v>142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160</v>
      </c>
      <c r="RI195" s="2" t="s">
        <v>154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1458</v>
      </c>
      <c r="B196" s="2" t="s">
        <v>120</v>
      </c>
      <c r="C196" s="2" t="s">
        <v>1317</v>
      </c>
      <c r="D196" s="2" t="s">
        <v>1444</v>
      </c>
      <c r="E196" s="2" t="s">
        <v>1445</v>
      </c>
      <c r="F196" s="2" t="s">
        <v>1398</v>
      </c>
      <c r="G196" s="2" t="s">
        <v>1398</v>
      </c>
      <c r="H196" s="2" t="s">
        <v>1398</v>
      </c>
      <c r="I196" s="2" t="s">
        <v>1446</v>
      </c>
      <c r="J196" s="2" t="s">
        <v>1447</v>
      </c>
      <c r="K196" s="2" t="s">
        <v>1114</v>
      </c>
      <c r="L196" s="3">
        <v>20</v>
      </c>
      <c r="M196" s="3">
        <v>21</v>
      </c>
      <c r="N196" s="3">
        <v>49.99</v>
      </c>
      <c r="O196" s="2" t="s">
        <v>128</v>
      </c>
      <c r="P196" s="2" t="s">
        <v>1321</v>
      </c>
      <c r="Q196" s="2" t="s">
        <v>130</v>
      </c>
      <c r="R196" s="2" t="s">
        <v>131</v>
      </c>
      <c r="S196" s="2" t="s">
        <v>131</v>
      </c>
      <c r="T196" s="2" t="s">
        <v>378</v>
      </c>
      <c r="U196" s="2" t="s">
        <v>1448</v>
      </c>
      <c r="V196" s="2" t="s">
        <v>854</v>
      </c>
      <c r="W196" s="2" t="s">
        <v>1324</v>
      </c>
      <c r="X196" s="2" t="s">
        <v>131</v>
      </c>
      <c r="Y196" s="2" t="s">
        <v>767</v>
      </c>
      <c r="Z196" s="4">
        <v>59</v>
      </c>
      <c r="AA196" s="4">
        <f>=ROUNDDOWN({0},0)</f>
      </c>
      <c r="AB196" s="5"/>
      <c r="AC196" s="2" t="s">
        <v>131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/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 t="s">
        <v>131</v>
      </c>
      <c r="BJ196" s="4"/>
      <c r="BK196" s="8"/>
      <c r="BL196" s="2" t="s">
        <v>131</v>
      </c>
      <c r="BM196" s="7"/>
      <c r="BN196" s="7"/>
      <c r="BO196" s="4"/>
      <c r="BP196" s="8"/>
      <c r="BQ196" s="4"/>
      <c r="BR196" s="8"/>
      <c r="BS196" s="7"/>
      <c r="BT196" s="7"/>
      <c r="BU196" s="2" t="s">
        <v>139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139</v>
      </c>
      <c r="CI196" s="2" t="s">
        <v>128</v>
      </c>
      <c r="CJ196" s="2" t="s">
        <v>131</v>
      </c>
      <c r="CK196" s="2" t="s">
        <v>131</v>
      </c>
      <c r="CL196" s="2" t="s">
        <v>142</v>
      </c>
      <c r="CM196" s="2" t="s">
        <v>142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139</v>
      </c>
      <c r="CV196" s="2" t="s">
        <v>128</v>
      </c>
      <c r="CW196" s="2" t="s">
        <v>131</v>
      </c>
      <c r="CX196" s="2" t="s">
        <v>131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139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777</v>
      </c>
      <c r="DV196" s="2" t="s">
        <v>128</v>
      </c>
      <c r="DW196" s="2" t="s">
        <v>131</v>
      </c>
      <c r="DX196" s="2" t="s">
        <v>131</v>
      </c>
      <c r="DY196" s="2" t="s">
        <v>142</v>
      </c>
      <c r="DZ196" s="2" t="s">
        <v>142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139</v>
      </c>
      <c r="EV196" s="2" t="s">
        <v>128</v>
      </c>
      <c r="EW196" s="2" t="s">
        <v>131</v>
      </c>
      <c r="EX196" s="2" t="s">
        <v>131</v>
      </c>
      <c r="EY196" s="2" t="s">
        <v>142</v>
      </c>
      <c r="EZ196" s="2" t="s">
        <v>142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139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139</v>
      </c>
      <c r="FV196" s="2" t="s">
        <v>128</v>
      </c>
      <c r="FW196" s="2" t="s">
        <v>131</v>
      </c>
      <c r="FX196" s="2" t="s">
        <v>131</v>
      </c>
      <c r="FY196" s="2" t="s">
        <v>142</v>
      </c>
      <c r="FZ196" s="2" t="s">
        <v>142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131</v>
      </c>
      <c r="GV196" s="2" t="s">
        <v>131</v>
      </c>
      <c r="GW196" s="2" t="s">
        <v>131</v>
      </c>
      <c r="GX196" s="2" t="s">
        <v>131</v>
      </c>
      <c r="GY196" s="2" t="s">
        <v>131</v>
      </c>
      <c r="GZ196" s="2" t="s">
        <v>131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131</v>
      </c>
      <c r="HV196" s="2" t="s">
        <v>131</v>
      </c>
      <c r="HW196" s="2" t="s">
        <v>131</v>
      </c>
      <c r="HX196" s="2" t="s">
        <v>131</v>
      </c>
      <c r="HY196" s="2" t="s">
        <v>131</v>
      </c>
      <c r="HZ196" s="2" t="s">
        <v>131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131</v>
      </c>
      <c r="II196" s="2" t="s">
        <v>131</v>
      </c>
      <c r="IJ196" s="2" t="s">
        <v>131</v>
      </c>
      <c r="IK196" s="2" t="s">
        <v>131</v>
      </c>
      <c r="IL196" s="2" t="s">
        <v>131</v>
      </c>
      <c r="IM196" s="2" t="s">
        <v>131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131</v>
      </c>
      <c r="KV196" s="2" t="s">
        <v>131</v>
      </c>
      <c r="KW196" s="2" t="s">
        <v>131</v>
      </c>
      <c r="KX196" s="2" t="s">
        <v>131</v>
      </c>
      <c r="KY196" s="2" t="s">
        <v>131</v>
      </c>
      <c r="KZ196" s="2" t="s">
        <v>131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139</v>
      </c>
      <c r="LV196" s="2" t="s">
        <v>128</v>
      </c>
      <c r="LW196" s="2" t="s">
        <v>131</v>
      </c>
      <c r="LX196" s="2" t="s">
        <v>131</v>
      </c>
      <c r="LY196" s="2" t="s">
        <v>142</v>
      </c>
      <c r="LZ196" s="2" t="s">
        <v>142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139</v>
      </c>
      <c r="MI196" s="2" t="s">
        <v>128</v>
      </c>
      <c r="MJ196" s="2" t="s">
        <v>131</v>
      </c>
      <c r="MK196" s="2" t="s">
        <v>131</v>
      </c>
      <c r="ML196" s="2" t="s">
        <v>142</v>
      </c>
      <c r="MM196" s="2" t="s">
        <v>142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131</v>
      </c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139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142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159</v>
      </c>
      <c r="OI196" s="2" t="s">
        <v>128</v>
      </c>
      <c r="OJ196" s="2" t="s">
        <v>131</v>
      </c>
      <c r="OK196" s="2" t="s">
        <v>131</v>
      </c>
      <c r="OL196" s="2" t="s">
        <v>142</v>
      </c>
      <c r="OM196" s="2" t="s">
        <v>142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160</v>
      </c>
      <c r="RI196" s="2" t="s">
        <v>154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1459</v>
      </c>
      <c r="B197" s="2" t="s">
        <v>120</v>
      </c>
      <c r="C197" s="2" t="s">
        <v>1317</v>
      </c>
      <c r="D197" s="2" t="s">
        <v>1444</v>
      </c>
      <c r="E197" s="2" t="s">
        <v>1445</v>
      </c>
      <c r="F197" s="2" t="s">
        <v>1398</v>
      </c>
      <c r="G197" s="2" t="s">
        <v>1398</v>
      </c>
      <c r="H197" s="2" t="s">
        <v>1398</v>
      </c>
      <c r="I197" s="2" t="s">
        <v>1446</v>
      </c>
      <c r="J197" s="2" t="s">
        <v>1450</v>
      </c>
      <c r="K197" s="2" t="s">
        <v>1114</v>
      </c>
      <c r="L197" s="3">
        <v>20</v>
      </c>
      <c r="M197" s="3">
        <v>21</v>
      </c>
      <c r="N197" s="3">
        <v>49.99</v>
      </c>
      <c r="O197" s="2" t="s">
        <v>128</v>
      </c>
      <c r="P197" s="2" t="s">
        <v>1321</v>
      </c>
      <c r="Q197" s="2" t="s">
        <v>130</v>
      </c>
      <c r="R197" s="2" t="s">
        <v>131</v>
      </c>
      <c r="S197" s="2" t="s">
        <v>131</v>
      </c>
      <c r="T197" s="2" t="s">
        <v>378</v>
      </c>
      <c r="U197" s="2" t="s">
        <v>1448</v>
      </c>
      <c r="V197" s="2" t="s">
        <v>854</v>
      </c>
      <c r="W197" s="2" t="s">
        <v>1324</v>
      </c>
      <c r="X197" s="2" t="s">
        <v>131</v>
      </c>
      <c r="Y197" s="2" t="s">
        <v>767</v>
      </c>
      <c r="Z197" s="4">
        <v>39</v>
      </c>
      <c r="AA197" s="4">
        <f>=ROUNDDOWN({0},0)</f>
      </c>
      <c r="AB197" s="5"/>
      <c r="AC197" s="2" t="s">
        <v>131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131</v>
      </c>
      <c r="AW197" s="8" t="s">
        <v>131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/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 t="s">
        <v>131</v>
      </c>
      <c r="BJ197" s="4"/>
      <c r="BK197" s="8"/>
      <c r="BL197" s="2" t="s">
        <v>131</v>
      </c>
      <c r="BM197" s="7"/>
      <c r="BN197" s="7"/>
      <c r="BO197" s="4"/>
      <c r="BP197" s="8"/>
      <c r="BQ197" s="4"/>
      <c r="BR197" s="8"/>
      <c r="BS197" s="7"/>
      <c r="BT197" s="7"/>
      <c r="BU197" s="2" t="s">
        <v>139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139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139</v>
      </c>
      <c r="CV197" s="2" t="s">
        <v>128</v>
      </c>
      <c r="CW197" s="2" t="s">
        <v>131</v>
      </c>
      <c r="CX197" s="2" t="s">
        <v>131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139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777</v>
      </c>
      <c r="DV197" s="2" t="s">
        <v>128</v>
      </c>
      <c r="DW197" s="2" t="s">
        <v>131</v>
      </c>
      <c r="DX197" s="2" t="s">
        <v>131</v>
      </c>
      <c r="DY197" s="2" t="s">
        <v>142</v>
      </c>
      <c r="DZ197" s="2" t="s">
        <v>142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139</v>
      </c>
      <c r="EV197" s="2" t="s">
        <v>128</v>
      </c>
      <c r="EW197" s="2" t="s">
        <v>131</v>
      </c>
      <c r="EX197" s="2" t="s">
        <v>131</v>
      </c>
      <c r="EY197" s="2" t="s">
        <v>142</v>
      </c>
      <c r="EZ197" s="2" t="s">
        <v>142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139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139</v>
      </c>
      <c r="FV197" s="2" t="s">
        <v>128</v>
      </c>
      <c r="FW197" s="2" t="s">
        <v>131</v>
      </c>
      <c r="FX197" s="2" t="s">
        <v>131</v>
      </c>
      <c r="FY197" s="2" t="s">
        <v>142</v>
      </c>
      <c r="FZ197" s="2" t="s">
        <v>142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131</v>
      </c>
      <c r="GV197" s="2" t="s">
        <v>131</v>
      </c>
      <c r="GW197" s="2" t="s">
        <v>131</v>
      </c>
      <c r="GX197" s="2" t="s">
        <v>131</v>
      </c>
      <c r="GY197" s="2" t="s">
        <v>131</v>
      </c>
      <c r="GZ197" s="2" t="s">
        <v>131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131</v>
      </c>
      <c r="HV197" s="2" t="s">
        <v>131</v>
      </c>
      <c r="HW197" s="2" t="s">
        <v>131</v>
      </c>
      <c r="HX197" s="2" t="s">
        <v>131</v>
      </c>
      <c r="HY197" s="2" t="s">
        <v>131</v>
      </c>
      <c r="HZ197" s="2" t="s">
        <v>131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131</v>
      </c>
      <c r="II197" s="2" t="s">
        <v>131</v>
      </c>
      <c r="IJ197" s="2" t="s">
        <v>131</v>
      </c>
      <c r="IK197" s="2" t="s">
        <v>131</v>
      </c>
      <c r="IL197" s="2" t="s">
        <v>131</v>
      </c>
      <c r="IM197" s="2" t="s">
        <v>131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131</v>
      </c>
      <c r="KV197" s="2" t="s">
        <v>131</v>
      </c>
      <c r="KW197" s="2" t="s">
        <v>131</v>
      </c>
      <c r="KX197" s="2" t="s">
        <v>131</v>
      </c>
      <c r="KY197" s="2" t="s">
        <v>131</v>
      </c>
      <c r="KZ197" s="2" t="s">
        <v>131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139</v>
      </c>
      <c r="LV197" s="2" t="s">
        <v>128</v>
      </c>
      <c r="LW197" s="2" t="s">
        <v>131</v>
      </c>
      <c r="LX197" s="2" t="s">
        <v>131</v>
      </c>
      <c r="LY197" s="2" t="s">
        <v>142</v>
      </c>
      <c r="LZ197" s="2" t="s">
        <v>142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139</v>
      </c>
      <c r="MI197" s="2" t="s">
        <v>128</v>
      </c>
      <c r="MJ197" s="2" t="s">
        <v>131</v>
      </c>
      <c r="MK197" s="2" t="s">
        <v>131</v>
      </c>
      <c r="ML197" s="2" t="s">
        <v>142</v>
      </c>
      <c r="MM197" s="2" t="s">
        <v>142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131</v>
      </c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139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142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159</v>
      </c>
      <c r="OI197" s="2" t="s">
        <v>128</v>
      </c>
      <c r="OJ197" s="2" t="s">
        <v>131</v>
      </c>
      <c r="OK197" s="2" t="s">
        <v>131</v>
      </c>
      <c r="OL197" s="2" t="s">
        <v>142</v>
      </c>
      <c r="OM197" s="2" t="s">
        <v>142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160</v>
      </c>
      <c r="RI197" s="2" t="s">
        <v>154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1460</v>
      </c>
      <c r="B198" s="2" t="s">
        <v>120</v>
      </c>
      <c r="C198" s="2" t="s">
        <v>1317</v>
      </c>
      <c r="D198" s="2" t="s">
        <v>1444</v>
      </c>
      <c r="E198" s="2" t="s">
        <v>1445</v>
      </c>
      <c r="F198" s="2" t="s">
        <v>1398</v>
      </c>
      <c r="G198" s="2" t="s">
        <v>1398</v>
      </c>
      <c r="H198" s="2" t="s">
        <v>1398</v>
      </c>
      <c r="I198" s="2" t="s">
        <v>1446</v>
      </c>
      <c r="J198" s="2" t="s">
        <v>1447</v>
      </c>
      <c r="K198" s="2" t="s">
        <v>681</v>
      </c>
      <c r="L198" s="3">
        <v>20</v>
      </c>
      <c r="M198" s="3">
        <v>21</v>
      </c>
      <c r="N198" s="3">
        <v>49.99</v>
      </c>
      <c r="O198" s="2" t="s">
        <v>128</v>
      </c>
      <c r="P198" s="2" t="s">
        <v>1321</v>
      </c>
      <c r="Q198" s="2" t="s">
        <v>130</v>
      </c>
      <c r="R198" s="2" t="s">
        <v>131</v>
      </c>
      <c r="S198" s="2" t="s">
        <v>131</v>
      </c>
      <c r="T198" s="2" t="s">
        <v>378</v>
      </c>
      <c r="U198" s="2" t="s">
        <v>1448</v>
      </c>
      <c r="V198" s="2" t="s">
        <v>854</v>
      </c>
      <c r="W198" s="2" t="s">
        <v>1324</v>
      </c>
      <c r="X198" s="2" t="s">
        <v>131</v>
      </c>
      <c r="Y198" s="2" t="s">
        <v>767</v>
      </c>
      <c r="Z198" s="4">
        <v>60</v>
      </c>
      <c r="AA198" s="4">
        <f>=ROUNDDOWN({0},0)</f>
      </c>
      <c r="AB198" s="5"/>
      <c r="AC198" s="2" t="s">
        <v>131</v>
      </c>
      <c r="AD198" s="4"/>
      <c r="AE198" s="4"/>
      <c r="AF198" s="6">
        <v>78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 t="s">
        <v>131</v>
      </c>
      <c r="BJ198" s="4"/>
      <c r="BK198" s="8"/>
      <c r="BL198" s="2" t="s">
        <v>131</v>
      </c>
      <c r="BM198" s="7"/>
      <c r="BN198" s="7"/>
      <c r="BO198" s="4"/>
      <c r="BP198" s="8"/>
      <c r="BQ198" s="4"/>
      <c r="BR198" s="8"/>
      <c r="BS198" s="7"/>
      <c r="BT198" s="7"/>
      <c r="BU198" s="2" t="s">
        <v>139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139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139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139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777</v>
      </c>
      <c r="DV198" s="2" t="s">
        <v>128</v>
      </c>
      <c r="DW198" s="2" t="s">
        <v>131</v>
      </c>
      <c r="DX198" s="2" t="s">
        <v>131</v>
      </c>
      <c r="DY198" s="2" t="s">
        <v>142</v>
      </c>
      <c r="DZ198" s="2" t="s">
        <v>142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139</v>
      </c>
      <c r="EV198" s="2" t="s">
        <v>128</v>
      </c>
      <c r="EW198" s="2" t="s">
        <v>131</v>
      </c>
      <c r="EX198" s="2" t="s">
        <v>131</v>
      </c>
      <c r="EY198" s="2" t="s">
        <v>142</v>
      </c>
      <c r="EZ198" s="2" t="s">
        <v>142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139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139</v>
      </c>
      <c r="FV198" s="2" t="s">
        <v>128</v>
      </c>
      <c r="FW198" s="2" t="s">
        <v>131</v>
      </c>
      <c r="FX198" s="2" t="s">
        <v>131</v>
      </c>
      <c r="FY198" s="2" t="s">
        <v>142</v>
      </c>
      <c r="FZ198" s="2" t="s">
        <v>142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131</v>
      </c>
      <c r="GV198" s="2" t="s">
        <v>131</v>
      </c>
      <c r="GW198" s="2" t="s">
        <v>131</v>
      </c>
      <c r="GX198" s="2" t="s">
        <v>131</v>
      </c>
      <c r="GY198" s="2" t="s">
        <v>131</v>
      </c>
      <c r="GZ198" s="2" t="s">
        <v>131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131</v>
      </c>
      <c r="HV198" s="2" t="s">
        <v>131</v>
      </c>
      <c r="HW198" s="2" t="s">
        <v>131</v>
      </c>
      <c r="HX198" s="2" t="s">
        <v>131</v>
      </c>
      <c r="HY198" s="2" t="s">
        <v>131</v>
      </c>
      <c r="HZ198" s="2" t="s">
        <v>131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131</v>
      </c>
      <c r="II198" s="2" t="s">
        <v>131</v>
      </c>
      <c r="IJ198" s="2" t="s">
        <v>131</v>
      </c>
      <c r="IK198" s="2" t="s">
        <v>131</v>
      </c>
      <c r="IL198" s="2" t="s">
        <v>131</v>
      </c>
      <c r="IM198" s="2" t="s">
        <v>131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131</v>
      </c>
      <c r="KV198" s="2" t="s">
        <v>131</v>
      </c>
      <c r="KW198" s="2" t="s">
        <v>131</v>
      </c>
      <c r="KX198" s="2" t="s">
        <v>131</v>
      </c>
      <c r="KY198" s="2" t="s">
        <v>131</v>
      </c>
      <c r="KZ198" s="2" t="s">
        <v>131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139</v>
      </c>
      <c r="LV198" s="2" t="s">
        <v>128</v>
      </c>
      <c r="LW198" s="2" t="s">
        <v>131</v>
      </c>
      <c r="LX198" s="2" t="s">
        <v>131</v>
      </c>
      <c r="LY198" s="2" t="s">
        <v>142</v>
      </c>
      <c r="LZ198" s="2" t="s">
        <v>142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139</v>
      </c>
      <c r="MI198" s="2" t="s">
        <v>128</v>
      </c>
      <c r="MJ198" s="2" t="s">
        <v>131</v>
      </c>
      <c r="MK198" s="2" t="s">
        <v>131</v>
      </c>
      <c r="ML198" s="2" t="s">
        <v>142</v>
      </c>
      <c r="MM198" s="2" t="s">
        <v>142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131</v>
      </c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139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142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159</v>
      </c>
      <c r="OI198" s="2" t="s">
        <v>128</v>
      </c>
      <c r="OJ198" s="2" t="s">
        <v>131</v>
      </c>
      <c r="OK198" s="2" t="s">
        <v>131</v>
      </c>
      <c r="OL198" s="2" t="s">
        <v>142</v>
      </c>
      <c r="OM198" s="2" t="s">
        <v>142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160</v>
      </c>
      <c r="RI198" s="2" t="s">
        <v>154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1461</v>
      </c>
      <c r="B199" s="2" t="s">
        <v>120</v>
      </c>
      <c r="C199" s="2" t="s">
        <v>1317</v>
      </c>
      <c r="D199" s="2" t="s">
        <v>1444</v>
      </c>
      <c r="E199" s="2" t="s">
        <v>1445</v>
      </c>
      <c r="F199" s="2" t="s">
        <v>1398</v>
      </c>
      <c r="G199" s="2" t="s">
        <v>1398</v>
      </c>
      <c r="H199" s="2" t="s">
        <v>1398</v>
      </c>
      <c r="I199" s="2" t="s">
        <v>1446</v>
      </c>
      <c r="J199" s="2" t="s">
        <v>1450</v>
      </c>
      <c r="K199" s="2" t="s">
        <v>681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1321</v>
      </c>
      <c r="Q199" s="2" t="s">
        <v>130</v>
      </c>
      <c r="R199" s="2" t="s">
        <v>131</v>
      </c>
      <c r="S199" s="2" t="s">
        <v>131</v>
      </c>
      <c r="T199" s="2" t="s">
        <v>378</v>
      </c>
      <c r="U199" s="2" t="s">
        <v>1448</v>
      </c>
      <c r="V199" s="2" t="s">
        <v>854</v>
      </c>
      <c r="W199" s="2" t="s">
        <v>1324</v>
      </c>
      <c r="X199" s="2" t="s">
        <v>131</v>
      </c>
      <c r="Y199" s="2" t="s">
        <v>767</v>
      </c>
      <c r="Z199" s="4">
        <v>40</v>
      </c>
      <c r="AA199" s="4">
        <f>=ROUNDDOWN({0},0)</f>
      </c>
      <c r="AB199" s="5"/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 t="s">
        <v>131</v>
      </c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139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139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139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139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777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139</v>
      </c>
      <c r="EV199" s="2" t="s">
        <v>128</v>
      </c>
      <c r="EW199" s="2" t="s">
        <v>131</v>
      </c>
      <c r="EX199" s="2" t="s">
        <v>131</v>
      </c>
      <c r="EY199" s="2" t="s">
        <v>142</v>
      </c>
      <c r="EZ199" s="2" t="s">
        <v>142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139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139</v>
      </c>
      <c r="FV199" s="2" t="s">
        <v>128</v>
      </c>
      <c r="FW199" s="2" t="s">
        <v>131</v>
      </c>
      <c r="FX199" s="2" t="s">
        <v>131</v>
      </c>
      <c r="FY199" s="2" t="s">
        <v>142</v>
      </c>
      <c r="FZ199" s="2" t="s">
        <v>142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131</v>
      </c>
      <c r="GV199" s="2" t="s">
        <v>131</v>
      </c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2" t="s">
        <v>131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131</v>
      </c>
      <c r="KV199" s="2" t="s">
        <v>131</v>
      </c>
      <c r="KW199" s="2" t="s">
        <v>131</v>
      </c>
      <c r="KX199" s="2" t="s">
        <v>131</v>
      </c>
      <c r="KY199" s="2" t="s">
        <v>131</v>
      </c>
      <c r="KZ199" s="2" t="s">
        <v>131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139</v>
      </c>
      <c r="LV199" s="2" t="s">
        <v>128</v>
      </c>
      <c r="LW199" s="2" t="s">
        <v>131</v>
      </c>
      <c r="LX199" s="2" t="s">
        <v>131</v>
      </c>
      <c r="LY199" s="2" t="s">
        <v>142</v>
      </c>
      <c r="LZ199" s="2" t="s">
        <v>142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139</v>
      </c>
      <c r="MI199" s="2" t="s">
        <v>128</v>
      </c>
      <c r="MJ199" s="2" t="s">
        <v>131</v>
      </c>
      <c r="MK199" s="2" t="s">
        <v>131</v>
      </c>
      <c r="ML199" s="2" t="s">
        <v>142</v>
      </c>
      <c r="MM199" s="2" t="s">
        <v>142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131</v>
      </c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139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142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159</v>
      </c>
      <c r="OI199" s="2" t="s">
        <v>128</v>
      </c>
      <c r="OJ199" s="2" t="s">
        <v>131</v>
      </c>
      <c r="OK199" s="2" t="s">
        <v>131</v>
      </c>
      <c r="OL199" s="2" t="s">
        <v>142</v>
      </c>
      <c r="OM199" s="2" t="s">
        <v>142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160</v>
      </c>
      <c r="RI199" s="2" t="s">
        <v>154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1462</v>
      </c>
      <c r="B200" s="2" t="s">
        <v>120</v>
      </c>
      <c r="C200" s="2" t="s">
        <v>1317</v>
      </c>
      <c r="D200" s="2" t="s">
        <v>1463</v>
      </c>
      <c r="E200" s="2" t="s">
        <v>1464</v>
      </c>
      <c r="F200" s="2" t="s">
        <v>1465</v>
      </c>
      <c r="G200" s="2" t="s">
        <v>1465</v>
      </c>
      <c r="H200" s="2" t="s">
        <v>1465</v>
      </c>
      <c r="I200" s="2" t="s">
        <v>1466</v>
      </c>
      <c r="J200" s="2" t="s">
        <v>1467</v>
      </c>
      <c r="K200" s="2" t="s">
        <v>1468</v>
      </c>
      <c r="L200" s="3">
        <v>200</v>
      </c>
      <c r="M200" s="3">
        <v>210</v>
      </c>
      <c r="N200" s="3">
        <v>499.99</v>
      </c>
      <c r="O200" s="2" t="s">
        <v>128</v>
      </c>
      <c r="P200" s="2" t="s">
        <v>1321</v>
      </c>
      <c r="Q200" s="2" t="s">
        <v>130</v>
      </c>
      <c r="R200" s="2" t="s">
        <v>131</v>
      </c>
      <c r="S200" s="2" t="s">
        <v>131</v>
      </c>
      <c r="T200" s="2" t="s">
        <v>1469</v>
      </c>
      <c r="U200" s="2" t="s">
        <v>1296</v>
      </c>
      <c r="V200" s="2" t="s">
        <v>1470</v>
      </c>
      <c r="W200" s="2" t="s">
        <v>1323</v>
      </c>
      <c r="X200" s="2" t="s">
        <v>131</v>
      </c>
      <c r="Y200" s="2" t="s">
        <v>862</v>
      </c>
      <c r="Z200" s="4">
        <v>466</v>
      </c>
      <c r="AA200" s="4">
        <f>=ROUNDDOWN(2330,0)</f>
      </c>
      <c r="AB200" s="5">
        <v>0.2</v>
      </c>
      <c r="AC200" s="2" t="s">
        <v>131</v>
      </c>
      <c r="AD200" s="4"/>
      <c r="AE200" s="4"/>
      <c r="AF200" s="6"/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>
        <v>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139</v>
      </c>
      <c r="BV200" s="2" t="s">
        <v>128</v>
      </c>
      <c r="BW200" s="2" t="s">
        <v>131</v>
      </c>
      <c r="BX200" s="2" t="s">
        <v>1116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139</v>
      </c>
      <c r="CI200" s="2" t="s">
        <v>128</v>
      </c>
      <c r="CJ200" s="2" t="s">
        <v>131</v>
      </c>
      <c r="CK200" s="2" t="s">
        <v>1471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139</v>
      </c>
      <c r="CV200" s="2" t="s">
        <v>128</v>
      </c>
      <c r="CW200" s="2" t="s">
        <v>131</v>
      </c>
      <c r="CX200" s="2" t="s">
        <v>131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139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131</v>
      </c>
      <c r="DV200" s="2" t="s">
        <v>131</v>
      </c>
      <c r="DW200" s="2" t="s">
        <v>131</v>
      </c>
      <c r="DX200" s="2" t="s">
        <v>131</v>
      </c>
      <c r="DY200" s="2" t="s">
        <v>131</v>
      </c>
      <c r="DZ200" s="2" t="s">
        <v>131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139</v>
      </c>
      <c r="EV200" s="2" t="s">
        <v>128</v>
      </c>
      <c r="EW200" s="2" t="s">
        <v>131</v>
      </c>
      <c r="EX200" s="2" t="s">
        <v>131</v>
      </c>
      <c r="EY200" s="2" t="s">
        <v>142</v>
      </c>
      <c r="EZ200" s="2" t="s">
        <v>142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131</v>
      </c>
      <c r="FI200" s="2" t="s">
        <v>131</v>
      </c>
      <c r="FJ200" s="2" t="s">
        <v>131</v>
      </c>
      <c r="FK200" s="2" t="s">
        <v>131</v>
      </c>
      <c r="FL200" s="2" t="s">
        <v>131</v>
      </c>
      <c r="FM200" s="2" t="s">
        <v>131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139</v>
      </c>
      <c r="FV200" s="2" t="s">
        <v>128</v>
      </c>
      <c r="FW200" s="2" t="s">
        <v>131</v>
      </c>
      <c r="FX200" s="2" t="s">
        <v>1345</v>
      </c>
      <c r="FY200" s="2" t="s">
        <v>142</v>
      </c>
      <c r="FZ200" s="2" t="s">
        <v>142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131</v>
      </c>
      <c r="GV200" s="2" t="s">
        <v>131</v>
      </c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2" t="s">
        <v>131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131</v>
      </c>
      <c r="KV200" s="2" t="s">
        <v>131</v>
      </c>
      <c r="KW200" s="2" t="s">
        <v>131</v>
      </c>
      <c r="KX200" s="2" t="s">
        <v>131</v>
      </c>
      <c r="KY200" s="2" t="s">
        <v>131</v>
      </c>
      <c r="KZ200" s="2" t="s">
        <v>131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139</v>
      </c>
      <c r="LV200" s="2" t="s">
        <v>128</v>
      </c>
      <c r="LW200" s="2" t="s">
        <v>131</v>
      </c>
      <c r="LX200" s="2" t="s">
        <v>131</v>
      </c>
      <c r="LY200" s="2" t="s">
        <v>142</v>
      </c>
      <c r="LZ200" s="2" t="s">
        <v>142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139</v>
      </c>
      <c r="MI200" s="2" t="s">
        <v>128</v>
      </c>
      <c r="MJ200" s="2" t="s">
        <v>131</v>
      </c>
      <c r="MK200" s="2" t="s">
        <v>131</v>
      </c>
      <c r="ML200" s="2" t="s">
        <v>142</v>
      </c>
      <c r="MM200" s="2" t="s">
        <v>142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131</v>
      </c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139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142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159</v>
      </c>
      <c r="OI200" s="2" t="s">
        <v>128</v>
      </c>
      <c r="OJ200" s="2" t="s">
        <v>131</v>
      </c>
      <c r="OK200" s="2" t="s">
        <v>131</v>
      </c>
      <c r="OL200" s="2" t="s">
        <v>142</v>
      </c>
      <c r="OM200" s="2" t="s">
        <v>142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160</v>
      </c>
      <c r="RI200" s="2" t="s">
        <v>154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1472</v>
      </c>
      <c r="B201" s="2" t="s">
        <v>120</v>
      </c>
      <c r="C201" s="2" t="s">
        <v>1317</v>
      </c>
      <c r="D201" s="2" t="s">
        <v>1463</v>
      </c>
      <c r="E201" s="2" t="s">
        <v>1464</v>
      </c>
      <c r="F201" s="2" t="s">
        <v>1465</v>
      </c>
      <c r="G201" s="2" t="s">
        <v>1465</v>
      </c>
      <c r="H201" s="2" t="s">
        <v>1465</v>
      </c>
      <c r="I201" s="2" t="s">
        <v>1466</v>
      </c>
      <c r="J201" s="2" t="s">
        <v>1467</v>
      </c>
      <c r="K201" s="2" t="s">
        <v>1473</v>
      </c>
      <c r="L201" s="3">
        <v>200</v>
      </c>
      <c r="M201" s="3">
        <v>210</v>
      </c>
      <c r="N201" s="3">
        <v>499.99</v>
      </c>
      <c r="O201" s="2" t="s">
        <v>128</v>
      </c>
      <c r="P201" s="2" t="s">
        <v>1321</v>
      </c>
      <c r="Q201" s="2" t="s">
        <v>130</v>
      </c>
      <c r="R201" s="2" t="s">
        <v>131</v>
      </c>
      <c r="S201" s="2" t="s">
        <v>131</v>
      </c>
      <c r="T201" s="2" t="s">
        <v>1469</v>
      </c>
      <c r="U201" s="2" t="s">
        <v>1296</v>
      </c>
      <c r="V201" s="2" t="s">
        <v>1470</v>
      </c>
      <c r="W201" s="2" t="s">
        <v>1323</v>
      </c>
      <c r="X201" s="2" t="s">
        <v>131</v>
      </c>
      <c r="Y201" s="2" t="s">
        <v>862</v>
      </c>
      <c r="Z201" s="4">
        <v>233</v>
      </c>
      <c r="AA201" s="4">
        <f>=ROUNDDOWN({0},0)</f>
      </c>
      <c r="AB201" s="5"/>
      <c r="AC201" s="2" t="s">
        <v>131</v>
      </c>
      <c r="AD201" s="4"/>
      <c r="AE201" s="4"/>
      <c r="AF201" s="6"/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/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139</v>
      </c>
      <c r="BV201" s="2" t="s">
        <v>128</v>
      </c>
      <c r="BW201" s="2" t="s">
        <v>131</v>
      </c>
      <c r="BX201" s="2" t="s">
        <v>215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139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139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139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131</v>
      </c>
      <c r="DV201" s="2" t="s">
        <v>131</v>
      </c>
      <c r="DW201" s="2" t="s">
        <v>131</v>
      </c>
      <c r="DX201" s="2" t="s">
        <v>131</v>
      </c>
      <c r="DY201" s="2" t="s">
        <v>131</v>
      </c>
      <c r="DZ201" s="2" t="s">
        <v>131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139</v>
      </c>
      <c r="EV201" s="2" t="s">
        <v>128</v>
      </c>
      <c r="EW201" s="2" t="s">
        <v>131</v>
      </c>
      <c r="EX201" s="2" t="s">
        <v>131</v>
      </c>
      <c r="EY201" s="2" t="s">
        <v>142</v>
      </c>
      <c r="EZ201" s="2" t="s">
        <v>142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131</v>
      </c>
      <c r="FI201" s="2" t="s">
        <v>131</v>
      </c>
      <c r="FJ201" s="2" t="s">
        <v>131</v>
      </c>
      <c r="FK201" s="2" t="s">
        <v>131</v>
      </c>
      <c r="FL201" s="2" t="s">
        <v>131</v>
      </c>
      <c r="FM201" s="2" t="s">
        <v>131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139</v>
      </c>
      <c r="FV201" s="2" t="s">
        <v>128</v>
      </c>
      <c r="FW201" s="2" t="s">
        <v>131</v>
      </c>
      <c r="FX201" s="2" t="s">
        <v>1119</v>
      </c>
      <c r="FY201" s="2" t="s">
        <v>142</v>
      </c>
      <c r="FZ201" s="2" t="s">
        <v>142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131</v>
      </c>
      <c r="GV201" s="2" t="s">
        <v>131</v>
      </c>
      <c r="GW201" s="2" t="s">
        <v>131</v>
      </c>
      <c r="GX201" s="2" t="s">
        <v>131</v>
      </c>
      <c r="GY201" s="2" t="s">
        <v>131</v>
      </c>
      <c r="GZ201" s="2" t="s">
        <v>131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131</v>
      </c>
      <c r="HV201" s="2" t="s">
        <v>131</v>
      </c>
      <c r="HW201" s="2" t="s">
        <v>131</v>
      </c>
      <c r="HX201" s="2" t="s">
        <v>131</v>
      </c>
      <c r="HY201" s="2" t="s">
        <v>131</v>
      </c>
      <c r="HZ201" s="2" t="s">
        <v>131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131</v>
      </c>
      <c r="II201" s="2" t="s">
        <v>131</v>
      </c>
      <c r="IJ201" s="2" t="s">
        <v>131</v>
      </c>
      <c r="IK201" s="2" t="s">
        <v>131</v>
      </c>
      <c r="IL201" s="2" t="s">
        <v>131</v>
      </c>
      <c r="IM201" s="2" t="s">
        <v>131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131</v>
      </c>
      <c r="KV201" s="2" t="s">
        <v>131</v>
      </c>
      <c r="KW201" s="2" t="s">
        <v>131</v>
      </c>
      <c r="KX201" s="2" t="s">
        <v>131</v>
      </c>
      <c r="KY201" s="2" t="s">
        <v>131</v>
      </c>
      <c r="KZ201" s="2" t="s">
        <v>131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139</v>
      </c>
      <c r="LV201" s="2" t="s">
        <v>128</v>
      </c>
      <c r="LW201" s="2" t="s">
        <v>131</v>
      </c>
      <c r="LX201" s="2" t="s">
        <v>131</v>
      </c>
      <c r="LY201" s="2" t="s">
        <v>142</v>
      </c>
      <c r="LZ201" s="2" t="s">
        <v>142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139</v>
      </c>
      <c r="MI201" s="2" t="s">
        <v>128</v>
      </c>
      <c r="MJ201" s="2" t="s">
        <v>131</v>
      </c>
      <c r="MK201" s="2" t="s">
        <v>131</v>
      </c>
      <c r="ML201" s="2" t="s">
        <v>142</v>
      </c>
      <c r="MM201" s="2" t="s">
        <v>142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131</v>
      </c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139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142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159</v>
      </c>
      <c r="OI201" s="2" t="s">
        <v>128</v>
      </c>
      <c r="OJ201" s="2" t="s">
        <v>131</v>
      </c>
      <c r="OK201" s="2" t="s">
        <v>131</v>
      </c>
      <c r="OL201" s="2" t="s">
        <v>142</v>
      </c>
      <c r="OM201" s="2" t="s">
        <v>142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160</v>
      </c>
      <c r="RI201" s="2" t="s">
        <v>154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1474</v>
      </c>
      <c r="B202" s="2" t="s">
        <v>120</v>
      </c>
      <c r="C202" s="2" t="s">
        <v>1317</v>
      </c>
      <c r="D202" s="2" t="s">
        <v>1463</v>
      </c>
      <c r="E202" s="2" t="s">
        <v>1464</v>
      </c>
      <c r="F202" s="2" t="s">
        <v>1465</v>
      </c>
      <c r="G202" s="2" t="s">
        <v>1465</v>
      </c>
      <c r="H202" s="2" t="s">
        <v>1465</v>
      </c>
      <c r="I202" s="2" t="s">
        <v>1466</v>
      </c>
      <c r="J202" s="2" t="s">
        <v>1467</v>
      </c>
      <c r="K202" s="2" t="s">
        <v>1475</v>
      </c>
      <c r="L202" s="3">
        <v>200</v>
      </c>
      <c r="M202" s="3">
        <v>210</v>
      </c>
      <c r="N202" s="3">
        <v>499.99</v>
      </c>
      <c r="O202" s="2" t="s">
        <v>128</v>
      </c>
      <c r="P202" s="2" t="s">
        <v>1321</v>
      </c>
      <c r="Q202" s="2" t="s">
        <v>130</v>
      </c>
      <c r="R202" s="2" t="s">
        <v>131</v>
      </c>
      <c r="S202" s="2" t="s">
        <v>131</v>
      </c>
      <c r="T202" s="2" t="s">
        <v>1469</v>
      </c>
      <c r="U202" s="2" t="s">
        <v>1296</v>
      </c>
      <c r="V202" s="2" t="s">
        <v>1470</v>
      </c>
      <c r="W202" s="2" t="s">
        <v>1323</v>
      </c>
      <c r="X202" s="2" t="s">
        <v>131</v>
      </c>
      <c r="Y202" s="2" t="s">
        <v>862</v>
      </c>
      <c r="Z202" s="4">
        <v>413</v>
      </c>
      <c r="AA202" s="4">
        <f>=ROUNDDOWN(688.333333333333,0)</f>
      </c>
      <c r="AB202" s="5">
        <v>0.6</v>
      </c>
      <c r="AC202" s="2" t="s">
        <v>131</v>
      </c>
      <c r="AD202" s="4"/>
      <c r="AE202" s="4"/>
      <c r="AF202" s="6"/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/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139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139</v>
      </c>
      <c r="CI202" s="2" t="s">
        <v>128</v>
      </c>
      <c r="CJ202" s="2" t="s">
        <v>131</v>
      </c>
      <c r="CK202" s="2" t="s">
        <v>392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139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139</v>
      </c>
      <c r="DI202" s="2" t="s">
        <v>128</v>
      </c>
      <c r="DJ202" s="2" t="s">
        <v>131</v>
      </c>
      <c r="DK202" s="2" t="s">
        <v>1109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131</v>
      </c>
      <c r="DV202" s="2" t="s">
        <v>131</v>
      </c>
      <c r="DW202" s="2" t="s">
        <v>131</v>
      </c>
      <c r="DX202" s="2" t="s">
        <v>131</v>
      </c>
      <c r="DY202" s="2" t="s">
        <v>131</v>
      </c>
      <c r="DZ202" s="2" t="s">
        <v>131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139</v>
      </c>
      <c r="EV202" s="2" t="s">
        <v>128</v>
      </c>
      <c r="EW202" s="2" t="s">
        <v>131</v>
      </c>
      <c r="EX202" s="2" t="s">
        <v>131</v>
      </c>
      <c r="EY202" s="2" t="s">
        <v>142</v>
      </c>
      <c r="EZ202" s="2" t="s">
        <v>142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131</v>
      </c>
      <c r="FI202" s="2" t="s">
        <v>131</v>
      </c>
      <c r="FJ202" s="2" t="s">
        <v>131</v>
      </c>
      <c r="FK202" s="2" t="s">
        <v>131</v>
      </c>
      <c r="FL202" s="2" t="s">
        <v>131</v>
      </c>
      <c r="FM202" s="2" t="s">
        <v>131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139</v>
      </c>
      <c r="FV202" s="2" t="s">
        <v>128</v>
      </c>
      <c r="FW202" s="2" t="s">
        <v>131</v>
      </c>
      <c r="FX202" s="2" t="s">
        <v>1345</v>
      </c>
      <c r="FY202" s="2" t="s">
        <v>142</v>
      </c>
      <c r="FZ202" s="2" t="s">
        <v>142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131</v>
      </c>
      <c r="GV202" s="2" t="s">
        <v>131</v>
      </c>
      <c r="GW202" s="2" t="s">
        <v>131</v>
      </c>
      <c r="GX202" s="2" t="s">
        <v>131</v>
      </c>
      <c r="GY202" s="2" t="s">
        <v>131</v>
      </c>
      <c r="GZ202" s="2" t="s">
        <v>131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131</v>
      </c>
      <c r="HV202" s="2" t="s">
        <v>131</v>
      </c>
      <c r="HW202" s="2" t="s">
        <v>131</v>
      </c>
      <c r="HX202" s="2" t="s">
        <v>131</v>
      </c>
      <c r="HY202" s="2" t="s">
        <v>131</v>
      </c>
      <c r="HZ202" s="2" t="s">
        <v>131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131</v>
      </c>
      <c r="II202" s="2" t="s">
        <v>131</v>
      </c>
      <c r="IJ202" s="2" t="s">
        <v>131</v>
      </c>
      <c r="IK202" s="2" t="s">
        <v>131</v>
      </c>
      <c r="IL202" s="2" t="s">
        <v>131</v>
      </c>
      <c r="IM202" s="2" t="s">
        <v>131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131</v>
      </c>
      <c r="KV202" s="2" t="s">
        <v>131</v>
      </c>
      <c r="KW202" s="2" t="s">
        <v>131</v>
      </c>
      <c r="KX202" s="2" t="s">
        <v>131</v>
      </c>
      <c r="KY202" s="2" t="s">
        <v>131</v>
      </c>
      <c r="KZ202" s="2" t="s">
        <v>131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139</v>
      </c>
      <c r="LV202" s="2" t="s">
        <v>128</v>
      </c>
      <c r="LW202" s="2" t="s">
        <v>131</v>
      </c>
      <c r="LX202" s="2" t="s">
        <v>131</v>
      </c>
      <c r="LY202" s="2" t="s">
        <v>142</v>
      </c>
      <c r="LZ202" s="2" t="s">
        <v>142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139</v>
      </c>
      <c r="MI202" s="2" t="s">
        <v>128</v>
      </c>
      <c r="MJ202" s="2" t="s">
        <v>131</v>
      </c>
      <c r="MK202" s="2" t="s">
        <v>131</v>
      </c>
      <c r="ML202" s="2" t="s">
        <v>142</v>
      </c>
      <c r="MM202" s="2" t="s">
        <v>142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131</v>
      </c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139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142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159</v>
      </c>
      <c r="OI202" s="2" t="s">
        <v>128</v>
      </c>
      <c r="OJ202" s="2" t="s">
        <v>131</v>
      </c>
      <c r="OK202" s="2" t="s">
        <v>131</v>
      </c>
      <c r="OL202" s="2" t="s">
        <v>142</v>
      </c>
      <c r="OM202" s="2" t="s">
        <v>142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160</v>
      </c>
      <c r="RI202" s="2" t="s">
        <v>154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1476</v>
      </c>
      <c r="B203" s="2" t="s">
        <v>120</v>
      </c>
      <c r="C203" s="2" t="s">
        <v>1317</v>
      </c>
      <c r="D203" s="2" t="s">
        <v>1463</v>
      </c>
      <c r="E203" s="2" t="s">
        <v>1464</v>
      </c>
      <c r="F203" s="2" t="s">
        <v>1465</v>
      </c>
      <c r="G203" s="2" t="s">
        <v>1465</v>
      </c>
      <c r="H203" s="2" t="s">
        <v>1465</v>
      </c>
      <c r="I203" s="2" t="s">
        <v>1466</v>
      </c>
      <c r="J203" s="2" t="s">
        <v>1467</v>
      </c>
      <c r="K203" s="2" t="s">
        <v>1477</v>
      </c>
      <c r="L203" s="3">
        <v>200</v>
      </c>
      <c r="M203" s="3">
        <v>210</v>
      </c>
      <c r="N203" s="3">
        <v>499.99</v>
      </c>
      <c r="O203" s="2" t="s">
        <v>128</v>
      </c>
      <c r="P203" s="2" t="s">
        <v>1321</v>
      </c>
      <c r="Q203" s="2" t="s">
        <v>130</v>
      </c>
      <c r="R203" s="2" t="s">
        <v>131</v>
      </c>
      <c r="S203" s="2" t="s">
        <v>131</v>
      </c>
      <c r="T203" s="2" t="s">
        <v>1469</v>
      </c>
      <c r="U203" s="2" t="s">
        <v>1296</v>
      </c>
      <c r="V203" s="2" t="s">
        <v>1470</v>
      </c>
      <c r="W203" s="2" t="s">
        <v>1323</v>
      </c>
      <c r="X203" s="2" t="s">
        <v>131</v>
      </c>
      <c r="Y203" s="2" t="s">
        <v>862</v>
      </c>
      <c r="Z203" s="4">
        <v>488</v>
      </c>
      <c r="AA203" s="4">
        <f>=ROUNDDOWN({0},0)</f>
      </c>
      <c r="AB203" s="5"/>
      <c r="AC203" s="2" t="s">
        <v>131</v>
      </c>
      <c r="AD203" s="4"/>
      <c r="AE203" s="4"/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1</v>
      </c>
      <c r="AQ203" s="8"/>
      <c r="AR203" s="4"/>
      <c r="AS203" s="8"/>
      <c r="AT203" s="7"/>
      <c r="AU203" s="7"/>
      <c r="AV203" s="4">
        <v>1</v>
      </c>
      <c r="AW203" s="8"/>
      <c r="AX203" s="4"/>
      <c r="AY203" s="8"/>
      <c r="AZ203" s="7"/>
      <c r="BA203" s="7"/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/>
      <c r="BJ203" s="4">
        <v>1</v>
      </c>
      <c r="BK203" s="8"/>
      <c r="BL203" s="2" t="s">
        <v>1335</v>
      </c>
      <c r="BM203" s="7">
        <v>1</v>
      </c>
      <c r="BN203" s="7"/>
      <c r="BO203" s="4"/>
      <c r="BP203" s="8"/>
      <c r="BQ203" s="4"/>
      <c r="BR203" s="8"/>
      <c r="BS203" s="7"/>
      <c r="BT203" s="7"/>
      <c r="BU203" s="2" t="s">
        <v>139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139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139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139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131</v>
      </c>
      <c r="DV203" s="2" t="s">
        <v>131</v>
      </c>
      <c r="DW203" s="2" t="s">
        <v>131</v>
      </c>
      <c r="DX203" s="2" t="s">
        <v>131</v>
      </c>
      <c r="DY203" s="2" t="s">
        <v>131</v>
      </c>
      <c r="DZ203" s="2" t="s">
        <v>131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139</v>
      </c>
      <c r="EV203" s="2" t="s">
        <v>128</v>
      </c>
      <c r="EW203" s="2" t="s">
        <v>131</v>
      </c>
      <c r="EX203" s="2" t="s">
        <v>131</v>
      </c>
      <c r="EY203" s="2" t="s">
        <v>142</v>
      </c>
      <c r="EZ203" s="2" t="s">
        <v>142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131</v>
      </c>
      <c r="FI203" s="2" t="s">
        <v>131</v>
      </c>
      <c r="FJ203" s="2" t="s">
        <v>131</v>
      </c>
      <c r="FK203" s="2" t="s">
        <v>131</v>
      </c>
      <c r="FL203" s="2" t="s">
        <v>131</v>
      </c>
      <c r="FM203" s="2" t="s">
        <v>131</v>
      </c>
      <c r="FN203" s="2" t="s">
        <v>131</v>
      </c>
      <c r="FO203" s="4">
        <v>1</v>
      </c>
      <c r="FP203" s="8"/>
      <c r="FQ203" s="4"/>
      <c r="FR203" s="8"/>
      <c r="FS203" s="7"/>
      <c r="FT203" s="7"/>
      <c r="FU203" s="2" t="s">
        <v>139</v>
      </c>
      <c r="FV203" s="2" t="s">
        <v>128</v>
      </c>
      <c r="FW203" s="2" t="s">
        <v>131</v>
      </c>
      <c r="FX203" s="2" t="s">
        <v>1345</v>
      </c>
      <c r="FY203" s="2" t="s">
        <v>142</v>
      </c>
      <c r="FZ203" s="2" t="s">
        <v>142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131</v>
      </c>
      <c r="GV203" s="2" t="s">
        <v>131</v>
      </c>
      <c r="GW203" s="2" t="s">
        <v>131</v>
      </c>
      <c r="GX203" s="2" t="s">
        <v>131</v>
      </c>
      <c r="GY203" s="2" t="s">
        <v>131</v>
      </c>
      <c r="GZ203" s="2" t="s">
        <v>131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131</v>
      </c>
      <c r="HV203" s="2" t="s">
        <v>131</v>
      </c>
      <c r="HW203" s="2" t="s">
        <v>131</v>
      </c>
      <c r="HX203" s="2" t="s">
        <v>131</v>
      </c>
      <c r="HY203" s="2" t="s">
        <v>131</v>
      </c>
      <c r="HZ203" s="2" t="s">
        <v>131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131</v>
      </c>
      <c r="II203" s="2" t="s">
        <v>131</v>
      </c>
      <c r="IJ203" s="2" t="s">
        <v>131</v>
      </c>
      <c r="IK203" s="2" t="s">
        <v>131</v>
      </c>
      <c r="IL203" s="2" t="s">
        <v>131</v>
      </c>
      <c r="IM203" s="2" t="s">
        <v>131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131</v>
      </c>
      <c r="KV203" s="2" t="s">
        <v>131</v>
      </c>
      <c r="KW203" s="2" t="s">
        <v>131</v>
      </c>
      <c r="KX203" s="2" t="s">
        <v>131</v>
      </c>
      <c r="KY203" s="2" t="s">
        <v>131</v>
      </c>
      <c r="KZ203" s="2" t="s">
        <v>131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139</v>
      </c>
      <c r="LV203" s="2" t="s">
        <v>128</v>
      </c>
      <c r="LW203" s="2" t="s">
        <v>131</v>
      </c>
      <c r="LX203" s="2" t="s">
        <v>131</v>
      </c>
      <c r="LY203" s="2" t="s">
        <v>142</v>
      </c>
      <c r="LZ203" s="2" t="s">
        <v>142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139</v>
      </c>
      <c r="MI203" s="2" t="s">
        <v>128</v>
      </c>
      <c r="MJ203" s="2" t="s">
        <v>131</v>
      </c>
      <c r="MK203" s="2" t="s">
        <v>131</v>
      </c>
      <c r="ML203" s="2" t="s">
        <v>142</v>
      </c>
      <c r="MM203" s="2" t="s">
        <v>142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131</v>
      </c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139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142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159</v>
      </c>
      <c r="OI203" s="2" t="s">
        <v>128</v>
      </c>
      <c r="OJ203" s="2" t="s">
        <v>131</v>
      </c>
      <c r="OK203" s="2" t="s">
        <v>131</v>
      </c>
      <c r="OL203" s="2" t="s">
        <v>142</v>
      </c>
      <c r="OM203" s="2" t="s">
        <v>142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160</v>
      </c>
      <c r="RI203" s="2" t="s">
        <v>154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1478</v>
      </c>
      <c r="B204" s="2" t="s">
        <v>120</v>
      </c>
      <c r="C204" s="2" t="s">
        <v>1479</v>
      </c>
      <c r="D204" s="2" t="s">
        <v>122</v>
      </c>
      <c r="E204" s="2" t="s">
        <v>123</v>
      </c>
      <c r="F204" s="2" t="s">
        <v>330</v>
      </c>
      <c r="G204" s="2" t="s">
        <v>330</v>
      </c>
      <c r="H204" s="2" t="s">
        <v>330</v>
      </c>
      <c r="I204" s="2" t="s">
        <v>331</v>
      </c>
      <c r="J204" s="2" t="s">
        <v>245</v>
      </c>
      <c r="K204" s="2" t="s">
        <v>736</v>
      </c>
      <c r="L204" s="3">
        <v>103.4</v>
      </c>
      <c r="M204" s="3">
        <v>108.57</v>
      </c>
      <c r="N204" s="3">
        <v>258.5</v>
      </c>
      <c r="O204" s="2" t="s">
        <v>128</v>
      </c>
      <c r="P204" s="2" t="s">
        <v>1321</v>
      </c>
      <c r="Q204" s="2" t="s">
        <v>130</v>
      </c>
      <c r="R204" s="2" t="s">
        <v>131</v>
      </c>
      <c r="S204" s="2" t="s">
        <v>131</v>
      </c>
      <c r="T204" s="2" t="s">
        <v>133</v>
      </c>
      <c r="U204" s="2" t="s">
        <v>1089</v>
      </c>
      <c r="V204" s="2" t="s">
        <v>135</v>
      </c>
      <c r="W204" s="2" t="s">
        <v>1285</v>
      </c>
      <c r="X204" s="2" t="s">
        <v>473</v>
      </c>
      <c r="Y204" s="2" t="s">
        <v>131</v>
      </c>
      <c r="Z204" s="4"/>
      <c r="AA204" s="4">
        <f>=ROUNDDOWN({0},0)</f>
      </c>
      <c r="AB204" s="5"/>
      <c r="AC204" s="2" t="s">
        <v>1480</v>
      </c>
      <c r="AD204" s="4">
        <v>278</v>
      </c>
      <c r="AE204" s="4">
        <v>278</v>
      </c>
      <c r="AF204" s="6">
        <v>77</v>
      </c>
      <c r="AG204" s="6"/>
      <c r="AH204" s="7"/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/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159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139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159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159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159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159</v>
      </c>
      <c r="EI204" s="2" t="s">
        <v>128</v>
      </c>
      <c r="EJ204" s="2" t="s">
        <v>131</v>
      </c>
      <c r="EK204" s="2" t="s">
        <v>131</v>
      </c>
      <c r="EL204" s="2" t="s">
        <v>142</v>
      </c>
      <c r="EM204" s="2" t="s">
        <v>142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139</v>
      </c>
      <c r="EV204" s="2" t="s">
        <v>128</v>
      </c>
      <c r="EW204" s="2" t="s">
        <v>131</v>
      </c>
      <c r="EX204" s="2" t="s">
        <v>131</v>
      </c>
      <c r="EY204" s="2" t="s">
        <v>142</v>
      </c>
      <c r="EZ204" s="2" t="s">
        <v>142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159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152</v>
      </c>
      <c r="GI204" s="2" t="s">
        <v>128</v>
      </c>
      <c r="GJ204" s="2" t="s">
        <v>131</v>
      </c>
      <c r="GK204" s="2" t="s">
        <v>131</v>
      </c>
      <c r="GL204" s="2" t="s">
        <v>142</v>
      </c>
      <c r="GM204" s="2" t="s">
        <v>142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152</v>
      </c>
      <c r="GV204" s="2" t="s">
        <v>128</v>
      </c>
      <c r="GW204" s="2" t="s">
        <v>131</v>
      </c>
      <c r="GX204" s="2" t="s">
        <v>131</v>
      </c>
      <c r="GY204" s="2" t="s">
        <v>142</v>
      </c>
      <c r="GZ204" s="2" t="s">
        <v>142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152</v>
      </c>
      <c r="HI204" s="2" t="s">
        <v>128</v>
      </c>
      <c r="HJ204" s="2" t="s">
        <v>131</v>
      </c>
      <c r="HK204" s="2" t="s">
        <v>131</v>
      </c>
      <c r="HL204" s="2" t="s">
        <v>142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159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142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152</v>
      </c>
      <c r="II204" s="2" t="s">
        <v>128</v>
      </c>
      <c r="IJ204" s="2" t="s">
        <v>131</v>
      </c>
      <c r="IK204" s="2" t="s">
        <v>131</v>
      </c>
      <c r="IL204" s="2" t="s">
        <v>142</v>
      </c>
      <c r="IM204" s="2" t="s">
        <v>142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159</v>
      </c>
      <c r="IV204" s="2" t="s">
        <v>128</v>
      </c>
      <c r="IW204" s="2" t="s">
        <v>131</v>
      </c>
      <c r="IX204" s="2" t="s">
        <v>131</v>
      </c>
      <c r="IY204" s="2" t="s">
        <v>142</v>
      </c>
      <c r="IZ204" s="2" t="s">
        <v>142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159</v>
      </c>
      <c r="JI204" s="2" t="s">
        <v>128</v>
      </c>
      <c r="JJ204" s="2" t="s">
        <v>131</v>
      </c>
      <c r="JK204" s="2" t="s">
        <v>131</v>
      </c>
      <c r="JL204" s="2" t="s">
        <v>142</v>
      </c>
      <c r="JM204" s="2" t="s">
        <v>142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152</v>
      </c>
      <c r="JV204" s="2" t="s">
        <v>128</v>
      </c>
      <c r="JW204" s="2" t="s">
        <v>131</v>
      </c>
      <c r="JX204" s="2" t="s">
        <v>131</v>
      </c>
      <c r="JY204" s="2" t="s">
        <v>142</v>
      </c>
      <c r="JZ204" s="2" t="s">
        <v>142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152</v>
      </c>
      <c r="KI204" s="2" t="s">
        <v>128</v>
      </c>
      <c r="KJ204" s="2" t="s">
        <v>131</v>
      </c>
      <c r="KK204" s="2" t="s">
        <v>131</v>
      </c>
      <c r="KL204" s="2" t="s">
        <v>142</v>
      </c>
      <c r="KM204" s="2" t="s">
        <v>142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159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139</v>
      </c>
      <c r="LV204" s="2" t="s">
        <v>128</v>
      </c>
      <c r="LW204" s="2" t="s">
        <v>131</v>
      </c>
      <c r="LX204" s="2" t="s">
        <v>131</v>
      </c>
      <c r="LY204" s="2" t="s">
        <v>142</v>
      </c>
      <c r="LZ204" s="2" t="s">
        <v>142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139</v>
      </c>
      <c r="MI204" s="2" t="s">
        <v>128</v>
      </c>
      <c r="MJ204" s="2" t="s">
        <v>131</v>
      </c>
      <c r="MK204" s="2" t="s">
        <v>131</v>
      </c>
      <c r="ML204" s="2" t="s">
        <v>142</v>
      </c>
      <c r="MM204" s="2" t="s">
        <v>142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152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139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142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159</v>
      </c>
      <c r="OI204" s="2" t="s">
        <v>128</v>
      </c>
      <c r="OJ204" s="2" t="s">
        <v>131</v>
      </c>
      <c r="OK204" s="2" t="s">
        <v>131</v>
      </c>
      <c r="OL204" s="2" t="s">
        <v>142</v>
      </c>
      <c r="OM204" s="2" t="s">
        <v>142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152</v>
      </c>
      <c r="OV204" s="2" t="s">
        <v>128</v>
      </c>
      <c r="OW204" s="2" t="s">
        <v>131</v>
      </c>
      <c r="OX204" s="2" t="s">
        <v>131</v>
      </c>
      <c r="OY204" s="2" t="s">
        <v>142</v>
      </c>
      <c r="OZ204" s="2" t="s">
        <v>142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159</v>
      </c>
      <c r="PI204" s="2" t="s">
        <v>128</v>
      </c>
      <c r="PJ204" s="2" t="s">
        <v>131</v>
      </c>
      <c r="PK204" s="2" t="s">
        <v>131</v>
      </c>
      <c r="PL204" s="2" t="s">
        <v>142</v>
      </c>
      <c r="PM204" s="2" t="s">
        <v>142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152</v>
      </c>
      <c r="PV204" s="2" t="s">
        <v>128</v>
      </c>
      <c r="PW204" s="2" t="s">
        <v>131</v>
      </c>
      <c r="PX204" s="2" t="s">
        <v>131</v>
      </c>
      <c r="PY204" s="2" t="s">
        <v>142</v>
      </c>
      <c r="PZ204" s="2" t="s">
        <v>142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152</v>
      </c>
      <c r="QI204" s="2" t="s">
        <v>128</v>
      </c>
      <c r="QJ204" s="2" t="s">
        <v>131</v>
      </c>
      <c r="QK204" s="2" t="s">
        <v>131</v>
      </c>
      <c r="QL204" s="2" t="s">
        <v>142</v>
      </c>
      <c r="QM204" s="2" t="s">
        <v>142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160</v>
      </c>
      <c r="QV204" s="2" t="s">
        <v>128</v>
      </c>
      <c r="QW204" s="2" t="s">
        <v>131</v>
      </c>
      <c r="QX204" s="2" t="s">
        <v>131</v>
      </c>
      <c r="QY204" s="2" t="s">
        <v>142</v>
      </c>
      <c r="QZ204" s="2" t="s">
        <v>142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152</v>
      </c>
      <c r="RI204" s="2" t="s">
        <v>154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159</v>
      </c>
      <c r="RV204" s="2" t="s">
        <v>128</v>
      </c>
      <c r="RW204" s="2" t="s">
        <v>131</v>
      </c>
      <c r="RX204" s="2" t="s">
        <v>131</v>
      </c>
      <c r="RY204" s="2" t="s">
        <v>142</v>
      </c>
      <c r="RZ204" s="2" t="s">
        <v>142</v>
      </c>
      <c r="SA204" s="2" t="s">
        <v>131</v>
      </c>
    </row>
    <row r="205">
      <c r="A205" s="2" t="s">
        <v>1481</v>
      </c>
      <c r="B205" s="2" t="s">
        <v>120</v>
      </c>
      <c r="C205" s="2" t="s">
        <v>1479</v>
      </c>
      <c r="D205" s="2" t="s">
        <v>122</v>
      </c>
      <c r="E205" s="2" t="s">
        <v>123</v>
      </c>
      <c r="F205" s="2" t="s">
        <v>330</v>
      </c>
      <c r="G205" s="2" t="s">
        <v>330</v>
      </c>
      <c r="H205" s="2" t="s">
        <v>330</v>
      </c>
      <c r="I205" s="2" t="s">
        <v>331</v>
      </c>
      <c r="J205" s="2" t="s">
        <v>180</v>
      </c>
      <c r="K205" s="2" t="s">
        <v>736</v>
      </c>
      <c r="L205" s="3">
        <v>117.5</v>
      </c>
      <c r="M205" s="3">
        <v>123.38</v>
      </c>
      <c r="N205" s="3">
        <v>293.75</v>
      </c>
      <c r="O205" s="2" t="s">
        <v>128</v>
      </c>
      <c r="P205" s="2" t="s">
        <v>1321</v>
      </c>
      <c r="Q205" s="2" t="s">
        <v>130</v>
      </c>
      <c r="R205" s="2" t="s">
        <v>131</v>
      </c>
      <c r="S205" s="2" t="s">
        <v>131</v>
      </c>
      <c r="T205" s="2" t="s">
        <v>133</v>
      </c>
      <c r="U205" s="2" t="s">
        <v>1089</v>
      </c>
      <c r="V205" s="2" t="s">
        <v>135</v>
      </c>
      <c r="W205" s="2" t="s">
        <v>1285</v>
      </c>
      <c r="X205" s="2" t="s">
        <v>473</v>
      </c>
      <c r="Y205" s="2" t="s">
        <v>131</v>
      </c>
      <c r="Z205" s="4"/>
      <c r="AA205" s="4">
        <f>=ROUNDDOWN({0},0)</f>
      </c>
      <c r="AB205" s="5"/>
      <c r="AC205" s="2" t="s">
        <v>1480</v>
      </c>
      <c r="AD205" s="4">
        <v>430</v>
      </c>
      <c r="AE205" s="4">
        <v>430</v>
      </c>
      <c r="AF205" s="6">
        <v>77</v>
      </c>
      <c r="AG205" s="6"/>
      <c r="AH205" s="7"/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/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159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139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159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159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159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159</v>
      </c>
      <c r="EI205" s="2" t="s">
        <v>128</v>
      </c>
      <c r="EJ205" s="2" t="s">
        <v>131</v>
      </c>
      <c r="EK205" s="2" t="s">
        <v>131</v>
      </c>
      <c r="EL205" s="2" t="s">
        <v>142</v>
      </c>
      <c r="EM205" s="2" t="s">
        <v>142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139</v>
      </c>
      <c r="EV205" s="2" t="s">
        <v>128</v>
      </c>
      <c r="EW205" s="2" t="s">
        <v>131</v>
      </c>
      <c r="EX205" s="2" t="s">
        <v>131</v>
      </c>
      <c r="EY205" s="2" t="s">
        <v>142</v>
      </c>
      <c r="EZ205" s="2" t="s">
        <v>142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159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152</v>
      </c>
      <c r="GI205" s="2" t="s">
        <v>128</v>
      </c>
      <c r="GJ205" s="2" t="s">
        <v>131</v>
      </c>
      <c r="GK205" s="2" t="s">
        <v>131</v>
      </c>
      <c r="GL205" s="2" t="s">
        <v>142</v>
      </c>
      <c r="GM205" s="2" t="s">
        <v>142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152</v>
      </c>
      <c r="GV205" s="2" t="s">
        <v>128</v>
      </c>
      <c r="GW205" s="2" t="s">
        <v>131</v>
      </c>
      <c r="GX205" s="2" t="s">
        <v>131</v>
      </c>
      <c r="GY205" s="2" t="s">
        <v>142</v>
      </c>
      <c r="GZ205" s="2" t="s">
        <v>142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152</v>
      </c>
      <c r="HI205" s="2" t="s">
        <v>128</v>
      </c>
      <c r="HJ205" s="2" t="s">
        <v>131</v>
      </c>
      <c r="HK205" s="2" t="s">
        <v>131</v>
      </c>
      <c r="HL205" s="2" t="s">
        <v>142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159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142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152</v>
      </c>
      <c r="II205" s="2" t="s">
        <v>128</v>
      </c>
      <c r="IJ205" s="2" t="s">
        <v>131</v>
      </c>
      <c r="IK205" s="2" t="s">
        <v>131</v>
      </c>
      <c r="IL205" s="2" t="s">
        <v>142</v>
      </c>
      <c r="IM205" s="2" t="s">
        <v>142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159</v>
      </c>
      <c r="IV205" s="2" t="s">
        <v>128</v>
      </c>
      <c r="IW205" s="2" t="s">
        <v>131</v>
      </c>
      <c r="IX205" s="2" t="s">
        <v>131</v>
      </c>
      <c r="IY205" s="2" t="s">
        <v>142</v>
      </c>
      <c r="IZ205" s="2" t="s">
        <v>142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159</v>
      </c>
      <c r="JI205" s="2" t="s">
        <v>128</v>
      </c>
      <c r="JJ205" s="2" t="s">
        <v>131</v>
      </c>
      <c r="JK205" s="2" t="s">
        <v>131</v>
      </c>
      <c r="JL205" s="2" t="s">
        <v>142</v>
      </c>
      <c r="JM205" s="2" t="s">
        <v>142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152</v>
      </c>
      <c r="JV205" s="2" t="s">
        <v>128</v>
      </c>
      <c r="JW205" s="2" t="s">
        <v>131</v>
      </c>
      <c r="JX205" s="2" t="s">
        <v>131</v>
      </c>
      <c r="JY205" s="2" t="s">
        <v>142</v>
      </c>
      <c r="JZ205" s="2" t="s">
        <v>142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152</v>
      </c>
      <c r="KI205" s="2" t="s">
        <v>128</v>
      </c>
      <c r="KJ205" s="2" t="s">
        <v>131</v>
      </c>
      <c r="KK205" s="2" t="s">
        <v>131</v>
      </c>
      <c r="KL205" s="2" t="s">
        <v>142</v>
      </c>
      <c r="KM205" s="2" t="s">
        <v>142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159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139</v>
      </c>
      <c r="LV205" s="2" t="s">
        <v>128</v>
      </c>
      <c r="LW205" s="2" t="s">
        <v>131</v>
      </c>
      <c r="LX205" s="2" t="s">
        <v>131</v>
      </c>
      <c r="LY205" s="2" t="s">
        <v>142</v>
      </c>
      <c r="LZ205" s="2" t="s">
        <v>142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139</v>
      </c>
      <c r="MI205" s="2" t="s">
        <v>128</v>
      </c>
      <c r="MJ205" s="2" t="s">
        <v>131</v>
      </c>
      <c r="MK205" s="2" t="s">
        <v>131</v>
      </c>
      <c r="ML205" s="2" t="s">
        <v>142</v>
      </c>
      <c r="MM205" s="2" t="s">
        <v>142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152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139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142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159</v>
      </c>
      <c r="OI205" s="2" t="s">
        <v>128</v>
      </c>
      <c r="OJ205" s="2" t="s">
        <v>131</v>
      </c>
      <c r="OK205" s="2" t="s">
        <v>131</v>
      </c>
      <c r="OL205" s="2" t="s">
        <v>142</v>
      </c>
      <c r="OM205" s="2" t="s">
        <v>142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152</v>
      </c>
      <c r="OV205" s="2" t="s">
        <v>128</v>
      </c>
      <c r="OW205" s="2" t="s">
        <v>131</v>
      </c>
      <c r="OX205" s="2" t="s">
        <v>131</v>
      </c>
      <c r="OY205" s="2" t="s">
        <v>142</v>
      </c>
      <c r="OZ205" s="2" t="s">
        <v>142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159</v>
      </c>
      <c r="PI205" s="2" t="s">
        <v>128</v>
      </c>
      <c r="PJ205" s="2" t="s">
        <v>131</v>
      </c>
      <c r="PK205" s="2" t="s">
        <v>131</v>
      </c>
      <c r="PL205" s="2" t="s">
        <v>142</v>
      </c>
      <c r="PM205" s="2" t="s">
        <v>142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152</v>
      </c>
      <c r="PV205" s="2" t="s">
        <v>128</v>
      </c>
      <c r="PW205" s="2" t="s">
        <v>131</v>
      </c>
      <c r="PX205" s="2" t="s">
        <v>131</v>
      </c>
      <c r="PY205" s="2" t="s">
        <v>142</v>
      </c>
      <c r="PZ205" s="2" t="s">
        <v>142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152</v>
      </c>
      <c r="QI205" s="2" t="s">
        <v>128</v>
      </c>
      <c r="QJ205" s="2" t="s">
        <v>131</v>
      </c>
      <c r="QK205" s="2" t="s">
        <v>131</v>
      </c>
      <c r="QL205" s="2" t="s">
        <v>142</v>
      </c>
      <c r="QM205" s="2" t="s">
        <v>142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160</v>
      </c>
      <c r="QV205" s="2" t="s">
        <v>128</v>
      </c>
      <c r="QW205" s="2" t="s">
        <v>131</v>
      </c>
      <c r="QX205" s="2" t="s">
        <v>131</v>
      </c>
      <c r="QY205" s="2" t="s">
        <v>142</v>
      </c>
      <c r="QZ205" s="2" t="s">
        <v>142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152</v>
      </c>
      <c r="RI205" s="2" t="s">
        <v>154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159</v>
      </c>
      <c r="RV205" s="2" t="s">
        <v>128</v>
      </c>
      <c r="RW205" s="2" t="s">
        <v>131</v>
      </c>
      <c r="RX205" s="2" t="s">
        <v>131</v>
      </c>
      <c r="RY205" s="2" t="s">
        <v>142</v>
      </c>
      <c r="RZ205" s="2" t="s">
        <v>142</v>
      </c>
      <c r="SA205" s="2" t="s">
        <v>131</v>
      </c>
    </row>
    <row r="206">
      <c r="A206" s="2" t="s">
        <v>1482</v>
      </c>
      <c r="B206" s="2" t="s">
        <v>120</v>
      </c>
      <c r="C206" s="2" t="s">
        <v>1479</v>
      </c>
      <c r="D206" s="2" t="s">
        <v>122</v>
      </c>
      <c r="E206" s="2" t="s">
        <v>123</v>
      </c>
      <c r="F206" s="2" t="s">
        <v>330</v>
      </c>
      <c r="G206" s="2" t="s">
        <v>330</v>
      </c>
      <c r="H206" s="2" t="s">
        <v>330</v>
      </c>
      <c r="I206" s="2" t="s">
        <v>331</v>
      </c>
      <c r="J206" s="2" t="s">
        <v>245</v>
      </c>
      <c r="K206" s="2" t="s">
        <v>627</v>
      </c>
      <c r="L206" s="3">
        <v>103.4</v>
      </c>
      <c r="M206" s="3">
        <v>108.57</v>
      </c>
      <c r="N206" s="3">
        <v>258.5</v>
      </c>
      <c r="O206" s="2" t="s">
        <v>128</v>
      </c>
      <c r="P206" s="2" t="s">
        <v>1321</v>
      </c>
      <c r="Q206" s="2" t="s">
        <v>130</v>
      </c>
      <c r="R206" s="2" t="s">
        <v>131</v>
      </c>
      <c r="S206" s="2" t="s">
        <v>131</v>
      </c>
      <c r="T206" s="2" t="s">
        <v>133</v>
      </c>
      <c r="U206" s="2" t="s">
        <v>1089</v>
      </c>
      <c r="V206" s="2" t="s">
        <v>135</v>
      </c>
      <c r="W206" s="2" t="s">
        <v>1285</v>
      </c>
      <c r="X206" s="2" t="s">
        <v>473</v>
      </c>
      <c r="Y206" s="2" t="s">
        <v>131</v>
      </c>
      <c r="Z206" s="4"/>
      <c r="AA206" s="4">
        <f>=ROUNDDOWN({0},0)</f>
      </c>
      <c r="AB206" s="5"/>
      <c r="AC206" s="2" t="s">
        <v>1480</v>
      </c>
      <c r="AD206" s="4">
        <v>278</v>
      </c>
      <c r="AE206" s="4">
        <v>278</v>
      </c>
      <c r="AF206" s="6">
        <v>77</v>
      </c>
      <c r="AG206" s="6"/>
      <c r="AH206" s="7"/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/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159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139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159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159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159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159</v>
      </c>
      <c r="EI206" s="2" t="s">
        <v>128</v>
      </c>
      <c r="EJ206" s="2" t="s">
        <v>131</v>
      </c>
      <c r="EK206" s="2" t="s">
        <v>131</v>
      </c>
      <c r="EL206" s="2" t="s">
        <v>142</v>
      </c>
      <c r="EM206" s="2" t="s">
        <v>142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139</v>
      </c>
      <c r="EV206" s="2" t="s">
        <v>128</v>
      </c>
      <c r="EW206" s="2" t="s">
        <v>131</v>
      </c>
      <c r="EX206" s="2" t="s">
        <v>131</v>
      </c>
      <c r="EY206" s="2" t="s">
        <v>142</v>
      </c>
      <c r="EZ206" s="2" t="s">
        <v>142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159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152</v>
      </c>
      <c r="GI206" s="2" t="s">
        <v>128</v>
      </c>
      <c r="GJ206" s="2" t="s">
        <v>131</v>
      </c>
      <c r="GK206" s="2" t="s">
        <v>131</v>
      </c>
      <c r="GL206" s="2" t="s">
        <v>142</v>
      </c>
      <c r="GM206" s="2" t="s">
        <v>142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152</v>
      </c>
      <c r="GV206" s="2" t="s">
        <v>128</v>
      </c>
      <c r="GW206" s="2" t="s">
        <v>131</v>
      </c>
      <c r="GX206" s="2" t="s">
        <v>131</v>
      </c>
      <c r="GY206" s="2" t="s">
        <v>142</v>
      </c>
      <c r="GZ206" s="2" t="s">
        <v>142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152</v>
      </c>
      <c r="HI206" s="2" t="s">
        <v>128</v>
      </c>
      <c r="HJ206" s="2" t="s">
        <v>131</v>
      </c>
      <c r="HK206" s="2" t="s">
        <v>131</v>
      </c>
      <c r="HL206" s="2" t="s">
        <v>142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159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142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152</v>
      </c>
      <c r="II206" s="2" t="s">
        <v>128</v>
      </c>
      <c r="IJ206" s="2" t="s">
        <v>131</v>
      </c>
      <c r="IK206" s="2" t="s">
        <v>131</v>
      </c>
      <c r="IL206" s="2" t="s">
        <v>142</v>
      </c>
      <c r="IM206" s="2" t="s">
        <v>142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159</v>
      </c>
      <c r="IV206" s="2" t="s">
        <v>128</v>
      </c>
      <c r="IW206" s="2" t="s">
        <v>131</v>
      </c>
      <c r="IX206" s="2" t="s">
        <v>131</v>
      </c>
      <c r="IY206" s="2" t="s">
        <v>142</v>
      </c>
      <c r="IZ206" s="2" t="s">
        <v>142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159</v>
      </c>
      <c r="JI206" s="2" t="s">
        <v>128</v>
      </c>
      <c r="JJ206" s="2" t="s">
        <v>131</v>
      </c>
      <c r="JK206" s="2" t="s">
        <v>131</v>
      </c>
      <c r="JL206" s="2" t="s">
        <v>142</v>
      </c>
      <c r="JM206" s="2" t="s">
        <v>142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152</v>
      </c>
      <c r="JV206" s="2" t="s">
        <v>128</v>
      </c>
      <c r="JW206" s="2" t="s">
        <v>131</v>
      </c>
      <c r="JX206" s="2" t="s">
        <v>131</v>
      </c>
      <c r="JY206" s="2" t="s">
        <v>142</v>
      </c>
      <c r="JZ206" s="2" t="s">
        <v>142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152</v>
      </c>
      <c r="KI206" s="2" t="s">
        <v>128</v>
      </c>
      <c r="KJ206" s="2" t="s">
        <v>131</v>
      </c>
      <c r="KK206" s="2" t="s">
        <v>131</v>
      </c>
      <c r="KL206" s="2" t="s">
        <v>142</v>
      </c>
      <c r="KM206" s="2" t="s">
        <v>142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159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139</v>
      </c>
      <c r="LV206" s="2" t="s">
        <v>128</v>
      </c>
      <c r="LW206" s="2" t="s">
        <v>131</v>
      </c>
      <c r="LX206" s="2" t="s">
        <v>131</v>
      </c>
      <c r="LY206" s="2" t="s">
        <v>142</v>
      </c>
      <c r="LZ206" s="2" t="s">
        <v>142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139</v>
      </c>
      <c r="MI206" s="2" t="s">
        <v>128</v>
      </c>
      <c r="MJ206" s="2" t="s">
        <v>131</v>
      </c>
      <c r="MK206" s="2" t="s">
        <v>131</v>
      </c>
      <c r="ML206" s="2" t="s">
        <v>142</v>
      </c>
      <c r="MM206" s="2" t="s">
        <v>142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152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139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142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159</v>
      </c>
      <c r="OI206" s="2" t="s">
        <v>128</v>
      </c>
      <c r="OJ206" s="2" t="s">
        <v>131</v>
      </c>
      <c r="OK206" s="2" t="s">
        <v>131</v>
      </c>
      <c r="OL206" s="2" t="s">
        <v>142</v>
      </c>
      <c r="OM206" s="2" t="s">
        <v>142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152</v>
      </c>
      <c r="OV206" s="2" t="s">
        <v>128</v>
      </c>
      <c r="OW206" s="2" t="s">
        <v>131</v>
      </c>
      <c r="OX206" s="2" t="s">
        <v>131</v>
      </c>
      <c r="OY206" s="2" t="s">
        <v>142</v>
      </c>
      <c r="OZ206" s="2" t="s">
        <v>142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159</v>
      </c>
      <c r="PI206" s="2" t="s">
        <v>128</v>
      </c>
      <c r="PJ206" s="2" t="s">
        <v>131</v>
      </c>
      <c r="PK206" s="2" t="s">
        <v>131</v>
      </c>
      <c r="PL206" s="2" t="s">
        <v>142</v>
      </c>
      <c r="PM206" s="2" t="s">
        <v>142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152</v>
      </c>
      <c r="PV206" s="2" t="s">
        <v>128</v>
      </c>
      <c r="PW206" s="2" t="s">
        <v>131</v>
      </c>
      <c r="PX206" s="2" t="s">
        <v>131</v>
      </c>
      <c r="PY206" s="2" t="s">
        <v>142</v>
      </c>
      <c r="PZ206" s="2" t="s">
        <v>142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152</v>
      </c>
      <c r="QI206" s="2" t="s">
        <v>128</v>
      </c>
      <c r="QJ206" s="2" t="s">
        <v>131</v>
      </c>
      <c r="QK206" s="2" t="s">
        <v>131</v>
      </c>
      <c r="QL206" s="2" t="s">
        <v>142</v>
      </c>
      <c r="QM206" s="2" t="s">
        <v>142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160</v>
      </c>
      <c r="QV206" s="2" t="s">
        <v>128</v>
      </c>
      <c r="QW206" s="2" t="s">
        <v>131</v>
      </c>
      <c r="QX206" s="2" t="s">
        <v>131</v>
      </c>
      <c r="QY206" s="2" t="s">
        <v>142</v>
      </c>
      <c r="QZ206" s="2" t="s">
        <v>142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152</v>
      </c>
      <c r="RI206" s="2" t="s">
        <v>154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159</v>
      </c>
      <c r="RV206" s="2" t="s">
        <v>128</v>
      </c>
      <c r="RW206" s="2" t="s">
        <v>131</v>
      </c>
      <c r="RX206" s="2" t="s">
        <v>131</v>
      </c>
      <c r="RY206" s="2" t="s">
        <v>142</v>
      </c>
      <c r="RZ206" s="2" t="s">
        <v>142</v>
      </c>
      <c r="SA206" s="2" t="s">
        <v>131</v>
      </c>
    </row>
    <row r="207">
      <c r="A207" s="2" t="s">
        <v>1483</v>
      </c>
      <c r="B207" s="2" t="s">
        <v>120</v>
      </c>
      <c r="C207" s="2" t="s">
        <v>1479</v>
      </c>
      <c r="D207" s="2" t="s">
        <v>122</v>
      </c>
      <c r="E207" s="2" t="s">
        <v>123</v>
      </c>
      <c r="F207" s="2" t="s">
        <v>330</v>
      </c>
      <c r="G207" s="2" t="s">
        <v>330</v>
      </c>
      <c r="H207" s="2" t="s">
        <v>330</v>
      </c>
      <c r="I207" s="2" t="s">
        <v>331</v>
      </c>
      <c r="J207" s="2" t="s">
        <v>180</v>
      </c>
      <c r="K207" s="2" t="s">
        <v>627</v>
      </c>
      <c r="L207" s="3">
        <v>117.5</v>
      </c>
      <c r="M207" s="3">
        <v>123.38</v>
      </c>
      <c r="N207" s="3">
        <v>293.75</v>
      </c>
      <c r="O207" s="2" t="s">
        <v>128</v>
      </c>
      <c r="P207" s="2" t="s">
        <v>1321</v>
      </c>
      <c r="Q207" s="2" t="s">
        <v>130</v>
      </c>
      <c r="R207" s="2" t="s">
        <v>131</v>
      </c>
      <c r="S207" s="2" t="s">
        <v>131</v>
      </c>
      <c r="T207" s="2" t="s">
        <v>133</v>
      </c>
      <c r="U207" s="2" t="s">
        <v>1089</v>
      </c>
      <c r="V207" s="2" t="s">
        <v>135</v>
      </c>
      <c r="W207" s="2" t="s">
        <v>1285</v>
      </c>
      <c r="X207" s="2" t="s">
        <v>473</v>
      </c>
      <c r="Y207" s="2" t="s">
        <v>131</v>
      </c>
      <c r="Z207" s="4"/>
      <c r="AA207" s="4">
        <f>=ROUNDDOWN({0},0)</f>
      </c>
      <c r="AB207" s="5"/>
      <c r="AC207" s="2" t="s">
        <v>1480</v>
      </c>
      <c r="AD207" s="4">
        <v>430</v>
      </c>
      <c r="AE207" s="4">
        <v>430</v>
      </c>
      <c r="AF207" s="6">
        <v>77</v>
      </c>
      <c r="AG207" s="6"/>
      <c r="AH207" s="7"/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159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139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159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159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159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159</v>
      </c>
      <c r="EI207" s="2" t="s">
        <v>128</v>
      </c>
      <c r="EJ207" s="2" t="s">
        <v>131</v>
      </c>
      <c r="EK207" s="2" t="s">
        <v>131</v>
      </c>
      <c r="EL207" s="2" t="s">
        <v>142</v>
      </c>
      <c r="EM207" s="2" t="s">
        <v>142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139</v>
      </c>
      <c r="EV207" s="2" t="s">
        <v>128</v>
      </c>
      <c r="EW207" s="2" t="s">
        <v>131</v>
      </c>
      <c r="EX207" s="2" t="s">
        <v>131</v>
      </c>
      <c r="EY207" s="2" t="s">
        <v>142</v>
      </c>
      <c r="EZ207" s="2" t="s">
        <v>142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159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152</v>
      </c>
      <c r="GI207" s="2" t="s">
        <v>128</v>
      </c>
      <c r="GJ207" s="2" t="s">
        <v>131</v>
      </c>
      <c r="GK207" s="2" t="s">
        <v>131</v>
      </c>
      <c r="GL207" s="2" t="s">
        <v>142</v>
      </c>
      <c r="GM207" s="2" t="s">
        <v>142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152</v>
      </c>
      <c r="GV207" s="2" t="s">
        <v>128</v>
      </c>
      <c r="GW207" s="2" t="s">
        <v>131</v>
      </c>
      <c r="GX207" s="2" t="s">
        <v>131</v>
      </c>
      <c r="GY207" s="2" t="s">
        <v>142</v>
      </c>
      <c r="GZ207" s="2" t="s">
        <v>142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152</v>
      </c>
      <c r="HI207" s="2" t="s">
        <v>128</v>
      </c>
      <c r="HJ207" s="2" t="s">
        <v>131</v>
      </c>
      <c r="HK207" s="2" t="s">
        <v>131</v>
      </c>
      <c r="HL207" s="2" t="s">
        <v>142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159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142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152</v>
      </c>
      <c r="II207" s="2" t="s">
        <v>128</v>
      </c>
      <c r="IJ207" s="2" t="s">
        <v>131</v>
      </c>
      <c r="IK207" s="2" t="s">
        <v>131</v>
      </c>
      <c r="IL207" s="2" t="s">
        <v>142</v>
      </c>
      <c r="IM207" s="2" t="s">
        <v>142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159</v>
      </c>
      <c r="IV207" s="2" t="s">
        <v>128</v>
      </c>
      <c r="IW207" s="2" t="s">
        <v>131</v>
      </c>
      <c r="IX207" s="2" t="s">
        <v>131</v>
      </c>
      <c r="IY207" s="2" t="s">
        <v>142</v>
      </c>
      <c r="IZ207" s="2" t="s">
        <v>142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159</v>
      </c>
      <c r="JI207" s="2" t="s">
        <v>128</v>
      </c>
      <c r="JJ207" s="2" t="s">
        <v>131</v>
      </c>
      <c r="JK207" s="2" t="s">
        <v>131</v>
      </c>
      <c r="JL207" s="2" t="s">
        <v>142</v>
      </c>
      <c r="JM207" s="2" t="s">
        <v>142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152</v>
      </c>
      <c r="JV207" s="2" t="s">
        <v>128</v>
      </c>
      <c r="JW207" s="2" t="s">
        <v>131</v>
      </c>
      <c r="JX207" s="2" t="s">
        <v>131</v>
      </c>
      <c r="JY207" s="2" t="s">
        <v>142</v>
      </c>
      <c r="JZ207" s="2" t="s">
        <v>142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152</v>
      </c>
      <c r="KI207" s="2" t="s">
        <v>128</v>
      </c>
      <c r="KJ207" s="2" t="s">
        <v>131</v>
      </c>
      <c r="KK207" s="2" t="s">
        <v>131</v>
      </c>
      <c r="KL207" s="2" t="s">
        <v>142</v>
      </c>
      <c r="KM207" s="2" t="s">
        <v>142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159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139</v>
      </c>
      <c r="LV207" s="2" t="s">
        <v>128</v>
      </c>
      <c r="LW207" s="2" t="s">
        <v>131</v>
      </c>
      <c r="LX207" s="2" t="s">
        <v>131</v>
      </c>
      <c r="LY207" s="2" t="s">
        <v>142</v>
      </c>
      <c r="LZ207" s="2" t="s">
        <v>142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139</v>
      </c>
      <c r="MI207" s="2" t="s">
        <v>128</v>
      </c>
      <c r="MJ207" s="2" t="s">
        <v>131</v>
      </c>
      <c r="MK207" s="2" t="s">
        <v>131</v>
      </c>
      <c r="ML207" s="2" t="s">
        <v>142</v>
      </c>
      <c r="MM207" s="2" t="s">
        <v>142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152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139</v>
      </c>
      <c r="NV207" s="2" t="s">
        <v>128</v>
      </c>
      <c r="NW207" s="2" t="s">
        <v>131</v>
      </c>
      <c r="NX207" s="2" t="s">
        <v>131</v>
      </c>
      <c r="NY207" s="2" t="s">
        <v>142</v>
      </c>
      <c r="NZ207" s="2" t="s">
        <v>142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159</v>
      </c>
      <c r="OI207" s="2" t="s">
        <v>128</v>
      </c>
      <c r="OJ207" s="2" t="s">
        <v>131</v>
      </c>
      <c r="OK207" s="2" t="s">
        <v>131</v>
      </c>
      <c r="OL207" s="2" t="s">
        <v>142</v>
      </c>
      <c r="OM207" s="2" t="s">
        <v>142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152</v>
      </c>
      <c r="OV207" s="2" t="s">
        <v>128</v>
      </c>
      <c r="OW207" s="2" t="s">
        <v>131</v>
      </c>
      <c r="OX207" s="2" t="s">
        <v>131</v>
      </c>
      <c r="OY207" s="2" t="s">
        <v>142</v>
      </c>
      <c r="OZ207" s="2" t="s">
        <v>142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159</v>
      </c>
      <c r="PI207" s="2" t="s">
        <v>128</v>
      </c>
      <c r="PJ207" s="2" t="s">
        <v>131</v>
      </c>
      <c r="PK207" s="2" t="s">
        <v>131</v>
      </c>
      <c r="PL207" s="2" t="s">
        <v>142</v>
      </c>
      <c r="PM207" s="2" t="s">
        <v>142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152</v>
      </c>
      <c r="PV207" s="2" t="s">
        <v>128</v>
      </c>
      <c r="PW207" s="2" t="s">
        <v>131</v>
      </c>
      <c r="PX207" s="2" t="s">
        <v>131</v>
      </c>
      <c r="PY207" s="2" t="s">
        <v>142</v>
      </c>
      <c r="PZ207" s="2" t="s">
        <v>142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152</v>
      </c>
      <c r="QI207" s="2" t="s">
        <v>128</v>
      </c>
      <c r="QJ207" s="2" t="s">
        <v>131</v>
      </c>
      <c r="QK207" s="2" t="s">
        <v>131</v>
      </c>
      <c r="QL207" s="2" t="s">
        <v>142</v>
      </c>
      <c r="QM207" s="2" t="s">
        <v>142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160</v>
      </c>
      <c r="QV207" s="2" t="s">
        <v>128</v>
      </c>
      <c r="QW207" s="2" t="s">
        <v>131</v>
      </c>
      <c r="QX207" s="2" t="s">
        <v>131</v>
      </c>
      <c r="QY207" s="2" t="s">
        <v>142</v>
      </c>
      <c r="QZ207" s="2" t="s">
        <v>142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152</v>
      </c>
      <c r="RI207" s="2" t="s">
        <v>154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159</v>
      </c>
      <c r="RV207" s="2" t="s">
        <v>128</v>
      </c>
      <c r="RW207" s="2" t="s">
        <v>131</v>
      </c>
      <c r="RX207" s="2" t="s">
        <v>131</v>
      </c>
      <c r="RY207" s="2" t="s">
        <v>142</v>
      </c>
      <c r="RZ207" s="2" t="s">
        <v>142</v>
      </c>
      <c r="SA207" s="2" t="s">
        <v>131</v>
      </c>
    </row>
    <row r="208">
      <c r="A208" s="2" t="s">
        <v>1484</v>
      </c>
      <c r="B208" s="2" t="s">
        <v>120</v>
      </c>
      <c r="C208" s="2" t="s">
        <v>1479</v>
      </c>
      <c r="D208" s="2" t="s">
        <v>122</v>
      </c>
      <c r="E208" s="2" t="s">
        <v>123</v>
      </c>
      <c r="F208" s="2" t="s">
        <v>734</v>
      </c>
      <c r="G208" s="2" t="s">
        <v>734</v>
      </c>
      <c r="H208" s="2" t="s">
        <v>734</v>
      </c>
      <c r="I208" s="2" t="s">
        <v>735</v>
      </c>
      <c r="J208" s="2" t="s">
        <v>126</v>
      </c>
      <c r="K208" s="2" t="s">
        <v>246</v>
      </c>
      <c r="L208" s="3">
        <v>86.4</v>
      </c>
      <c r="M208" s="3">
        <v>90.72</v>
      </c>
      <c r="N208" s="3">
        <v>179.99</v>
      </c>
      <c r="O208" s="2" t="s">
        <v>128</v>
      </c>
      <c r="P208" s="2" t="s">
        <v>1321</v>
      </c>
      <c r="Q208" s="2" t="s">
        <v>130</v>
      </c>
      <c r="R208" s="2" t="s">
        <v>131</v>
      </c>
      <c r="S208" s="2" t="s">
        <v>131</v>
      </c>
      <c r="T208" s="2" t="s">
        <v>405</v>
      </c>
      <c r="U208" s="2" t="s">
        <v>134</v>
      </c>
      <c r="V208" s="2" t="s">
        <v>406</v>
      </c>
      <c r="W208" s="2" t="s">
        <v>473</v>
      </c>
      <c r="X208" s="2" t="s">
        <v>738</v>
      </c>
      <c r="Y208" s="2" t="s">
        <v>131</v>
      </c>
      <c r="Z208" s="4"/>
      <c r="AA208" s="4">
        <f>=ROUNDDOWN({0},0)</f>
      </c>
      <c r="AB208" s="5"/>
      <c r="AC208" s="2" t="s">
        <v>1485</v>
      </c>
      <c r="AD208" s="4">
        <v>37</v>
      </c>
      <c r="AE208" s="4">
        <v>37</v>
      </c>
      <c r="AF208" s="6">
        <v>83</v>
      </c>
      <c r="AG208" s="6"/>
      <c r="AH208" s="7"/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/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159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139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159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159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159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159</v>
      </c>
      <c r="EI208" s="2" t="s">
        <v>128</v>
      </c>
      <c r="EJ208" s="2" t="s">
        <v>131</v>
      </c>
      <c r="EK208" s="2" t="s">
        <v>131</v>
      </c>
      <c r="EL208" s="2" t="s">
        <v>142</v>
      </c>
      <c r="EM208" s="2" t="s">
        <v>142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160</v>
      </c>
      <c r="EV208" s="2" t="s">
        <v>128</v>
      </c>
      <c r="EW208" s="2" t="s">
        <v>131</v>
      </c>
      <c r="EX208" s="2" t="s">
        <v>131</v>
      </c>
      <c r="EY208" s="2" t="s">
        <v>142</v>
      </c>
      <c r="EZ208" s="2" t="s">
        <v>142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159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152</v>
      </c>
      <c r="GI208" s="2" t="s">
        <v>128</v>
      </c>
      <c r="GJ208" s="2" t="s">
        <v>131</v>
      </c>
      <c r="GK208" s="2" t="s">
        <v>131</v>
      </c>
      <c r="GL208" s="2" t="s">
        <v>142</v>
      </c>
      <c r="GM208" s="2" t="s">
        <v>142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152</v>
      </c>
      <c r="GV208" s="2" t="s">
        <v>128</v>
      </c>
      <c r="GW208" s="2" t="s">
        <v>131</v>
      </c>
      <c r="GX208" s="2" t="s">
        <v>131</v>
      </c>
      <c r="GY208" s="2" t="s">
        <v>142</v>
      </c>
      <c r="GZ208" s="2" t="s">
        <v>142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152</v>
      </c>
      <c r="HI208" s="2" t="s">
        <v>128</v>
      </c>
      <c r="HJ208" s="2" t="s">
        <v>131</v>
      </c>
      <c r="HK208" s="2" t="s">
        <v>131</v>
      </c>
      <c r="HL208" s="2" t="s">
        <v>142</v>
      </c>
      <c r="HM208" s="2" t="s">
        <v>142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159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142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131</v>
      </c>
      <c r="II208" s="2" t="s">
        <v>131</v>
      </c>
      <c r="IJ208" s="2" t="s">
        <v>131</v>
      </c>
      <c r="IK208" s="2" t="s">
        <v>131</v>
      </c>
      <c r="IL208" s="2" t="s">
        <v>131</v>
      </c>
      <c r="IM208" s="2" t="s">
        <v>131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159</v>
      </c>
      <c r="IV208" s="2" t="s">
        <v>128</v>
      </c>
      <c r="IW208" s="2" t="s">
        <v>131</v>
      </c>
      <c r="IX208" s="2" t="s">
        <v>131</v>
      </c>
      <c r="IY208" s="2" t="s">
        <v>142</v>
      </c>
      <c r="IZ208" s="2" t="s">
        <v>142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159</v>
      </c>
      <c r="JI208" s="2" t="s">
        <v>128</v>
      </c>
      <c r="JJ208" s="2" t="s">
        <v>131</v>
      </c>
      <c r="JK208" s="2" t="s">
        <v>131</v>
      </c>
      <c r="JL208" s="2" t="s">
        <v>142</v>
      </c>
      <c r="JM208" s="2" t="s">
        <v>142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152</v>
      </c>
      <c r="JV208" s="2" t="s">
        <v>128</v>
      </c>
      <c r="JW208" s="2" t="s">
        <v>131</v>
      </c>
      <c r="JX208" s="2" t="s">
        <v>131</v>
      </c>
      <c r="JY208" s="2" t="s">
        <v>142</v>
      </c>
      <c r="JZ208" s="2" t="s">
        <v>142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152</v>
      </c>
      <c r="KI208" s="2" t="s">
        <v>128</v>
      </c>
      <c r="KJ208" s="2" t="s">
        <v>131</v>
      </c>
      <c r="KK208" s="2" t="s">
        <v>131</v>
      </c>
      <c r="KL208" s="2" t="s">
        <v>142</v>
      </c>
      <c r="KM208" s="2" t="s">
        <v>142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159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139</v>
      </c>
      <c r="LV208" s="2" t="s">
        <v>128</v>
      </c>
      <c r="LW208" s="2" t="s">
        <v>131</v>
      </c>
      <c r="LX208" s="2" t="s">
        <v>131</v>
      </c>
      <c r="LY208" s="2" t="s">
        <v>142</v>
      </c>
      <c r="LZ208" s="2" t="s">
        <v>142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139</v>
      </c>
      <c r="MV208" s="2" t="s">
        <v>154</v>
      </c>
      <c r="MW208" s="2" t="s">
        <v>131</v>
      </c>
      <c r="MX208" s="2" t="s">
        <v>131</v>
      </c>
      <c r="MY208" s="2" t="s">
        <v>142</v>
      </c>
      <c r="MZ208" s="2" t="s">
        <v>142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152</v>
      </c>
      <c r="NI208" s="2" t="s">
        <v>128</v>
      </c>
      <c r="NJ208" s="2" t="s">
        <v>131</v>
      </c>
      <c r="NK208" s="2" t="s">
        <v>131</v>
      </c>
      <c r="NL208" s="2" t="s">
        <v>142</v>
      </c>
      <c r="NM208" s="2" t="s">
        <v>142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159</v>
      </c>
      <c r="OI208" s="2" t="s">
        <v>128</v>
      </c>
      <c r="OJ208" s="2" t="s">
        <v>131</v>
      </c>
      <c r="OK208" s="2" t="s">
        <v>131</v>
      </c>
      <c r="OL208" s="2" t="s">
        <v>142</v>
      </c>
      <c r="OM208" s="2" t="s">
        <v>142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152</v>
      </c>
      <c r="OV208" s="2" t="s">
        <v>128</v>
      </c>
      <c r="OW208" s="2" t="s">
        <v>131</v>
      </c>
      <c r="OX208" s="2" t="s">
        <v>131</v>
      </c>
      <c r="OY208" s="2" t="s">
        <v>142</v>
      </c>
      <c r="OZ208" s="2" t="s">
        <v>142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159</v>
      </c>
      <c r="PI208" s="2" t="s">
        <v>128</v>
      </c>
      <c r="PJ208" s="2" t="s">
        <v>131</v>
      </c>
      <c r="PK208" s="2" t="s">
        <v>131</v>
      </c>
      <c r="PL208" s="2" t="s">
        <v>142</v>
      </c>
      <c r="PM208" s="2" t="s">
        <v>142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152</v>
      </c>
      <c r="PV208" s="2" t="s">
        <v>128</v>
      </c>
      <c r="PW208" s="2" t="s">
        <v>131</v>
      </c>
      <c r="PX208" s="2" t="s">
        <v>131</v>
      </c>
      <c r="PY208" s="2" t="s">
        <v>142</v>
      </c>
      <c r="PZ208" s="2" t="s">
        <v>142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152</v>
      </c>
      <c r="QI208" s="2" t="s">
        <v>128</v>
      </c>
      <c r="QJ208" s="2" t="s">
        <v>131</v>
      </c>
      <c r="QK208" s="2" t="s">
        <v>131</v>
      </c>
      <c r="QL208" s="2" t="s">
        <v>142</v>
      </c>
      <c r="QM208" s="2" t="s">
        <v>142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160</v>
      </c>
      <c r="QV208" s="2" t="s">
        <v>128</v>
      </c>
      <c r="QW208" s="2" t="s">
        <v>131</v>
      </c>
      <c r="QX208" s="2" t="s">
        <v>131</v>
      </c>
      <c r="QY208" s="2" t="s">
        <v>142</v>
      </c>
      <c r="QZ208" s="2" t="s">
        <v>142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152</v>
      </c>
      <c r="RI208" s="2" t="s">
        <v>128</v>
      </c>
      <c r="RJ208" s="2" t="s">
        <v>131</v>
      </c>
      <c r="RK208" s="2" t="s">
        <v>131</v>
      </c>
      <c r="RL208" s="2" t="s">
        <v>142</v>
      </c>
      <c r="RM208" s="2" t="s">
        <v>142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159</v>
      </c>
      <c r="RV208" s="2" t="s">
        <v>128</v>
      </c>
      <c r="RW208" s="2" t="s">
        <v>131</v>
      </c>
      <c r="RX208" s="2" t="s">
        <v>131</v>
      </c>
      <c r="RY208" s="2" t="s">
        <v>142</v>
      </c>
      <c r="RZ208" s="2" t="s">
        <v>142</v>
      </c>
      <c r="SA208" s="2" t="s">
        <v>131</v>
      </c>
    </row>
    <row r="209">
      <c r="A209" s="2" t="s">
        <v>1486</v>
      </c>
      <c r="B209" s="2" t="s">
        <v>120</v>
      </c>
      <c r="C209" s="2" t="s">
        <v>1479</v>
      </c>
      <c r="D209" s="2" t="s">
        <v>122</v>
      </c>
      <c r="E209" s="2" t="s">
        <v>123</v>
      </c>
      <c r="F209" s="2" t="s">
        <v>734</v>
      </c>
      <c r="G209" s="2" t="s">
        <v>734</v>
      </c>
      <c r="H209" s="2" t="s">
        <v>734</v>
      </c>
      <c r="I209" s="2" t="s">
        <v>735</v>
      </c>
      <c r="J209" s="2" t="s">
        <v>164</v>
      </c>
      <c r="K209" s="2" t="s">
        <v>246</v>
      </c>
      <c r="L209" s="3">
        <v>96</v>
      </c>
      <c r="M209" s="3">
        <v>100.8</v>
      </c>
      <c r="N209" s="3">
        <v>199.99</v>
      </c>
      <c r="O209" s="2" t="s">
        <v>128</v>
      </c>
      <c r="P209" s="2" t="s">
        <v>1321</v>
      </c>
      <c r="Q209" s="2" t="s">
        <v>130</v>
      </c>
      <c r="R209" s="2" t="s">
        <v>131</v>
      </c>
      <c r="S209" s="2" t="s">
        <v>131</v>
      </c>
      <c r="T209" s="2" t="s">
        <v>405</v>
      </c>
      <c r="U209" s="2" t="s">
        <v>134</v>
      </c>
      <c r="V209" s="2" t="s">
        <v>406</v>
      </c>
      <c r="W209" s="2" t="s">
        <v>473</v>
      </c>
      <c r="X209" s="2" t="s">
        <v>738</v>
      </c>
      <c r="Y209" s="2" t="s">
        <v>131</v>
      </c>
      <c r="Z209" s="4"/>
      <c r="AA209" s="4">
        <f>=ROUNDDOWN({0},0)</f>
      </c>
      <c r="AB209" s="5"/>
      <c r="AC209" s="2" t="s">
        <v>1485</v>
      </c>
      <c r="AD209" s="4">
        <v>174</v>
      </c>
      <c r="AE209" s="4">
        <v>174</v>
      </c>
      <c r="AF209" s="6">
        <v>83</v>
      </c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159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139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159</v>
      </c>
      <c r="CV209" s="2" t="s">
        <v>128</v>
      </c>
      <c r="CW209" s="2" t="s">
        <v>131</v>
      </c>
      <c r="CX209" s="2" t="s">
        <v>131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159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159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159</v>
      </c>
      <c r="EI209" s="2" t="s">
        <v>128</v>
      </c>
      <c r="EJ209" s="2" t="s">
        <v>131</v>
      </c>
      <c r="EK209" s="2" t="s">
        <v>131</v>
      </c>
      <c r="EL209" s="2" t="s">
        <v>142</v>
      </c>
      <c r="EM209" s="2" t="s">
        <v>142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160</v>
      </c>
      <c r="EV209" s="2" t="s">
        <v>128</v>
      </c>
      <c r="EW209" s="2" t="s">
        <v>131</v>
      </c>
      <c r="EX209" s="2" t="s">
        <v>131</v>
      </c>
      <c r="EY209" s="2" t="s">
        <v>142</v>
      </c>
      <c r="EZ209" s="2" t="s">
        <v>142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159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152</v>
      </c>
      <c r="GI209" s="2" t="s">
        <v>128</v>
      </c>
      <c r="GJ209" s="2" t="s">
        <v>131</v>
      </c>
      <c r="GK209" s="2" t="s">
        <v>131</v>
      </c>
      <c r="GL209" s="2" t="s">
        <v>142</v>
      </c>
      <c r="GM209" s="2" t="s">
        <v>142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152</v>
      </c>
      <c r="GV209" s="2" t="s">
        <v>128</v>
      </c>
      <c r="GW209" s="2" t="s">
        <v>131</v>
      </c>
      <c r="GX209" s="2" t="s">
        <v>131</v>
      </c>
      <c r="GY209" s="2" t="s">
        <v>142</v>
      </c>
      <c r="GZ209" s="2" t="s">
        <v>142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152</v>
      </c>
      <c r="HI209" s="2" t="s">
        <v>128</v>
      </c>
      <c r="HJ209" s="2" t="s">
        <v>131</v>
      </c>
      <c r="HK209" s="2" t="s">
        <v>131</v>
      </c>
      <c r="HL209" s="2" t="s">
        <v>142</v>
      </c>
      <c r="HM209" s="2" t="s">
        <v>142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159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142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131</v>
      </c>
      <c r="II209" s="2" t="s">
        <v>131</v>
      </c>
      <c r="IJ209" s="2" t="s">
        <v>131</v>
      </c>
      <c r="IK209" s="2" t="s">
        <v>131</v>
      </c>
      <c r="IL209" s="2" t="s">
        <v>131</v>
      </c>
      <c r="IM209" s="2" t="s">
        <v>131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159</v>
      </c>
      <c r="IV209" s="2" t="s">
        <v>128</v>
      </c>
      <c r="IW209" s="2" t="s">
        <v>131</v>
      </c>
      <c r="IX209" s="2" t="s">
        <v>131</v>
      </c>
      <c r="IY209" s="2" t="s">
        <v>142</v>
      </c>
      <c r="IZ209" s="2" t="s">
        <v>142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159</v>
      </c>
      <c r="JI209" s="2" t="s">
        <v>128</v>
      </c>
      <c r="JJ209" s="2" t="s">
        <v>131</v>
      </c>
      <c r="JK209" s="2" t="s">
        <v>131</v>
      </c>
      <c r="JL209" s="2" t="s">
        <v>142</v>
      </c>
      <c r="JM209" s="2" t="s">
        <v>142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152</v>
      </c>
      <c r="JV209" s="2" t="s">
        <v>128</v>
      </c>
      <c r="JW209" s="2" t="s">
        <v>131</v>
      </c>
      <c r="JX209" s="2" t="s">
        <v>131</v>
      </c>
      <c r="JY209" s="2" t="s">
        <v>142</v>
      </c>
      <c r="JZ209" s="2" t="s">
        <v>142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152</v>
      </c>
      <c r="KI209" s="2" t="s">
        <v>128</v>
      </c>
      <c r="KJ209" s="2" t="s">
        <v>131</v>
      </c>
      <c r="KK209" s="2" t="s">
        <v>131</v>
      </c>
      <c r="KL209" s="2" t="s">
        <v>142</v>
      </c>
      <c r="KM209" s="2" t="s">
        <v>142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159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139</v>
      </c>
      <c r="LV209" s="2" t="s">
        <v>128</v>
      </c>
      <c r="LW209" s="2" t="s">
        <v>131</v>
      </c>
      <c r="LX209" s="2" t="s">
        <v>131</v>
      </c>
      <c r="LY209" s="2" t="s">
        <v>142</v>
      </c>
      <c r="LZ209" s="2" t="s">
        <v>142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139</v>
      </c>
      <c r="MV209" s="2" t="s">
        <v>154</v>
      </c>
      <c r="MW209" s="2" t="s">
        <v>131</v>
      </c>
      <c r="MX209" s="2" t="s">
        <v>131</v>
      </c>
      <c r="MY209" s="2" t="s">
        <v>142</v>
      </c>
      <c r="MZ209" s="2" t="s">
        <v>142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152</v>
      </c>
      <c r="NI209" s="2" t="s">
        <v>128</v>
      </c>
      <c r="NJ209" s="2" t="s">
        <v>131</v>
      </c>
      <c r="NK209" s="2" t="s">
        <v>131</v>
      </c>
      <c r="NL209" s="2" t="s">
        <v>142</v>
      </c>
      <c r="NM209" s="2" t="s">
        <v>142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159</v>
      </c>
      <c r="OI209" s="2" t="s">
        <v>128</v>
      </c>
      <c r="OJ209" s="2" t="s">
        <v>131</v>
      </c>
      <c r="OK209" s="2" t="s">
        <v>131</v>
      </c>
      <c r="OL209" s="2" t="s">
        <v>142</v>
      </c>
      <c r="OM209" s="2" t="s">
        <v>142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152</v>
      </c>
      <c r="OV209" s="2" t="s">
        <v>128</v>
      </c>
      <c r="OW209" s="2" t="s">
        <v>131</v>
      </c>
      <c r="OX209" s="2" t="s">
        <v>131</v>
      </c>
      <c r="OY209" s="2" t="s">
        <v>142</v>
      </c>
      <c r="OZ209" s="2" t="s">
        <v>142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159</v>
      </c>
      <c r="PI209" s="2" t="s">
        <v>128</v>
      </c>
      <c r="PJ209" s="2" t="s">
        <v>131</v>
      </c>
      <c r="PK209" s="2" t="s">
        <v>131</v>
      </c>
      <c r="PL209" s="2" t="s">
        <v>142</v>
      </c>
      <c r="PM209" s="2" t="s">
        <v>142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152</v>
      </c>
      <c r="PV209" s="2" t="s">
        <v>128</v>
      </c>
      <c r="PW209" s="2" t="s">
        <v>131</v>
      </c>
      <c r="PX209" s="2" t="s">
        <v>131</v>
      </c>
      <c r="PY209" s="2" t="s">
        <v>142</v>
      </c>
      <c r="PZ209" s="2" t="s">
        <v>142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152</v>
      </c>
      <c r="QI209" s="2" t="s">
        <v>128</v>
      </c>
      <c r="QJ209" s="2" t="s">
        <v>131</v>
      </c>
      <c r="QK209" s="2" t="s">
        <v>131</v>
      </c>
      <c r="QL209" s="2" t="s">
        <v>142</v>
      </c>
      <c r="QM209" s="2" t="s">
        <v>142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160</v>
      </c>
      <c r="QV209" s="2" t="s">
        <v>128</v>
      </c>
      <c r="QW209" s="2" t="s">
        <v>131</v>
      </c>
      <c r="QX209" s="2" t="s">
        <v>131</v>
      </c>
      <c r="QY209" s="2" t="s">
        <v>142</v>
      </c>
      <c r="QZ209" s="2" t="s">
        <v>142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152</v>
      </c>
      <c r="RI209" s="2" t="s">
        <v>128</v>
      </c>
      <c r="RJ209" s="2" t="s">
        <v>131</v>
      </c>
      <c r="RK209" s="2" t="s">
        <v>131</v>
      </c>
      <c r="RL209" s="2" t="s">
        <v>142</v>
      </c>
      <c r="RM209" s="2" t="s">
        <v>142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159</v>
      </c>
      <c r="RV209" s="2" t="s">
        <v>128</v>
      </c>
      <c r="RW209" s="2" t="s">
        <v>131</v>
      </c>
      <c r="RX209" s="2" t="s">
        <v>131</v>
      </c>
      <c r="RY209" s="2" t="s">
        <v>142</v>
      </c>
      <c r="RZ209" s="2" t="s">
        <v>142</v>
      </c>
      <c r="SA209" s="2" t="s">
        <v>131</v>
      </c>
    </row>
    <row r="210">
      <c r="A210" s="2" t="s">
        <v>1487</v>
      </c>
      <c r="B210" s="2" t="s">
        <v>120</v>
      </c>
      <c r="C210" s="2" t="s">
        <v>1479</v>
      </c>
      <c r="D210" s="2" t="s">
        <v>122</v>
      </c>
      <c r="E210" s="2" t="s">
        <v>123</v>
      </c>
      <c r="F210" s="2" t="s">
        <v>734</v>
      </c>
      <c r="G210" s="2" t="s">
        <v>734</v>
      </c>
      <c r="H210" s="2" t="s">
        <v>734</v>
      </c>
      <c r="I210" s="2" t="s">
        <v>735</v>
      </c>
      <c r="J210" s="2" t="s">
        <v>180</v>
      </c>
      <c r="K210" s="2" t="s">
        <v>246</v>
      </c>
      <c r="L210" s="3">
        <v>105.6</v>
      </c>
      <c r="M210" s="3">
        <v>110.88</v>
      </c>
      <c r="N210" s="3">
        <v>219.99</v>
      </c>
      <c r="O210" s="2" t="s">
        <v>128</v>
      </c>
      <c r="P210" s="2" t="s">
        <v>1321</v>
      </c>
      <c r="Q210" s="2" t="s">
        <v>130</v>
      </c>
      <c r="R210" s="2" t="s">
        <v>131</v>
      </c>
      <c r="S210" s="2" t="s">
        <v>131</v>
      </c>
      <c r="T210" s="2" t="s">
        <v>405</v>
      </c>
      <c r="U210" s="2" t="s">
        <v>134</v>
      </c>
      <c r="V210" s="2" t="s">
        <v>406</v>
      </c>
      <c r="W210" s="2" t="s">
        <v>473</v>
      </c>
      <c r="X210" s="2" t="s">
        <v>738</v>
      </c>
      <c r="Y210" s="2" t="s">
        <v>131</v>
      </c>
      <c r="Z210" s="4"/>
      <c r="AA210" s="4">
        <f>=ROUNDDOWN({0},0)</f>
      </c>
      <c r="AB210" s="5"/>
      <c r="AC210" s="2" t="s">
        <v>1485</v>
      </c>
      <c r="AD210" s="4">
        <v>219</v>
      </c>
      <c r="AE210" s="4">
        <v>219</v>
      </c>
      <c r="AF210" s="6">
        <v>83</v>
      </c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159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139</v>
      </c>
      <c r="CI210" s="2" t="s">
        <v>128</v>
      </c>
      <c r="CJ210" s="2" t="s">
        <v>131</v>
      </c>
      <c r="CK210" s="2" t="s">
        <v>131</v>
      </c>
      <c r="CL210" s="2" t="s">
        <v>142</v>
      </c>
      <c r="CM210" s="2" t="s">
        <v>142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159</v>
      </c>
      <c r="CV210" s="2" t="s">
        <v>128</v>
      </c>
      <c r="CW210" s="2" t="s">
        <v>131</v>
      </c>
      <c r="CX210" s="2" t="s">
        <v>131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159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159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159</v>
      </c>
      <c r="EI210" s="2" t="s">
        <v>128</v>
      </c>
      <c r="EJ210" s="2" t="s">
        <v>131</v>
      </c>
      <c r="EK210" s="2" t="s">
        <v>131</v>
      </c>
      <c r="EL210" s="2" t="s">
        <v>142</v>
      </c>
      <c r="EM210" s="2" t="s">
        <v>142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160</v>
      </c>
      <c r="EV210" s="2" t="s">
        <v>128</v>
      </c>
      <c r="EW210" s="2" t="s">
        <v>131</v>
      </c>
      <c r="EX210" s="2" t="s">
        <v>131</v>
      </c>
      <c r="EY210" s="2" t="s">
        <v>142</v>
      </c>
      <c r="EZ210" s="2" t="s">
        <v>142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159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152</v>
      </c>
      <c r="GI210" s="2" t="s">
        <v>128</v>
      </c>
      <c r="GJ210" s="2" t="s">
        <v>131</v>
      </c>
      <c r="GK210" s="2" t="s">
        <v>131</v>
      </c>
      <c r="GL210" s="2" t="s">
        <v>142</v>
      </c>
      <c r="GM210" s="2" t="s">
        <v>142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152</v>
      </c>
      <c r="GV210" s="2" t="s">
        <v>128</v>
      </c>
      <c r="GW210" s="2" t="s">
        <v>131</v>
      </c>
      <c r="GX210" s="2" t="s">
        <v>131</v>
      </c>
      <c r="GY210" s="2" t="s">
        <v>142</v>
      </c>
      <c r="GZ210" s="2" t="s">
        <v>142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152</v>
      </c>
      <c r="HI210" s="2" t="s">
        <v>128</v>
      </c>
      <c r="HJ210" s="2" t="s">
        <v>131</v>
      </c>
      <c r="HK210" s="2" t="s">
        <v>131</v>
      </c>
      <c r="HL210" s="2" t="s">
        <v>142</v>
      </c>
      <c r="HM210" s="2" t="s">
        <v>142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159</v>
      </c>
      <c r="HV210" s="2" t="s">
        <v>128</v>
      </c>
      <c r="HW210" s="2" t="s">
        <v>131</v>
      </c>
      <c r="HX210" s="2" t="s">
        <v>131</v>
      </c>
      <c r="HY210" s="2" t="s">
        <v>142</v>
      </c>
      <c r="HZ210" s="2" t="s">
        <v>142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131</v>
      </c>
      <c r="II210" s="2" t="s">
        <v>131</v>
      </c>
      <c r="IJ210" s="2" t="s">
        <v>131</v>
      </c>
      <c r="IK210" s="2" t="s">
        <v>131</v>
      </c>
      <c r="IL210" s="2" t="s">
        <v>131</v>
      </c>
      <c r="IM210" s="2" t="s">
        <v>131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159</v>
      </c>
      <c r="IV210" s="2" t="s">
        <v>128</v>
      </c>
      <c r="IW210" s="2" t="s">
        <v>131</v>
      </c>
      <c r="IX210" s="2" t="s">
        <v>131</v>
      </c>
      <c r="IY210" s="2" t="s">
        <v>142</v>
      </c>
      <c r="IZ210" s="2" t="s">
        <v>142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159</v>
      </c>
      <c r="JI210" s="2" t="s">
        <v>128</v>
      </c>
      <c r="JJ210" s="2" t="s">
        <v>131</v>
      </c>
      <c r="JK210" s="2" t="s">
        <v>131</v>
      </c>
      <c r="JL210" s="2" t="s">
        <v>142</v>
      </c>
      <c r="JM210" s="2" t="s">
        <v>142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152</v>
      </c>
      <c r="JV210" s="2" t="s">
        <v>128</v>
      </c>
      <c r="JW210" s="2" t="s">
        <v>131</v>
      </c>
      <c r="JX210" s="2" t="s">
        <v>131</v>
      </c>
      <c r="JY210" s="2" t="s">
        <v>142</v>
      </c>
      <c r="JZ210" s="2" t="s">
        <v>142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152</v>
      </c>
      <c r="KI210" s="2" t="s">
        <v>128</v>
      </c>
      <c r="KJ210" s="2" t="s">
        <v>131</v>
      </c>
      <c r="KK210" s="2" t="s">
        <v>131</v>
      </c>
      <c r="KL210" s="2" t="s">
        <v>142</v>
      </c>
      <c r="KM210" s="2" t="s">
        <v>142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159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139</v>
      </c>
      <c r="LV210" s="2" t="s">
        <v>128</v>
      </c>
      <c r="LW210" s="2" t="s">
        <v>131</v>
      </c>
      <c r="LX210" s="2" t="s">
        <v>131</v>
      </c>
      <c r="LY210" s="2" t="s">
        <v>142</v>
      </c>
      <c r="LZ210" s="2" t="s">
        <v>142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139</v>
      </c>
      <c r="MV210" s="2" t="s">
        <v>154</v>
      </c>
      <c r="MW210" s="2" t="s">
        <v>131</v>
      </c>
      <c r="MX210" s="2" t="s">
        <v>131</v>
      </c>
      <c r="MY210" s="2" t="s">
        <v>142</v>
      </c>
      <c r="MZ210" s="2" t="s">
        <v>142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152</v>
      </c>
      <c r="NI210" s="2" t="s">
        <v>128</v>
      </c>
      <c r="NJ210" s="2" t="s">
        <v>131</v>
      </c>
      <c r="NK210" s="2" t="s">
        <v>131</v>
      </c>
      <c r="NL210" s="2" t="s">
        <v>142</v>
      </c>
      <c r="NM210" s="2" t="s">
        <v>142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159</v>
      </c>
      <c r="OI210" s="2" t="s">
        <v>128</v>
      </c>
      <c r="OJ210" s="2" t="s">
        <v>131</v>
      </c>
      <c r="OK210" s="2" t="s">
        <v>131</v>
      </c>
      <c r="OL210" s="2" t="s">
        <v>142</v>
      </c>
      <c r="OM210" s="2" t="s">
        <v>142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152</v>
      </c>
      <c r="OV210" s="2" t="s">
        <v>128</v>
      </c>
      <c r="OW210" s="2" t="s">
        <v>131</v>
      </c>
      <c r="OX210" s="2" t="s">
        <v>131</v>
      </c>
      <c r="OY210" s="2" t="s">
        <v>142</v>
      </c>
      <c r="OZ210" s="2" t="s">
        <v>142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159</v>
      </c>
      <c r="PI210" s="2" t="s">
        <v>128</v>
      </c>
      <c r="PJ210" s="2" t="s">
        <v>131</v>
      </c>
      <c r="PK210" s="2" t="s">
        <v>131</v>
      </c>
      <c r="PL210" s="2" t="s">
        <v>142</v>
      </c>
      <c r="PM210" s="2" t="s">
        <v>142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152</v>
      </c>
      <c r="PV210" s="2" t="s">
        <v>128</v>
      </c>
      <c r="PW210" s="2" t="s">
        <v>131</v>
      </c>
      <c r="PX210" s="2" t="s">
        <v>131</v>
      </c>
      <c r="PY210" s="2" t="s">
        <v>142</v>
      </c>
      <c r="PZ210" s="2" t="s">
        <v>142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152</v>
      </c>
      <c r="QI210" s="2" t="s">
        <v>128</v>
      </c>
      <c r="QJ210" s="2" t="s">
        <v>131</v>
      </c>
      <c r="QK210" s="2" t="s">
        <v>131</v>
      </c>
      <c r="QL210" s="2" t="s">
        <v>142</v>
      </c>
      <c r="QM210" s="2" t="s">
        <v>142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160</v>
      </c>
      <c r="QV210" s="2" t="s">
        <v>128</v>
      </c>
      <c r="QW210" s="2" t="s">
        <v>131</v>
      </c>
      <c r="QX210" s="2" t="s">
        <v>131</v>
      </c>
      <c r="QY210" s="2" t="s">
        <v>142</v>
      </c>
      <c r="QZ210" s="2" t="s">
        <v>142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152</v>
      </c>
      <c r="RI210" s="2" t="s">
        <v>128</v>
      </c>
      <c r="RJ210" s="2" t="s">
        <v>131</v>
      </c>
      <c r="RK210" s="2" t="s">
        <v>131</v>
      </c>
      <c r="RL210" s="2" t="s">
        <v>142</v>
      </c>
      <c r="RM210" s="2" t="s">
        <v>142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159</v>
      </c>
      <c r="RV210" s="2" t="s">
        <v>128</v>
      </c>
      <c r="RW210" s="2" t="s">
        <v>131</v>
      </c>
      <c r="RX210" s="2" t="s">
        <v>131</v>
      </c>
      <c r="RY210" s="2" t="s">
        <v>142</v>
      </c>
      <c r="RZ210" s="2" t="s">
        <v>142</v>
      </c>
      <c r="SA210" s="2" t="s">
        <v>131</v>
      </c>
    </row>
    <row r="211">
      <c r="A211" s="2" t="s">
        <v>1488</v>
      </c>
      <c r="B211" s="2" t="s">
        <v>120</v>
      </c>
      <c r="C211" s="2" t="s">
        <v>1479</v>
      </c>
      <c r="D211" s="2" t="s">
        <v>122</v>
      </c>
      <c r="E211" s="2" t="s">
        <v>123</v>
      </c>
      <c r="F211" s="2" t="s">
        <v>734</v>
      </c>
      <c r="G211" s="2" t="s">
        <v>734</v>
      </c>
      <c r="H211" s="2" t="s">
        <v>734</v>
      </c>
      <c r="I211" s="2" t="s">
        <v>735</v>
      </c>
      <c r="J211" s="2" t="s">
        <v>189</v>
      </c>
      <c r="K211" s="2" t="s">
        <v>246</v>
      </c>
      <c r="L211" s="3">
        <v>105.6</v>
      </c>
      <c r="M211" s="3">
        <v>110.88</v>
      </c>
      <c r="N211" s="3">
        <v>219.99</v>
      </c>
      <c r="O211" s="2" t="s">
        <v>128</v>
      </c>
      <c r="P211" s="2" t="s">
        <v>1321</v>
      </c>
      <c r="Q211" s="2" t="s">
        <v>130</v>
      </c>
      <c r="R211" s="2" t="s">
        <v>131</v>
      </c>
      <c r="S211" s="2" t="s">
        <v>131</v>
      </c>
      <c r="T211" s="2" t="s">
        <v>405</v>
      </c>
      <c r="U211" s="2" t="s">
        <v>134</v>
      </c>
      <c r="V211" s="2" t="s">
        <v>406</v>
      </c>
      <c r="W211" s="2" t="s">
        <v>473</v>
      </c>
      <c r="X211" s="2" t="s">
        <v>738</v>
      </c>
      <c r="Y211" s="2" t="s">
        <v>131</v>
      </c>
      <c r="Z211" s="4"/>
      <c r="AA211" s="4">
        <f>=ROUNDDOWN({0},0)</f>
      </c>
      <c r="AB211" s="5"/>
      <c r="AC211" s="2" t="s">
        <v>1485</v>
      </c>
      <c r="AD211" s="4">
        <v>110</v>
      </c>
      <c r="AE211" s="4">
        <v>110</v>
      </c>
      <c r="AF211" s="6">
        <v>83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159</v>
      </c>
      <c r="BV211" s="2" t="s">
        <v>128</v>
      </c>
      <c r="BW211" s="2" t="s">
        <v>131</v>
      </c>
      <c r="BX211" s="2" t="s">
        <v>131</v>
      </c>
      <c r="BY211" s="2" t="s">
        <v>142</v>
      </c>
      <c r="BZ211" s="2" t="s">
        <v>142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139</v>
      </c>
      <c r="CI211" s="2" t="s">
        <v>128</v>
      </c>
      <c r="CJ211" s="2" t="s">
        <v>131</v>
      </c>
      <c r="CK211" s="2" t="s">
        <v>131</v>
      </c>
      <c r="CL211" s="2" t="s">
        <v>142</v>
      </c>
      <c r="CM211" s="2" t="s">
        <v>142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159</v>
      </c>
      <c r="CV211" s="2" t="s">
        <v>128</v>
      </c>
      <c r="CW211" s="2" t="s">
        <v>131</v>
      </c>
      <c r="CX211" s="2" t="s">
        <v>131</v>
      </c>
      <c r="CY211" s="2" t="s">
        <v>142</v>
      </c>
      <c r="CZ211" s="2" t="s">
        <v>142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159</v>
      </c>
      <c r="DI211" s="2" t="s">
        <v>128</v>
      </c>
      <c r="DJ211" s="2" t="s">
        <v>131</v>
      </c>
      <c r="DK211" s="2" t="s">
        <v>131</v>
      </c>
      <c r="DL211" s="2" t="s">
        <v>142</v>
      </c>
      <c r="DM211" s="2" t="s">
        <v>142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159</v>
      </c>
      <c r="DV211" s="2" t="s">
        <v>128</v>
      </c>
      <c r="DW211" s="2" t="s">
        <v>131</v>
      </c>
      <c r="DX211" s="2" t="s">
        <v>131</v>
      </c>
      <c r="DY211" s="2" t="s">
        <v>142</v>
      </c>
      <c r="DZ211" s="2" t="s">
        <v>142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159</v>
      </c>
      <c r="EI211" s="2" t="s">
        <v>128</v>
      </c>
      <c r="EJ211" s="2" t="s">
        <v>131</v>
      </c>
      <c r="EK211" s="2" t="s">
        <v>131</v>
      </c>
      <c r="EL211" s="2" t="s">
        <v>142</v>
      </c>
      <c r="EM211" s="2" t="s">
        <v>142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160</v>
      </c>
      <c r="EV211" s="2" t="s">
        <v>128</v>
      </c>
      <c r="EW211" s="2" t="s">
        <v>131</v>
      </c>
      <c r="EX211" s="2" t="s">
        <v>131</v>
      </c>
      <c r="EY211" s="2" t="s">
        <v>142</v>
      </c>
      <c r="EZ211" s="2" t="s">
        <v>142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159</v>
      </c>
      <c r="FI211" s="2" t="s">
        <v>128</v>
      </c>
      <c r="FJ211" s="2" t="s">
        <v>131</v>
      </c>
      <c r="FK211" s="2" t="s">
        <v>131</v>
      </c>
      <c r="FL211" s="2" t="s">
        <v>142</v>
      </c>
      <c r="FM211" s="2" t="s">
        <v>142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131</v>
      </c>
      <c r="FV211" s="2" t="s">
        <v>131</v>
      </c>
      <c r="FW211" s="2" t="s">
        <v>131</v>
      </c>
      <c r="FX211" s="2" t="s">
        <v>131</v>
      </c>
      <c r="FY211" s="2" t="s">
        <v>131</v>
      </c>
      <c r="FZ211" s="2" t="s">
        <v>131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152</v>
      </c>
      <c r="GI211" s="2" t="s">
        <v>128</v>
      </c>
      <c r="GJ211" s="2" t="s">
        <v>131</v>
      </c>
      <c r="GK211" s="2" t="s">
        <v>131</v>
      </c>
      <c r="GL211" s="2" t="s">
        <v>142</v>
      </c>
      <c r="GM211" s="2" t="s">
        <v>142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152</v>
      </c>
      <c r="GV211" s="2" t="s">
        <v>128</v>
      </c>
      <c r="GW211" s="2" t="s">
        <v>131</v>
      </c>
      <c r="GX211" s="2" t="s">
        <v>131</v>
      </c>
      <c r="GY211" s="2" t="s">
        <v>142</v>
      </c>
      <c r="GZ211" s="2" t="s">
        <v>142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152</v>
      </c>
      <c r="HI211" s="2" t="s">
        <v>128</v>
      </c>
      <c r="HJ211" s="2" t="s">
        <v>131</v>
      </c>
      <c r="HK211" s="2" t="s">
        <v>131</v>
      </c>
      <c r="HL211" s="2" t="s">
        <v>142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159</v>
      </c>
      <c r="HV211" s="2" t="s">
        <v>128</v>
      </c>
      <c r="HW211" s="2" t="s">
        <v>131</v>
      </c>
      <c r="HX211" s="2" t="s">
        <v>131</v>
      </c>
      <c r="HY211" s="2" t="s">
        <v>142</v>
      </c>
      <c r="HZ211" s="2" t="s">
        <v>142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131</v>
      </c>
      <c r="II211" s="2" t="s">
        <v>131</v>
      </c>
      <c r="IJ211" s="2" t="s">
        <v>131</v>
      </c>
      <c r="IK211" s="2" t="s">
        <v>131</v>
      </c>
      <c r="IL211" s="2" t="s">
        <v>131</v>
      </c>
      <c r="IM211" s="2" t="s">
        <v>131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159</v>
      </c>
      <c r="IV211" s="2" t="s">
        <v>128</v>
      </c>
      <c r="IW211" s="2" t="s">
        <v>131</v>
      </c>
      <c r="IX211" s="2" t="s">
        <v>131</v>
      </c>
      <c r="IY211" s="2" t="s">
        <v>142</v>
      </c>
      <c r="IZ211" s="2" t="s">
        <v>142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159</v>
      </c>
      <c r="JI211" s="2" t="s">
        <v>128</v>
      </c>
      <c r="JJ211" s="2" t="s">
        <v>131</v>
      </c>
      <c r="JK211" s="2" t="s">
        <v>131</v>
      </c>
      <c r="JL211" s="2" t="s">
        <v>142</v>
      </c>
      <c r="JM211" s="2" t="s">
        <v>142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152</v>
      </c>
      <c r="JV211" s="2" t="s">
        <v>128</v>
      </c>
      <c r="JW211" s="2" t="s">
        <v>131</v>
      </c>
      <c r="JX211" s="2" t="s">
        <v>131</v>
      </c>
      <c r="JY211" s="2" t="s">
        <v>142</v>
      </c>
      <c r="JZ211" s="2" t="s">
        <v>142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152</v>
      </c>
      <c r="KI211" s="2" t="s">
        <v>128</v>
      </c>
      <c r="KJ211" s="2" t="s">
        <v>131</v>
      </c>
      <c r="KK211" s="2" t="s">
        <v>131</v>
      </c>
      <c r="KL211" s="2" t="s">
        <v>142</v>
      </c>
      <c r="KM211" s="2" t="s">
        <v>142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159</v>
      </c>
      <c r="KV211" s="2" t="s">
        <v>128</v>
      </c>
      <c r="KW211" s="2" t="s">
        <v>131</v>
      </c>
      <c r="KX211" s="2" t="s">
        <v>131</v>
      </c>
      <c r="KY211" s="2" t="s">
        <v>142</v>
      </c>
      <c r="KZ211" s="2" t="s">
        <v>142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131</v>
      </c>
      <c r="LI211" s="2" t="s">
        <v>131</v>
      </c>
      <c r="LJ211" s="2" t="s">
        <v>131</v>
      </c>
      <c r="LK211" s="2" t="s">
        <v>131</v>
      </c>
      <c r="LL211" s="2" t="s">
        <v>131</v>
      </c>
      <c r="LM211" s="2" t="s">
        <v>131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139</v>
      </c>
      <c r="LV211" s="2" t="s">
        <v>128</v>
      </c>
      <c r="LW211" s="2" t="s">
        <v>131</v>
      </c>
      <c r="LX211" s="2" t="s">
        <v>131</v>
      </c>
      <c r="LY211" s="2" t="s">
        <v>142</v>
      </c>
      <c r="LZ211" s="2" t="s">
        <v>142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131</v>
      </c>
      <c r="MI211" s="2" t="s">
        <v>131</v>
      </c>
      <c r="MJ211" s="2" t="s">
        <v>131</v>
      </c>
      <c r="MK211" s="2" t="s">
        <v>131</v>
      </c>
      <c r="ML211" s="2" t="s">
        <v>131</v>
      </c>
      <c r="MM211" s="2" t="s">
        <v>131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139</v>
      </c>
      <c r="MV211" s="2" t="s">
        <v>154</v>
      </c>
      <c r="MW211" s="2" t="s">
        <v>131</v>
      </c>
      <c r="MX211" s="2" t="s">
        <v>131</v>
      </c>
      <c r="MY211" s="2" t="s">
        <v>142</v>
      </c>
      <c r="MZ211" s="2" t="s">
        <v>142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152</v>
      </c>
      <c r="NI211" s="2" t="s">
        <v>128</v>
      </c>
      <c r="NJ211" s="2" t="s">
        <v>131</v>
      </c>
      <c r="NK211" s="2" t="s">
        <v>131</v>
      </c>
      <c r="NL211" s="2" t="s">
        <v>142</v>
      </c>
      <c r="NM211" s="2" t="s">
        <v>142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159</v>
      </c>
      <c r="OI211" s="2" t="s">
        <v>128</v>
      </c>
      <c r="OJ211" s="2" t="s">
        <v>131</v>
      </c>
      <c r="OK211" s="2" t="s">
        <v>131</v>
      </c>
      <c r="OL211" s="2" t="s">
        <v>142</v>
      </c>
      <c r="OM211" s="2" t="s">
        <v>142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152</v>
      </c>
      <c r="OV211" s="2" t="s">
        <v>128</v>
      </c>
      <c r="OW211" s="2" t="s">
        <v>131</v>
      </c>
      <c r="OX211" s="2" t="s">
        <v>131</v>
      </c>
      <c r="OY211" s="2" t="s">
        <v>142</v>
      </c>
      <c r="OZ211" s="2" t="s">
        <v>142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159</v>
      </c>
      <c r="PI211" s="2" t="s">
        <v>128</v>
      </c>
      <c r="PJ211" s="2" t="s">
        <v>131</v>
      </c>
      <c r="PK211" s="2" t="s">
        <v>131</v>
      </c>
      <c r="PL211" s="2" t="s">
        <v>142</v>
      </c>
      <c r="PM211" s="2" t="s">
        <v>142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152</v>
      </c>
      <c r="PV211" s="2" t="s">
        <v>128</v>
      </c>
      <c r="PW211" s="2" t="s">
        <v>131</v>
      </c>
      <c r="PX211" s="2" t="s">
        <v>131</v>
      </c>
      <c r="PY211" s="2" t="s">
        <v>142</v>
      </c>
      <c r="PZ211" s="2" t="s">
        <v>142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152</v>
      </c>
      <c r="QI211" s="2" t="s">
        <v>128</v>
      </c>
      <c r="QJ211" s="2" t="s">
        <v>131</v>
      </c>
      <c r="QK211" s="2" t="s">
        <v>131</v>
      </c>
      <c r="QL211" s="2" t="s">
        <v>142</v>
      </c>
      <c r="QM211" s="2" t="s">
        <v>142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160</v>
      </c>
      <c r="QV211" s="2" t="s">
        <v>128</v>
      </c>
      <c r="QW211" s="2" t="s">
        <v>131</v>
      </c>
      <c r="QX211" s="2" t="s">
        <v>131</v>
      </c>
      <c r="QY211" s="2" t="s">
        <v>142</v>
      </c>
      <c r="QZ211" s="2" t="s">
        <v>142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152</v>
      </c>
      <c r="RI211" s="2" t="s">
        <v>128</v>
      </c>
      <c r="RJ211" s="2" t="s">
        <v>131</v>
      </c>
      <c r="RK211" s="2" t="s">
        <v>131</v>
      </c>
      <c r="RL211" s="2" t="s">
        <v>142</v>
      </c>
      <c r="RM211" s="2" t="s">
        <v>142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159</v>
      </c>
      <c r="RV211" s="2" t="s">
        <v>128</v>
      </c>
      <c r="RW211" s="2" t="s">
        <v>131</v>
      </c>
      <c r="RX211" s="2" t="s">
        <v>131</v>
      </c>
      <c r="RY211" s="2" t="s">
        <v>142</v>
      </c>
      <c r="RZ211" s="2" t="s">
        <v>142</v>
      </c>
      <c r="SA211" s="2" t="s">
        <v>131</v>
      </c>
    </row>
    <row r="212">
      <c r="A212" s="2" t="s">
        <v>1489</v>
      </c>
      <c r="B212" s="2" t="s">
        <v>120</v>
      </c>
      <c r="C212" s="2" t="s">
        <v>1479</v>
      </c>
      <c r="D212" s="2" t="s">
        <v>122</v>
      </c>
      <c r="E212" s="2" t="s">
        <v>123</v>
      </c>
      <c r="F212" s="2" t="s">
        <v>124</v>
      </c>
      <c r="G212" s="2" t="s">
        <v>124</v>
      </c>
      <c r="H212" s="2" t="s">
        <v>124</v>
      </c>
      <c r="I212" s="2" t="s">
        <v>125</v>
      </c>
      <c r="J212" s="2" t="s">
        <v>126</v>
      </c>
      <c r="K212" s="2" t="s">
        <v>1490</v>
      </c>
      <c r="L212" s="3">
        <v>103.64</v>
      </c>
      <c r="M212" s="3">
        <v>108.82</v>
      </c>
      <c r="N212" s="3">
        <v>259.1</v>
      </c>
      <c r="O212" s="2" t="s">
        <v>128</v>
      </c>
      <c r="P212" s="2" t="s">
        <v>1321</v>
      </c>
      <c r="Q212" s="2" t="s">
        <v>130</v>
      </c>
      <c r="R212" s="2" t="s">
        <v>131</v>
      </c>
      <c r="S212" s="2" t="s">
        <v>131</v>
      </c>
      <c r="T212" s="2" t="s">
        <v>133</v>
      </c>
      <c r="U212" s="2" t="s">
        <v>134</v>
      </c>
      <c r="V212" s="2" t="s">
        <v>135</v>
      </c>
      <c r="W212" s="2" t="s">
        <v>1285</v>
      </c>
      <c r="X212" s="2" t="s">
        <v>1285</v>
      </c>
      <c r="Y212" s="2" t="s">
        <v>1100</v>
      </c>
      <c r="Z212" s="4">
        <v>43</v>
      </c>
      <c r="AA212" s="4">
        <f>=ROUNDDOWN({0},0)</f>
      </c>
      <c r="AB212" s="5"/>
      <c r="AC212" s="2" t="s">
        <v>131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139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142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139</v>
      </c>
      <c r="CI212" s="2" t="s">
        <v>128</v>
      </c>
      <c r="CJ212" s="2" t="s">
        <v>131</v>
      </c>
      <c r="CK212" s="2" t="s">
        <v>131</v>
      </c>
      <c r="CL212" s="2" t="s">
        <v>142</v>
      </c>
      <c r="CM212" s="2" t="s">
        <v>142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139</v>
      </c>
      <c r="CV212" s="2" t="s">
        <v>128</v>
      </c>
      <c r="CW212" s="2" t="s">
        <v>131</v>
      </c>
      <c r="CX212" s="2" t="s">
        <v>131</v>
      </c>
      <c r="CY212" s="2" t="s">
        <v>142</v>
      </c>
      <c r="CZ212" s="2" t="s">
        <v>142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159</v>
      </c>
      <c r="DI212" s="2" t="s">
        <v>128</v>
      </c>
      <c r="DJ212" s="2" t="s">
        <v>131</v>
      </c>
      <c r="DK212" s="2" t="s">
        <v>131</v>
      </c>
      <c r="DL212" s="2" t="s">
        <v>142</v>
      </c>
      <c r="DM212" s="2" t="s">
        <v>142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159</v>
      </c>
      <c r="DV212" s="2" t="s">
        <v>128</v>
      </c>
      <c r="DW212" s="2" t="s">
        <v>131</v>
      </c>
      <c r="DX212" s="2" t="s">
        <v>131</v>
      </c>
      <c r="DY212" s="2" t="s">
        <v>142</v>
      </c>
      <c r="DZ212" s="2" t="s">
        <v>142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159</v>
      </c>
      <c r="EI212" s="2" t="s">
        <v>128</v>
      </c>
      <c r="EJ212" s="2" t="s">
        <v>131</v>
      </c>
      <c r="EK212" s="2" t="s">
        <v>131</v>
      </c>
      <c r="EL212" s="2" t="s">
        <v>142</v>
      </c>
      <c r="EM212" s="2" t="s">
        <v>142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139</v>
      </c>
      <c r="EV212" s="2" t="s">
        <v>128</v>
      </c>
      <c r="EW212" s="2" t="s">
        <v>131</v>
      </c>
      <c r="EX212" s="2" t="s">
        <v>131</v>
      </c>
      <c r="EY212" s="2" t="s">
        <v>142</v>
      </c>
      <c r="EZ212" s="2" t="s">
        <v>142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159</v>
      </c>
      <c r="FI212" s="2" t="s">
        <v>128</v>
      </c>
      <c r="FJ212" s="2" t="s">
        <v>131</v>
      </c>
      <c r="FK212" s="2" t="s">
        <v>131</v>
      </c>
      <c r="FL212" s="2" t="s">
        <v>142</v>
      </c>
      <c r="FM212" s="2" t="s">
        <v>142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131</v>
      </c>
      <c r="FV212" s="2" t="s">
        <v>131</v>
      </c>
      <c r="FW212" s="2" t="s">
        <v>131</v>
      </c>
      <c r="FX212" s="2" t="s">
        <v>131</v>
      </c>
      <c r="FY212" s="2" t="s">
        <v>131</v>
      </c>
      <c r="FZ212" s="2" t="s">
        <v>131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152</v>
      </c>
      <c r="GI212" s="2" t="s">
        <v>128</v>
      </c>
      <c r="GJ212" s="2" t="s">
        <v>131</v>
      </c>
      <c r="GK212" s="2" t="s">
        <v>131</v>
      </c>
      <c r="GL212" s="2" t="s">
        <v>142</v>
      </c>
      <c r="GM212" s="2" t="s">
        <v>142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152</v>
      </c>
      <c r="GV212" s="2" t="s">
        <v>128</v>
      </c>
      <c r="GW212" s="2" t="s">
        <v>131</v>
      </c>
      <c r="GX212" s="2" t="s">
        <v>131</v>
      </c>
      <c r="GY212" s="2" t="s">
        <v>142</v>
      </c>
      <c r="GZ212" s="2" t="s">
        <v>142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152</v>
      </c>
      <c r="HI212" s="2" t="s">
        <v>128</v>
      </c>
      <c r="HJ212" s="2" t="s">
        <v>131</v>
      </c>
      <c r="HK212" s="2" t="s">
        <v>131</v>
      </c>
      <c r="HL212" s="2" t="s">
        <v>142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159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142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131</v>
      </c>
      <c r="II212" s="2" t="s">
        <v>131</v>
      </c>
      <c r="IJ212" s="2" t="s">
        <v>131</v>
      </c>
      <c r="IK212" s="2" t="s">
        <v>131</v>
      </c>
      <c r="IL212" s="2" t="s">
        <v>131</v>
      </c>
      <c r="IM212" s="2" t="s">
        <v>131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159</v>
      </c>
      <c r="IV212" s="2" t="s">
        <v>128</v>
      </c>
      <c r="IW212" s="2" t="s">
        <v>131</v>
      </c>
      <c r="IX212" s="2" t="s">
        <v>131</v>
      </c>
      <c r="IY212" s="2" t="s">
        <v>142</v>
      </c>
      <c r="IZ212" s="2" t="s">
        <v>142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159</v>
      </c>
      <c r="JI212" s="2" t="s">
        <v>128</v>
      </c>
      <c r="JJ212" s="2" t="s">
        <v>131</v>
      </c>
      <c r="JK212" s="2" t="s">
        <v>131</v>
      </c>
      <c r="JL212" s="2" t="s">
        <v>142</v>
      </c>
      <c r="JM212" s="2" t="s">
        <v>142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152</v>
      </c>
      <c r="JV212" s="2" t="s">
        <v>128</v>
      </c>
      <c r="JW212" s="2" t="s">
        <v>131</v>
      </c>
      <c r="JX212" s="2" t="s">
        <v>131</v>
      </c>
      <c r="JY212" s="2" t="s">
        <v>142</v>
      </c>
      <c r="JZ212" s="2" t="s">
        <v>142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152</v>
      </c>
      <c r="KI212" s="2" t="s">
        <v>128</v>
      </c>
      <c r="KJ212" s="2" t="s">
        <v>131</v>
      </c>
      <c r="KK212" s="2" t="s">
        <v>131</v>
      </c>
      <c r="KL212" s="2" t="s">
        <v>142</v>
      </c>
      <c r="KM212" s="2" t="s">
        <v>142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159</v>
      </c>
      <c r="KV212" s="2" t="s">
        <v>128</v>
      </c>
      <c r="KW212" s="2" t="s">
        <v>131</v>
      </c>
      <c r="KX212" s="2" t="s">
        <v>131</v>
      </c>
      <c r="KY212" s="2" t="s">
        <v>142</v>
      </c>
      <c r="KZ212" s="2" t="s">
        <v>142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160</v>
      </c>
      <c r="LI212" s="2" t="s">
        <v>128</v>
      </c>
      <c r="LJ212" s="2" t="s">
        <v>131</v>
      </c>
      <c r="LK212" s="2" t="s">
        <v>131</v>
      </c>
      <c r="LL212" s="2" t="s">
        <v>142</v>
      </c>
      <c r="LM212" s="2" t="s">
        <v>142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139</v>
      </c>
      <c r="LV212" s="2" t="s">
        <v>128</v>
      </c>
      <c r="LW212" s="2" t="s">
        <v>131</v>
      </c>
      <c r="LX212" s="2" t="s">
        <v>131</v>
      </c>
      <c r="LY212" s="2" t="s">
        <v>142</v>
      </c>
      <c r="LZ212" s="2" t="s">
        <v>142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131</v>
      </c>
      <c r="MI212" s="2" t="s">
        <v>131</v>
      </c>
      <c r="MJ212" s="2" t="s">
        <v>131</v>
      </c>
      <c r="MK212" s="2" t="s">
        <v>131</v>
      </c>
      <c r="ML212" s="2" t="s">
        <v>131</v>
      </c>
      <c r="MM212" s="2" t="s">
        <v>131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152</v>
      </c>
      <c r="NI212" s="2" t="s">
        <v>128</v>
      </c>
      <c r="NJ212" s="2" t="s">
        <v>131</v>
      </c>
      <c r="NK212" s="2" t="s">
        <v>131</v>
      </c>
      <c r="NL212" s="2" t="s">
        <v>142</v>
      </c>
      <c r="NM212" s="2" t="s">
        <v>142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159</v>
      </c>
      <c r="OI212" s="2" t="s">
        <v>128</v>
      </c>
      <c r="OJ212" s="2" t="s">
        <v>131</v>
      </c>
      <c r="OK212" s="2" t="s">
        <v>131</v>
      </c>
      <c r="OL212" s="2" t="s">
        <v>142</v>
      </c>
      <c r="OM212" s="2" t="s">
        <v>142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152</v>
      </c>
      <c r="OV212" s="2" t="s">
        <v>128</v>
      </c>
      <c r="OW212" s="2" t="s">
        <v>131</v>
      </c>
      <c r="OX212" s="2" t="s">
        <v>131</v>
      </c>
      <c r="OY212" s="2" t="s">
        <v>142</v>
      </c>
      <c r="OZ212" s="2" t="s">
        <v>142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159</v>
      </c>
      <c r="PI212" s="2" t="s">
        <v>128</v>
      </c>
      <c r="PJ212" s="2" t="s">
        <v>131</v>
      </c>
      <c r="PK212" s="2" t="s">
        <v>131</v>
      </c>
      <c r="PL212" s="2" t="s">
        <v>142</v>
      </c>
      <c r="PM212" s="2" t="s">
        <v>142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131</v>
      </c>
      <c r="PV212" s="2" t="s">
        <v>131</v>
      </c>
      <c r="PW212" s="2" t="s">
        <v>131</v>
      </c>
      <c r="PX212" s="2" t="s">
        <v>131</v>
      </c>
      <c r="PY212" s="2" t="s">
        <v>131</v>
      </c>
      <c r="PZ212" s="2" t="s">
        <v>131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152</v>
      </c>
      <c r="QI212" s="2" t="s">
        <v>128</v>
      </c>
      <c r="QJ212" s="2" t="s">
        <v>131</v>
      </c>
      <c r="QK212" s="2" t="s">
        <v>131</v>
      </c>
      <c r="QL212" s="2" t="s">
        <v>142</v>
      </c>
      <c r="QM212" s="2" t="s">
        <v>142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160</v>
      </c>
      <c r="QV212" s="2" t="s">
        <v>128</v>
      </c>
      <c r="QW212" s="2" t="s">
        <v>131</v>
      </c>
      <c r="QX212" s="2" t="s">
        <v>131</v>
      </c>
      <c r="QY212" s="2" t="s">
        <v>142</v>
      </c>
      <c r="QZ212" s="2" t="s">
        <v>142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152</v>
      </c>
      <c r="RI212" s="2" t="s">
        <v>154</v>
      </c>
      <c r="RJ212" s="2" t="s">
        <v>131</v>
      </c>
      <c r="RK212" s="2" t="s">
        <v>131</v>
      </c>
      <c r="RL212" s="2" t="s">
        <v>142</v>
      </c>
      <c r="RM212" s="2" t="s">
        <v>142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159</v>
      </c>
      <c r="RV212" s="2" t="s">
        <v>128</v>
      </c>
      <c r="RW212" s="2" t="s">
        <v>131</v>
      </c>
      <c r="RX212" s="2" t="s">
        <v>131</v>
      </c>
      <c r="RY212" s="2" t="s">
        <v>142</v>
      </c>
      <c r="RZ212" s="2" t="s">
        <v>142</v>
      </c>
      <c r="SA212" s="2" t="s">
        <v>131</v>
      </c>
    </row>
    <row r="213">
      <c r="A213" s="2" t="s">
        <v>1491</v>
      </c>
      <c r="B213" s="2" t="s">
        <v>120</v>
      </c>
      <c r="C213" s="2" t="s">
        <v>1479</v>
      </c>
      <c r="D213" s="2" t="s">
        <v>122</v>
      </c>
      <c r="E213" s="2" t="s">
        <v>123</v>
      </c>
      <c r="F213" s="2" t="s">
        <v>124</v>
      </c>
      <c r="G213" s="2" t="s">
        <v>124</v>
      </c>
      <c r="H213" s="2" t="s">
        <v>124</v>
      </c>
      <c r="I213" s="2" t="s">
        <v>125</v>
      </c>
      <c r="J213" s="2" t="s">
        <v>164</v>
      </c>
      <c r="K213" s="2" t="s">
        <v>1490</v>
      </c>
      <c r="L213" s="3">
        <v>114.55</v>
      </c>
      <c r="M213" s="3">
        <v>120.28</v>
      </c>
      <c r="N213" s="3">
        <v>286.38</v>
      </c>
      <c r="O213" s="2" t="s">
        <v>128</v>
      </c>
      <c r="P213" s="2" t="s">
        <v>1321</v>
      </c>
      <c r="Q213" s="2" t="s">
        <v>130</v>
      </c>
      <c r="R213" s="2" t="s">
        <v>131</v>
      </c>
      <c r="S213" s="2" t="s">
        <v>131</v>
      </c>
      <c r="T213" s="2" t="s">
        <v>133</v>
      </c>
      <c r="U213" s="2" t="s">
        <v>134</v>
      </c>
      <c r="V213" s="2" t="s">
        <v>135</v>
      </c>
      <c r="W213" s="2" t="s">
        <v>1285</v>
      </c>
      <c r="X213" s="2" t="s">
        <v>1285</v>
      </c>
      <c r="Y213" s="2" t="s">
        <v>1100</v>
      </c>
      <c r="Z213" s="4">
        <v>182</v>
      </c>
      <c r="AA213" s="4">
        <f>=ROUNDDOWN({0},0)</f>
      </c>
      <c r="AB213" s="5"/>
      <c r="AC213" s="2" t="s">
        <v>131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139</v>
      </c>
      <c r="BV213" s="2" t="s">
        <v>128</v>
      </c>
      <c r="BW213" s="2" t="s">
        <v>131</v>
      </c>
      <c r="BX213" s="2" t="s">
        <v>131</v>
      </c>
      <c r="BY213" s="2" t="s">
        <v>142</v>
      </c>
      <c r="BZ213" s="2" t="s">
        <v>142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139</v>
      </c>
      <c r="CI213" s="2" t="s">
        <v>128</v>
      </c>
      <c r="CJ213" s="2" t="s">
        <v>131</v>
      </c>
      <c r="CK213" s="2" t="s">
        <v>131</v>
      </c>
      <c r="CL213" s="2" t="s">
        <v>142</v>
      </c>
      <c r="CM213" s="2" t="s">
        <v>142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139</v>
      </c>
      <c r="CV213" s="2" t="s">
        <v>128</v>
      </c>
      <c r="CW213" s="2" t="s">
        <v>131</v>
      </c>
      <c r="CX213" s="2" t="s">
        <v>131</v>
      </c>
      <c r="CY213" s="2" t="s">
        <v>142</v>
      </c>
      <c r="CZ213" s="2" t="s">
        <v>142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159</v>
      </c>
      <c r="DI213" s="2" t="s">
        <v>128</v>
      </c>
      <c r="DJ213" s="2" t="s">
        <v>131</v>
      </c>
      <c r="DK213" s="2" t="s">
        <v>131</v>
      </c>
      <c r="DL213" s="2" t="s">
        <v>142</v>
      </c>
      <c r="DM213" s="2" t="s">
        <v>142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159</v>
      </c>
      <c r="DV213" s="2" t="s">
        <v>128</v>
      </c>
      <c r="DW213" s="2" t="s">
        <v>131</v>
      </c>
      <c r="DX213" s="2" t="s">
        <v>131</v>
      </c>
      <c r="DY213" s="2" t="s">
        <v>142</v>
      </c>
      <c r="DZ213" s="2" t="s">
        <v>142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159</v>
      </c>
      <c r="EI213" s="2" t="s">
        <v>128</v>
      </c>
      <c r="EJ213" s="2" t="s">
        <v>131</v>
      </c>
      <c r="EK213" s="2" t="s">
        <v>131</v>
      </c>
      <c r="EL213" s="2" t="s">
        <v>142</v>
      </c>
      <c r="EM213" s="2" t="s">
        <v>142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139</v>
      </c>
      <c r="EV213" s="2" t="s">
        <v>128</v>
      </c>
      <c r="EW213" s="2" t="s">
        <v>131</v>
      </c>
      <c r="EX213" s="2" t="s">
        <v>131</v>
      </c>
      <c r="EY213" s="2" t="s">
        <v>142</v>
      </c>
      <c r="EZ213" s="2" t="s">
        <v>142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159</v>
      </c>
      <c r="FI213" s="2" t="s">
        <v>128</v>
      </c>
      <c r="FJ213" s="2" t="s">
        <v>131</v>
      </c>
      <c r="FK213" s="2" t="s">
        <v>131</v>
      </c>
      <c r="FL213" s="2" t="s">
        <v>142</v>
      </c>
      <c r="FM213" s="2" t="s">
        <v>142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131</v>
      </c>
      <c r="FV213" s="2" t="s">
        <v>131</v>
      </c>
      <c r="FW213" s="2" t="s">
        <v>131</v>
      </c>
      <c r="FX213" s="2" t="s">
        <v>131</v>
      </c>
      <c r="FY213" s="2" t="s">
        <v>131</v>
      </c>
      <c r="FZ213" s="2" t="s">
        <v>131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152</v>
      </c>
      <c r="GI213" s="2" t="s">
        <v>128</v>
      </c>
      <c r="GJ213" s="2" t="s">
        <v>131</v>
      </c>
      <c r="GK213" s="2" t="s">
        <v>131</v>
      </c>
      <c r="GL213" s="2" t="s">
        <v>142</v>
      </c>
      <c r="GM213" s="2" t="s">
        <v>142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152</v>
      </c>
      <c r="GV213" s="2" t="s">
        <v>128</v>
      </c>
      <c r="GW213" s="2" t="s">
        <v>131</v>
      </c>
      <c r="GX213" s="2" t="s">
        <v>131</v>
      </c>
      <c r="GY213" s="2" t="s">
        <v>142</v>
      </c>
      <c r="GZ213" s="2" t="s">
        <v>142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152</v>
      </c>
      <c r="HI213" s="2" t="s">
        <v>128</v>
      </c>
      <c r="HJ213" s="2" t="s">
        <v>131</v>
      </c>
      <c r="HK213" s="2" t="s">
        <v>131</v>
      </c>
      <c r="HL213" s="2" t="s">
        <v>142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159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142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131</v>
      </c>
      <c r="II213" s="2" t="s">
        <v>131</v>
      </c>
      <c r="IJ213" s="2" t="s">
        <v>131</v>
      </c>
      <c r="IK213" s="2" t="s">
        <v>131</v>
      </c>
      <c r="IL213" s="2" t="s">
        <v>131</v>
      </c>
      <c r="IM213" s="2" t="s">
        <v>131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159</v>
      </c>
      <c r="IV213" s="2" t="s">
        <v>128</v>
      </c>
      <c r="IW213" s="2" t="s">
        <v>131</v>
      </c>
      <c r="IX213" s="2" t="s">
        <v>131</v>
      </c>
      <c r="IY213" s="2" t="s">
        <v>142</v>
      </c>
      <c r="IZ213" s="2" t="s">
        <v>142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159</v>
      </c>
      <c r="JI213" s="2" t="s">
        <v>128</v>
      </c>
      <c r="JJ213" s="2" t="s">
        <v>131</v>
      </c>
      <c r="JK213" s="2" t="s">
        <v>131</v>
      </c>
      <c r="JL213" s="2" t="s">
        <v>142</v>
      </c>
      <c r="JM213" s="2" t="s">
        <v>142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152</v>
      </c>
      <c r="JV213" s="2" t="s">
        <v>128</v>
      </c>
      <c r="JW213" s="2" t="s">
        <v>131</v>
      </c>
      <c r="JX213" s="2" t="s">
        <v>131</v>
      </c>
      <c r="JY213" s="2" t="s">
        <v>142</v>
      </c>
      <c r="JZ213" s="2" t="s">
        <v>142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152</v>
      </c>
      <c r="KI213" s="2" t="s">
        <v>128</v>
      </c>
      <c r="KJ213" s="2" t="s">
        <v>131</v>
      </c>
      <c r="KK213" s="2" t="s">
        <v>131</v>
      </c>
      <c r="KL213" s="2" t="s">
        <v>142</v>
      </c>
      <c r="KM213" s="2" t="s">
        <v>142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159</v>
      </c>
      <c r="KV213" s="2" t="s">
        <v>128</v>
      </c>
      <c r="KW213" s="2" t="s">
        <v>131</v>
      </c>
      <c r="KX213" s="2" t="s">
        <v>131</v>
      </c>
      <c r="KY213" s="2" t="s">
        <v>142</v>
      </c>
      <c r="KZ213" s="2" t="s">
        <v>142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160</v>
      </c>
      <c r="LI213" s="2" t="s">
        <v>128</v>
      </c>
      <c r="LJ213" s="2" t="s">
        <v>131</v>
      </c>
      <c r="LK213" s="2" t="s">
        <v>131</v>
      </c>
      <c r="LL213" s="2" t="s">
        <v>142</v>
      </c>
      <c r="LM213" s="2" t="s">
        <v>142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139</v>
      </c>
      <c r="LV213" s="2" t="s">
        <v>128</v>
      </c>
      <c r="LW213" s="2" t="s">
        <v>131</v>
      </c>
      <c r="LX213" s="2" t="s">
        <v>131</v>
      </c>
      <c r="LY213" s="2" t="s">
        <v>142</v>
      </c>
      <c r="LZ213" s="2" t="s">
        <v>142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131</v>
      </c>
      <c r="MI213" s="2" t="s">
        <v>131</v>
      </c>
      <c r="MJ213" s="2" t="s">
        <v>131</v>
      </c>
      <c r="MK213" s="2" t="s">
        <v>131</v>
      </c>
      <c r="ML213" s="2" t="s">
        <v>131</v>
      </c>
      <c r="MM213" s="2" t="s">
        <v>131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152</v>
      </c>
      <c r="NI213" s="2" t="s">
        <v>128</v>
      </c>
      <c r="NJ213" s="2" t="s">
        <v>131</v>
      </c>
      <c r="NK213" s="2" t="s">
        <v>131</v>
      </c>
      <c r="NL213" s="2" t="s">
        <v>142</v>
      </c>
      <c r="NM213" s="2" t="s">
        <v>142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159</v>
      </c>
      <c r="OI213" s="2" t="s">
        <v>128</v>
      </c>
      <c r="OJ213" s="2" t="s">
        <v>131</v>
      </c>
      <c r="OK213" s="2" t="s">
        <v>131</v>
      </c>
      <c r="OL213" s="2" t="s">
        <v>142</v>
      </c>
      <c r="OM213" s="2" t="s">
        <v>142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152</v>
      </c>
      <c r="OV213" s="2" t="s">
        <v>128</v>
      </c>
      <c r="OW213" s="2" t="s">
        <v>131</v>
      </c>
      <c r="OX213" s="2" t="s">
        <v>131</v>
      </c>
      <c r="OY213" s="2" t="s">
        <v>142</v>
      </c>
      <c r="OZ213" s="2" t="s">
        <v>142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159</v>
      </c>
      <c r="PI213" s="2" t="s">
        <v>128</v>
      </c>
      <c r="PJ213" s="2" t="s">
        <v>131</v>
      </c>
      <c r="PK213" s="2" t="s">
        <v>131</v>
      </c>
      <c r="PL213" s="2" t="s">
        <v>142</v>
      </c>
      <c r="PM213" s="2" t="s">
        <v>142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131</v>
      </c>
      <c r="PV213" s="2" t="s">
        <v>131</v>
      </c>
      <c r="PW213" s="2" t="s">
        <v>131</v>
      </c>
      <c r="PX213" s="2" t="s">
        <v>131</v>
      </c>
      <c r="PY213" s="2" t="s">
        <v>131</v>
      </c>
      <c r="PZ213" s="2" t="s">
        <v>131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152</v>
      </c>
      <c r="QI213" s="2" t="s">
        <v>128</v>
      </c>
      <c r="QJ213" s="2" t="s">
        <v>131</v>
      </c>
      <c r="QK213" s="2" t="s">
        <v>131</v>
      </c>
      <c r="QL213" s="2" t="s">
        <v>142</v>
      </c>
      <c r="QM213" s="2" t="s">
        <v>142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160</v>
      </c>
      <c r="QV213" s="2" t="s">
        <v>128</v>
      </c>
      <c r="QW213" s="2" t="s">
        <v>131</v>
      </c>
      <c r="QX213" s="2" t="s">
        <v>131</v>
      </c>
      <c r="QY213" s="2" t="s">
        <v>142</v>
      </c>
      <c r="QZ213" s="2" t="s">
        <v>142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152</v>
      </c>
      <c r="RI213" s="2" t="s">
        <v>154</v>
      </c>
      <c r="RJ213" s="2" t="s">
        <v>131</v>
      </c>
      <c r="RK213" s="2" t="s">
        <v>131</v>
      </c>
      <c r="RL213" s="2" t="s">
        <v>142</v>
      </c>
      <c r="RM213" s="2" t="s">
        <v>142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159</v>
      </c>
      <c r="RV213" s="2" t="s">
        <v>128</v>
      </c>
      <c r="RW213" s="2" t="s">
        <v>131</v>
      </c>
      <c r="RX213" s="2" t="s">
        <v>131</v>
      </c>
      <c r="RY213" s="2" t="s">
        <v>142</v>
      </c>
      <c r="RZ213" s="2" t="s">
        <v>142</v>
      </c>
      <c r="SA213" s="2" t="s">
        <v>131</v>
      </c>
    </row>
    <row r="214">
      <c r="A214" s="2" t="s">
        <v>1492</v>
      </c>
      <c r="B214" s="2" t="s">
        <v>120</v>
      </c>
      <c r="C214" s="2" t="s">
        <v>1479</v>
      </c>
      <c r="D214" s="2" t="s">
        <v>122</v>
      </c>
      <c r="E214" s="2" t="s">
        <v>123</v>
      </c>
      <c r="F214" s="2" t="s">
        <v>124</v>
      </c>
      <c r="G214" s="2" t="s">
        <v>124</v>
      </c>
      <c r="H214" s="2" t="s">
        <v>124</v>
      </c>
      <c r="I214" s="2" t="s">
        <v>125</v>
      </c>
      <c r="J214" s="2" t="s">
        <v>180</v>
      </c>
      <c r="K214" s="2" t="s">
        <v>1490</v>
      </c>
      <c r="L214" s="3">
        <v>125.45</v>
      </c>
      <c r="M214" s="3">
        <v>131.72</v>
      </c>
      <c r="N214" s="3">
        <v>313.63</v>
      </c>
      <c r="O214" s="2" t="s">
        <v>128</v>
      </c>
      <c r="P214" s="2" t="s">
        <v>1321</v>
      </c>
      <c r="Q214" s="2" t="s">
        <v>130</v>
      </c>
      <c r="R214" s="2" t="s">
        <v>131</v>
      </c>
      <c r="S214" s="2" t="s">
        <v>131</v>
      </c>
      <c r="T214" s="2" t="s">
        <v>133</v>
      </c>
      <c r="U214" s="2" t="s">
        <v>134</v>
      </c>
      <c r="V214" s="2" t="s">
        <v>135</v>
      </c>
      <c r="W214" s="2" t="s">
        <v>1285</v>
      </c>
      <c r="X214" s="2" t="s">
        <v>1285</v>
      </c>
      <c r="Y214" s="2" t="s">
        <v>1100</v>
      </c>
      <c r="Z214" s="4">
        <v>243</v>
      </c>
      <c r="AA214" s="4">
        <f>=ROUNDDOWN({0},0)</f>
      </c>
      <c r="AB214" s="5"/>
      <c r="AC214" s="2" t="s">
        <v>131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139</v>
      </c>
      <c r="BV214" s="2" t="s">
        <v>128</v>
      </c>
      <c r="BW214" s="2" t="s">
        <v>131</v>
      </c>
      <c r="BX214" s="2" t="s">
        <v>131</v>
      </c>
      <c r="BY214" s="2" t="s">
        <v>142</v>
      </c>
      <c r="BZ214" s="2" t="s">
        <v>142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139</v>
      </c>
      <c r="CI214" s="2" t="s">
        <v>128</v>
      </c>
      <c r="CJ214" s="2" t="s">
        <v>131</v>
      </c>
      <c r="CK214" s="2" t="s">
        <v>131</v>
      </c>
      <c r="CL214" s="2" t="s">
        <v>142</v>
      </c>
      <c r="CM214" s="2" t="s">
        <v>142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139</v>
      </c>
      <c r="CV214" s="2" t="s">
        <v>128</v>
      </c>
      <c r="CW214" s="2" t="s">
        <v>131</v>
      </c>
      <c r="CX214" s="2" t="s">
        <v>131</v>
      </c>
      <c r="CY214" s="2" t="s">
        <v>142</v>
      </c>
      <c r="CZ214" s="2" t="s">
        <v>142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159</v>
      </c>
      <c r="DI214" s="2" t="s">
        <v>128</v>
      </c>
      <c r="DJ214" s="2" t="s">
        <v>131</v>
      </c>
      <c r="DK214" s="2" t="s">
        <v>131</v>
      </c>
      <c r="DL214" s="2" t="s">
        <v>142</v>
      </c>
      <c r="DM214" s="2" t="s">
        <v>142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159</v>
      </c>
      <c r="DV214" s="2" t="s">
        <v>128</v>
      </c>
      <c r="DW214" s="2" t="s">
        <v>131</v>
      </c>
      <c r="DX214" s="2" t="s">
        <v>131</v>
      </c>
      <c r="DY214" s="2" t="s">
        <v>142</v>
      </c>
      <c r="DZ214" s="2" t="s">
        <v>142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159</v>
      </c>
      <c r="EI214" s="2" t="s">
        <v>128</v>
      </c>
      <c r="EJ214" s="2" t="s">
        <v>131</v>
      </c>
      <c r="EK214" s="2" t="s">
        <v>131</v>
      </c>
      <c r="EL214" s="2" t="s">
        <v>142</v>
      </c>
      <c r="EM214" s="2" t="s">
        <v>142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139</v>
      </c>
      <c r="EV214" s="2" t="s">
        <v>128</v>
      </c>
      <c r="EW214" s="2" t="s">
        <v>131</v>
      </c>
      <c r="EX214" s="2" t="s">
        <v>131</v>
      </c>
      <c r="EY214" s="2" t="s">
        <v>142</v>
      </c>
      <c r="EZ214" s="2" t="s">
        <v>142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159</v>
      </c>
      <c r="FI214" s="2" t="s">
        <v>128</v>
      </c>
      <c r="FJ214" s="2" t="s">
        <v>131</v>
      </c>
      <c r="FK214" s="2" t="s">
        <v>131</v>
      </c>
      <c r="FL214" s="2" t="s">
        <v>142</v>
      </c>
      <c r="FM214" s="2" t="s">
        <v>142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131</v>
      </c>
      <c r="FV214" s="2" t="s">
        <v>131</v>
      </c>
      <c r="FW214" s="2" t="s">
        <v>131</v>
      </c>
      <c r="FX214" s="2" t="s">
        <v>131</v>
      </c>
      <c r="FY214" s="2" t="s">
        <v>131</v>
      </c>
      <c r="FZ214" s="2" t="s">
        <v>131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152</v>
      </c>
      <c r="GI214" s="2" t="s">
        <v>128</v>
      </c>
      <c r="GJ214" s="2" t="s">
        <v>131</v>
      </c>
      <c r="GK214" s="2" t="s">
        <v>131</v>
      </c>
      <c r="GL214" s="2" t="s">
        <v>142</v>
      </c>
      <c r="GM214" s="2" t="s">
        <v>142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152</v>
      </c>
      <c r="GV214" s="2" t="s">
        <v>128</v>
      </c>
      <c r="GW214" s="2" t="s">
        <v>131</v>
      </c>
      <c r="GX214" s="2" t="s">
        <v>131</v>
      </c>
      <c r="GY214" s="2" t="s">
        <v>142</v>
      </c>
      <c r="GZ214" s="2" t="s">
        <v>142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152</v>
      </c>
      <c r="HI214" s="2" t="s">
        <v>128</v>
      </c>
      <c r="HJ214" s="2" t="s">
        <v>131</v>
      </c>
      <c r="HK214" s="2" t="s">
        <v>131</v>
      </c>
      <c r="HL214" s="2" t="s">
        <v>142</v>
      </c>
      <c r="HM214" s="2" t="s">
        <v>142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159</v>
      </c>
      <c r="HV214" s="2" t="s">
        <v>128</v>
      </c>
      <c r="HW214" s="2" t="s">
        <v>131</v>
      </c>
      <c r="HX214" s="2" t="s">
        <v>131</v>
      </c>
      <c r="HY214" s="2" t="s">
        <v>142</v>
      </c>
      <c r="HZ214" s="2" t="s">
        <v>142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131</v>
      </c>
      <c r="II214" s="2" t="s">
        <v>131</v>
      </c>
      <c r="IJ214" s="2" t="s">
        <v>131</v>
      </c>
      <c r="IK214" s="2" t="s">
        <v>131</v>
      </c>
      <c r="IL214" s="2" t="s">
        <v>131</v>
      </c>
      <c r="IM214" s="2" t="s">
        <v>131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159</v>
      </c>
      <c r="IV214" s="2" t="s">
        <v>128</v>
      </c>
      <c r="IW214" s="2" t="s">
        <v>131</v>
      </c>
      <c r="IX214" s="2" t="s">
        <v>131</v>
      </c>
      <c r="IY214" s="2" t="s">
        <v>142</v>
      </c>
      <c r="IZ214" s="2" t="s">
        <v>142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159</v>
      </c>
      <c r="JI214" s="2" t="s">
        <v>128</v>
      </c>
      <c r="JJ214" s="2" t="s">
        <v>131</v>
      </c>
      <c r="JK214" s="2" t="s">
        <v>131</v>
      </c>
      <c r="JL214" s="2" t="s">
        <v>142</v>
      </c>
      <c r="JM214" s="2" t="s">
        <v>142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152</v>
      </c>
      <c r="JV214" s="2" t="s">
        <v>128</v>
      </c>
      <c r="JW214" s="2" t="s">
        <v>131</v>
      </c>
      <c r="JX214" s="2" t="s">
        <v>131</v>
      </c>
      <c r="JY214" s="2" t="s">
        <v>142</v>
      </c>
      <c r="JZ214" s="2" t="s">
        <v>142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152</v>
      </c>
      <c r="KI214" s="2" t="s">
        <v>128</v>
      </c>
      <c r="KJ214" s="2" t="s">
        <v>131</v>
      </c>
      <c r="KK214" s="2" t="s">
        <v>131</v>
      </c>
      <c r="KL214" s="2" t="s">
        <v>142</v>
      </c>
      <c r="KM214" s="2" t="s">
        <v>142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159</v>
      </c>
      <c r="KV214" s="2" t="s">
        <v>128</v>
      </c>
      <c r="KW214" s="2" t="s">
        <v>131</v>
      </c>
      <c r="KX214" s="2" t="s">
        <v>131</v>
      </c>
      <c r="KY214" s="2" t="s">
        <v>142</v>
      </c>
      <c r="KZ214" s="2" t="s">
        <v>142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160</v>
      </c>
      <c r="LI214" s="2" t="s">
        <v>128</v>
      </c>
      <c r="LJ214" s="2" t="s">
        <v>131</v>
      </c>
      <c r="LK214" s="2" t="s">
        <v>131</v>
      </c>
      <c r="LL214" s="2" t="s">
        <v>142</v>
      </c>
      <c r="LM214" s="2" t="s">
        <v>142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139</v>
      </c>
      <c r="LV214" s="2" t="s">
        <v>128</v>
      </c>
      <c r="LW214" s="2" t="s">
        <v>131</v>
      </c>
      <c r="LX214" s="2" t="s">
        <v>131</v>
      </c>
      <c r="LY214" s="2" t="s">
        <v>142</v>
      </c>
      <c r="LZ214" s="2" t="s">
        <v>142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131</v>
      </c>
      <c r="MI214" s="2" t="s">
        <v>131</v>
      </c>
      <c r="MJ214" s="2" t="s">
        <v>131</v>
      </c>
      <c r="MK214" s="2" t="s">
        <v>131</v>
      </c>
      <c r="ML214" s="2" t="s">
        <v>131</v>
      </c>
      <c r="MM214" s="2" t="s">
        <v>131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152</v>
      </c>
      <c r="NI214" s="2" t="s">
        <v>128</v>
      </c>
      <c r="NJ214" s="2" t="s">
        <v>131</v>
      </c>
      <c r="NK214" s="2" t="s">
        <v>131</v>
      </c>
      <c r="NL214" s="2" t="s">
        <v>142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159</v>
      </c>
      <c r="OI214" s="2" t="s">
        <v>128</v>
      </c>
      <c r="OJ214" s="2" t="s">
        <v>131</v>
      </c>
      <c r="OK214" s="2" t="s">
        <v>131</v>
      </c>
      <c r="OL214" s="2" t="s">
        <v>142</v>
      </c>
      <c r="OM214" s="2" t="s">
        <v>142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152</v>
      </c>
      <c r="OV214" s="2" t="s">
        <v>128</v>
      </c>
      <c r="OW214" s="2" t="s">
        <v>131</v>
      </c>
      <c r="OX214" s="2" t="s">
        <v>131</v>
      </c>
      <c r="OY214" s="2" t="s">
        <v>142</v>
      </c>
      <c r="OZ214" s="2" t="s">
        <v>142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159</v>
      </c>
      <c r="PI214" s="2" t="s">
        <v>128</v>
      </c>
      <c r="PJ214" s="2" t="s">
        <v>131</v>
      </c>
      <c r="PK214" s="2" t="s">
        <v>131</v>
      </c>
      <c r="PL214" s="2" t="s">
        <v>142</v>
      </c>
      <c r="PM214" s="2" t="s">
        <v>142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131</v>
      </c>
      <c r="PV214" s="2" t="s">
        <v>131</v>
      </c>
      <c r="PW214" s="2" t="s">
        <v>131</v>
      </c>
      <c r="PX214" s="2" t="s">
        <v>131</v>
      </c>
      <c r="PY214" s="2" t="s">
        <v>131</v>
      </c>
      <c r="PZ214" s="2" t="s">
        <v>131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152</v>
      </c>
      <c r="QI214" s="2" t="s">
        <v>128</v>
      </c>
      <c r="QJ214" s="2" t="s">
        <v>131</v>
      </c>
      <c r="QK214" s="2" t="s">
        <v>131</v>
      </c>
      <c r="QL214" s="2" t="s">
        <v>142</v>
      </c>
      <c r="QM214" s="2" t="s">
        <v>142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160</v>
      </c>
      <c r="QV214" s="2" t="s">
        <v>128</v>
      </c>
      <c r="QW214" s="2" t="s">
        <v>131</v>
      </c>
      <c r="QX214" s="2" t="s">
        <v>131</v>
      </c>
      <c r="QY214" s="2" t="s">
        <v>142</v>
      </c>
      <c r="QZ214" s="2" t="s">
        <v>142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152</v>
      </c>
      <c r="RI214" s="2" t="s">
        <v>154</v>
      </c>
      <c r="RJ214" s="2" t="s">
        <v>131</v>
      </c>
      <c r="RK214" s="2" t="s">
        <v>131</v>
      </c>
      <c r="RL214" s="2" t="s">
        <v>142</v>
      </c>
      <c r="RM214" s="2" t="s">
        <v>142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159</v>
      </c>
      <c r="RV214" s="2" t="s">
        <v>128</v>
      </c>
      <c r="RW214" s="2" t="s">
        <v>131</v>
      </c>
      <c r="RX214" s="2" t="s">
        <v>131</v>
      </c>
      <c r="RY214" s="2" t="s">
        <v>142</v>
      </c>
      <c r="RZ214" s="2" t="s">
        <v>142</v>
      </c>
      <c r="SA214" s="2" t="s">
        <v>131</v>
      </c>
    </row>
    <row r="215">
      <c r="A215" s="2" t="s">
        <v>1493</v>
      </c>
      <c r="B215" s="2" t="s">
        <v>120</v>
      </c>
      <c r="C215" s="2" t="s">
        <v>1479</v>
      </c>
      <c r="D215" s="2" t="s">
        <v>122</v>
      </c>
      <c r="E215" s="2" t="s">
        <v>123</v>
      </c>
      <c r="F215" s="2" t="s">
        <v>124</v>
      </c>
      <c r="G215" s="2" t="s">
        <v>124</v>
      </c>
      <c r="H215" s="2" t="s">
        <v>124</v>
      </c>
      <c r="I215" s="2" t="s">
        <v>125</v>
      </c>
      <c r="J215" s="2" t="s">
        <v>189</v>
      </c>
      <c r="K215" s="2" t="s">
        <v>1490</v>
      </c>
      <c r="L215" s="3">
        <v>125.45</v>
      </c>
      <c r="M215" s="3">
        <v>131.72</v>
      </c>
      <c r="N215" s="3">
        <v>313.63</v>
      </c>
      <c r="O215" s="2" t="s">
        <v>128</v>
      </c>
      <c r="P215" s="2" t="s">
        <v>1321</v>
      </c>
      <c r="Q215" s="2" t="s">
        <v>130</v>
      </c>
      <c r="R215" s="2" t="s">
        <v>131</v>
      </c>
      <c r="S215" s="2" t="s">
        <v>131</v>
      </c>
      <c r="T215" s="2" t="s">
        <v>133</v>
      </c>
      <c r="U215" s="2" t="s">
        <v>134</v>
      </c>
      <c r="V215" s="2" t="s">
        <v>135</v>
      </c>
      <c r="W215" s="2" t="s">
        <v>1285</v>
      </c>
      <c r="X215" s="2" t="s">
        <v>1285</v>
      </c>
      <c r="Y215" s="2" t="s">
        <v>1100</v>
      </c>
      <c r="Z215" s="4">
        <v>79</v>
      </c>
      <c r="AA215" s="4">
        <f>=ROUNDDOWN({0},0)</f>
      </c>
      <c r="AB215" s="5"/>
      <c r="AC215" s="2" t="s">
        <v>131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139</v>
      </c>
      <c r="BV215" s="2" t="s">
        <v>128</v>
      </c>
      <c r="BW215" s="2" t="s">
        <v>131</v>
      </c>
      <c r="BX215" s="2" t="s">
        <v>131</v>
      </c>
      <c r="BY215" s="2" t="s">
        <v>142</v>
      </c>
      <c r="BZ215" s="2" t="s">
        <v>142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139</v>
      </c>
      <c r="CI215" s="2" t="s">
        <v>128</v>
      </c>
      <c r="CJ215" s="2" t="s">
        <v>131</v>
      </c>
      <c r="CK215" s="2" t="s">
        <v>131</v>
      </c>
      <c r="CL215" s="2" t="s">
        <v>142</v>
      </c>
      <c r="CM215" s="2" t="s">
        <v>142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139</v>
      </c>
      <c r="CV215" s="2" t="s">
        <v>128</v>
      </c>
      <c r="CW215" s="2" t="s">
        <v>131</v>
      </c>
      <c r="CX215" s="2" t="s">
        <v>131</v>
      </c>
      <c r="CY215" s="2" t="s">
        <v>142</v>
      </c>
      <c r="CZ215" s="2" t="s">
        <v>142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159</v>
      </c>
      <c r="DI215" s="2" t="s">
        <v>128</v>
      </c>
      <c r="DJ215" s="2" t="s">
        <v>131</v>
      </c>
      <c r="DK215" s="2" t="s">
        <v>131</v>
      </c>
      <c r="DL215" s="2" t="s">
        <v>142</v>
      </c>
      <c r="DM215" s="2" t="s">
        <v>142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159</v>
      </c>
      <c r="DV215" s="2" t="s">
        <v>128</v>
      </c>
      <c r="DW215" s="2" t="s">
        <v>131</v>
      </c>
      <c r="DX215" s="2" t="s">
        <v>131</v>
      </c>
      <c r="DY215" s="2" t="s">
        <v>142</v>
      </c>
      <c r="DZ215" s="2" t="s">
        <v>142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159</v>
      </c>
      <c r="EI215" s="2" t="s">
        <v>128</v>
      </c>
      <c r="EJ215" s="2" t="s">
        <v>131</v>
      </c>
      <c r="EK215" s="2" t="s">
        <v>131</v>
      </c>
      <c r="EL215" s="2" t="s">
        <v>142</v>
      </c>
      <c r="EM215" s="2" t="s">
        <v>142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139</v>
      </c>
      <c r="EV215" s="2" t="s">
        <v>128</v>
      </c>
      <c r="EW215" s="2" t="s">
        <v>131</v>
      </c>
      <c r="EX215" s="2" t="s">
        <v>131</v>
      </c>
      <c r="EY215" s="2" t="s">
        <v>142</v>
      </c>
      <c r="EZ215" s="2" t="s">
        <v>142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159</v>
      </c>
      <c r="FI215" s="2" t="s">
        <v>128</v>
      </c>
      <c r="FJ215" s="2" t="s">
        <v>131</v>
      </c>
      <c r="FK215" s="2" t="s">
        <v>131</v>
      </c>
      <c r="FL215" s="2" t="s">
        <v>142</v>
      </c>
      <c r="FM215" s="2" t="s">
        <v>142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131</v>
      </c>
      <c r="FV215" s="2" t="s">
        <v>131</v>
      </c>
      <c r="FW215" s="2" t="s">
        <v>131</v>
      </c>
      <c r="FX215" s="2" t="s">
        <v>131</v>
      </c>
      <c r="FY215" s="2" t="s">
        <v>131</v>
      </c>
      <c r="FZ215" s="2" t="s">
        <v>131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152</v>
      </c>
      <c r="GI215" s="2" t="s">
        <v>128</v>
      </c>
      <c r="GJ215" s="2" t="s">
        <v>131</v>
      </c>
      <c r="GK215" s="2" t="s">
        <v>131</v>
      </c>
      <c r="GL215" s="2" t="s">
        <v>142</v>
      </c>
      <c r="GM215" s="2" t="s">
        <v>142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152</v>
      </c>
      <c r="GV215" s="2" t="s">
        <v>128</v>
      </c>
      <c r="GW215" s="2" t="s">
        <v>131</v>
      </c>
      <c r="GX215" s="2" t="s">
        <v>131</v>
      </c>
      <c r="GY215" s="2" t="s">
        <v>142</v>
      </c>
      <c r="GZ215" s="2" t="s">
        <v>142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152</v>
      </c>
      <c r="HI215" s="2" t="s">
        <v>128</v>
      </c>
      <c r="HJ215" s="2" t="s">
        <v>131</v>
      </c>
      <c r="HK215" s="2" t="s">
        <v>131</v>
      </c>
      <c r="HL215" s="2" t="s">
        <v>142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159</v>
      </c>
      <c r="HV215" s="2" t="s">
        <v>128</v>
      </c>
      <c r="HW215" s="2" t="s">
        <v>131</v>
      </c>
      <c r="HX215" s="2" t="s">
        <v>131</v>
      </c>
      <c r="HY215" s="2" t="s">
        <v>142</v>
      </c>
      <c r="HZ215" s="2" t="s">
        <v>142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2" t="s">
        <v>131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159</v>
      </c>
      <c r="IV215" s="2" t="s">
        <v>128</v>
      </c>
      <c r="IW215" s="2" t="s">
        <v>131</v>
      </c>
      <c r="IX215" s="2" t="s">
        <v>131</v>
      </c>
      <c r="IY215" s="2" t="s">
        <v>142</v>
      </c>
      <c r="IZ215" s="2" t="s">
        <v>142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159</v>
      </c>
      <c r="JI215" s="2" t="s">
        <v>128</v>
      </c>
      <c r="JJ215" s="2" t="s">
        <v>131</v>
      </c>
      <c r="JK215" s="2" t="s">
        <v>131</v>
      </c>
      <c r="JL215" s="2" t="s">
        <v>142</v>
      </c>
      <c r="JM215" s="2" t="s">
        <v>142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152</v>
      </c>
      <c r="JV215" s="2" t="s">
        <v>128</v>
      </c>
      <c r="JW215" s="2" t="s">
        <v>131</v>
      </c>
      <c r="JX215" s="2" t="s">
        <v>131</v>
      </c>
      <c r="JY215" s="2" t="s">
        <v>142</v>
      </c>
      <c r="JZ215" s="2" t="s">
        <v>142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152</v>
      </c>
      <c r="KI215" s="2" t="s">
        <v>128</v>
      </c>
      <c r="KJ215" s="2" t="s">
        <v>131</v>
      </c>
      <c r="KK215" s="2" t="s">
        <v>131</v>
      </c>
      <c r="KL215" s="2" t="s">
        <v>142</v>
      </c>
      <c r="KM215" s="2" t="s">
        <v>142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159</v>
      </c>
      <c r="KV215" s="2" t="s">
        <v>128</v>
      </c>
      <c r="KW215" s="2" t="s">
        <v>131</v>
      </c>
      <c r="KX215" s="2" t="s">
        <v>131</v>
      </c>
      <c r="KY215" s="2" t="s">
        <v>142</v>
      </c>
      <c r="KZ215" s="2" t="s">
        <v>142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160</v>
      </c>
      <c r="LI215" s="2" t="s">
        <v>128</v>
      </c>
      <c r="LJ215" s="2" t="s">
        <v>131</v>
      </c>
      <c r="LK215" s="2" t="s">
        <v>131</v>
      </c>
      <c r="LL215" s="2" t="s">
        <v>142</v>
      </c>
      <c r="LM215" s="2" t="s">
        <v>142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139</v>
      </c>
      <c r="LV215" s="2" t="s">
        <v>128</v>
      </c>
      <c r="LW215" s="2" t="s">
        <v>131</v>
      </c>
      <c r="LX215" s="2" t="s">
        <v>131</v>
      </c>
      <c r="LY215" s="2" t="s">
        <v>142</v>
      </c>
      <c r="LZ215" s="2" t="s">
        <v>142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131</v>
      </c>
      <c r="MI215" s="2" t="s">
        <v>131</v>
      </c>
      <c r="MJ215" s="2" t="s">
        <v>131</v>
      </c>
      <c r="MK215" s="2" t="s">
        <v>131</v>
      </c>
      <c r="ML215" s="2" t="s">
        <v>131</v>
      </c>
      <c r="MM215" s="2" t="s">
        <v>131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131</v>
      </c>
      <c r="MV215" s="2" t="s">
        <v>131</v>
      </c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152</v>
      </c>
      <c r="NI215" s="2" t="s">
        <v>128</v>
      </c>
      <c r="NJ215" s="2" t="s">
        <v>131</v>
      </c>
      <c r="NK215" s="2" t="s">
        <v>131</v>
      </c>
      <c r="NL215" s="2" t="s">
        <v>142</v>
      </c>
      <c r="NM215" s="2" t="s">
        <v>142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159</v>
      </c>
      <c r="OI215" s="2" t="s">
        <v>128</v>
      </c>
      <c r="OJ215" s="2" t="s">
        <v>131</v>
      </c>
      <c r="OK215" s="2" t="s">
        <v>131</v>
      </c>
      <c r="OL215" s="2" t="s">
        <v>142</v>
      </c>
      <c r="OM215" s="2" t="s">
        <v>142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152</v>
      </c>
      <c r="OV215" s="2" t="s">
        <v>128</v>
      </c>
      <c r="OW215" s="2" t="s">
        <v>131</v>
      </c>
      <c r="OX215" s="2" t="s">
        <v>131</v>
      </c>
      <c r="OY215" s="2" t="s">
        <v>142</v>
      </c>
      <c r="OZ215" s="2" t="s">
        <v>142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159</v>
      </c>
      <c r="PI215" s="2" t="s">
        <v>128</v>
      </c>
      <c r="PJ215" s="2" t="s">
        <v>131</v>
      </c>
      <c r="PK215" s="2" t="s">
        <v>131</v>
      </c>
      <c r="PL215" s="2" t="s">
        <v>142</v>
      </c>
      <c r="PM215" s="2" t="s">
        <v>142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131</v>
      </c>
      <c r="PV215" s="2" t="s">
        <v>131</v>
      </c>
      <c r="PW215" s="2" t="s">
        <v>131</v>
      </c>
      <c r="PX215" s="2" t="s">
        <v>131</v>
      </c>
      <c r="PY215" s="2" t="s">
        <v>131</v>
      </c>
      <c r="PZ215" s="2" t="s">
        <v>131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152</v>
      </c>
      <c r="QI215" s="2" t="s">
        <v>128</v>
      </c>
      <c r="QJ215" s="2" t="s">
        <v>131</v>
      </c>
      <c r="QK215" s="2" t="s">
        <v>131</v>
      </c>
      <c r="QL215" s="2" t="s">
        <v>142</v>
      </c>
      <c r="QM215" s="2" t="s">
        <v>142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160</v>
      </c>
      <c r="QV215" s="2" t="s">
        <v>128</v>
      </c>
      <c r="QW215" s="2" t="s">
        <v>131</v>
      </c>
      <c r="QX215" s="2" t="s">
        <v>131</v>
      </c>
      <c r="QY215" s="2" t="s">
        <v>142</v>
      </c>
      <c r="QZ215" s="2" t="s">
        <v>142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152</v>
      </c>
      <c r="RI215" s="2" t="s">
        <v>154</v>
      </c>
      <c r="RJ215" s="2" t="s">
        <v>131</v>
      </c>
      <c r="RK215" s="2" t="s">
        <v>131</v>
      </c>
      <c r="RL215" s="2" t="s">
        <v>142</v>
      </c>
      <c r="RM215" s="2" t="s">
        <v>142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159</v>
      </c>
      <c r="RV215" s="2" t="s">
        <v>128</v>
      </c>
      <c r="RW215" s="2" t="s">
        <v>131</v>
      </c>
      <c r="RX215" s="2" t="s">
        <v>131</v>
      </c>
      <c r="RY215" s="2" t="s">
        <v>142</v>
      </c>
      <c r="RZ215" s="2" t="s">
        <v>142</v>
      </c>
      <c r="SA215" s="2" t="s">
        <v>131</v>
      </c>
    </row>
    <row r="216">
      <c r="A216" s="2" t="s">
        <v>1494</v>
      </c>
      <c r="B216" s="2" t="s">
        <v>120</v>
      </c>
      <c r="C216" s="2" t="s">
        <v>1479</v>
      </c>
      <c r="D216" s="2" t="s">
        <v>867</v>
      </c>
      <c r="E216" s="2" t="s">
        <v>868</v>
      </c>
      <c r="F216" s="2" t="s">
        <v>330</v>
      </c>
      <c r="G216" s="2" t="s">
        <v>330</v>
      </c>
      <c r="H216" s="2" t="s">
        <v>330</v>
      </c>
      <c r="I216" s="2" t="s">
        <v>869</v>
      </c>
      <c r="J216" s="2" t="s">
        <v>245</v>
      </c>
      <c r="K216" s="2" t="s">
        <v>736</v>
      </c>
      <c r="L216" s="3">
        <v>85</v>
      </c>
      <c r="M216" s="3">
        <v>89.25</v>
      </c>
      <c r="N216" s="3">
        <v>212.5</v>
      </c>
      <c r="O216" s="2" t="s">
        <v>128</v>
      </c>
      <c r="P216" s="2" t="s">
        <v>1321</v>
      </c>
      <c r="Q216" s="2" t="s">
        <v>130</v>
      </c>
      <c r="R216" s="2" t="s">
        <v>131</v>
      </c>
      <c r="S216" s="2" t="s">
        <v>131</v>
      </c>
      <c r="T216" s="2" t="s">
        <v>133</v>
      </c>
      <c r="U216" s="2" t="s">
        <v>1089</v>
      </c>
      <c r="V216" s="2" t="s">
        <v>135</v>
      </c>
      <c r="W216" s="2" t="s">
        <v>1285</v>
      </c>
      <c r="X216" s="2" t="s">
        <v>473</v>
      </c>
      <c r="Y216" s="2" t="s">
        <v>131</v>
      </c>
      <c r="Z216" s="4"/>
      <c r="AA216" s="4">
        <f>=ROUNDDOWN({0},0)</f>
      </c>
      <c r="AB216" s="5"/>
      <c r="AC216" s="2" t="s">
        <v>1480</v>
      </c>
      <c r="AD216" s="4">
        <v>128</v>
      </c>
      <c r="AE216" s="4">
        <v>128</v>
      </c>
      <c r="AF216" s="6">
        <v>77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159</v>
      </c>
      <c r="BV216" s="2" t="s">
        <v>128</v>
      </c>
      <c r="BW216" s="2" t="s">
        <v>131</v>
      </c>
      <c r="BX216" s="2" t="s">
        <v>131</v>
      </c>
      <c r="BY216" s="2" t="s">
        <v>142</v>
      </c>
      <c r="BZ216" s="2" t="s">
        <v>142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139</v>
      </c>
      <c r="CI216" s="2" t="s">
        <v>128</v>
      </c>
      <c r="CJ216" s="2" t="s">
        <v>131</v>
      </c>
      <c r="CK216" s="2" t="s">
        <v>131</v>
      </c>
      <c r="CL216" s="2" t="s">
        <v>142</v>
      </c>
      <c r="CM216" s="2" t="s">
        <v>142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159</v>
      </c>
      <c r="CV216" s="2" t="s">
        <v>128</v>
      </c>
      <c r="CW216" s="2" t="s">
        <v>131</v>
      </c>
      <c r="CX216" s="2" t="s">
        <v>131</v>
      </c>
      <c r="CY216" s="2" t="s">
        <v>142</v>
      </c>
      <c r="CZ216" s="2" t="s">
        <v>142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159</v>
      </c>
      <c r="DI216" s="2" t="s">
        <v>128</v>
      </c>
      <c r="DJ216" s="2" t="s">
        <v>131</v>
      </c>
      <c r="DK216" s="2" t="s">
        <v>131</v>
      </c>
      <c r="DL216" s="2" t="s">
        <v>142</v>
      </c>
      <c r="DM216" s="2" t="s">
        <v>142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159</v>
      </c>
      <c r="DV216" s="2" t="s">
        <v>128</v>
      </c>
      <c r="DW216" s="2" t="s">
        <v>131</v>
      </c>
      <c r="DX216" s="2" t="s">
        <v>131</v>
      </c>
      <c r="DY216" s="2" t="s">
        <v>142</v>
      </c>
      <c r="DZ216" s="2" t="s">
        <v>142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159</v>
      </c>
      <c r="EI216" s="2" t="s">
        <v>128</v>
      </c>
      <c r="EJ216" s="2" t="s">
        <v>131</v>
      </c>
      <c r="EK216" s="2" t="s">
        <v>131</v>
      </c>
      <c r="EL216" s="2" t="s">
        <v>142</v>
      </c>
      <c r="EM216" s="2" t="s">
        <v>142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139</v>
      </c>
      <c r="EV216" s="2" t="s">
        <v>128</v>
      </c>
      <c r="EW216" s="2" t="s">
        <v>131</v>
      </c>
      <c r="EX216" s="2" t="s">
        <v>131</v>
      </c>
      <c r="EY216" s="2" t="s">
        <v>142</v>
      </c>
      <c r="EZ216" s="2" t="s">
        <v>142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159</v>
      </c>
      <c r="FI216" s="2" t="s">
        <v>128</v>
      </c>
      <c r="FJ216" s="2" t="s">
        <v>131</v>
      </c>
      <c r="FK216" s="2" t="s">
        <v>131</v>
      </c>
      <c r="FL216" s="2" t="s">
        <v>142</v>
      </c>
      <c r="FM216" s="2" t="s">
        <v>142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131</v>
      </c>
      <c r="FV216" s="2" t="s">
        <v>131</v>
      </c>
      <c r="FW216" s="2" t="s">
        <v>131</v>
      </c>
      <c r="FX216" s="2" t="s">
        <v>131</v>
      </c>
      <c r="FY216" s="2" t="s">
        <v>131</v>
      </c>
      <c r="FZ216" s="2" t="s">
        <v>131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152</v>
      </c>
      <c r="GI216" s="2" t="s">
        <v>128</v>
      </c>
      <c r="GJ216" s="2" t="s">
        <v>131</v>
      </c>
      <c r="GK216" s="2" t="s">
        <v>131</v>
      </c>
      <c r="GL216" s="2" t="s">
        <v>142</v>
      </c>
      <c r="GM216" s="2" t="s">
        <v>142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152</v>
      </c>
      <c r="GV216" s="2" t="s">
        <v>128</v>
      </c>
      <c r="GW216" s="2" t="s">
        <v>131</v>
      </c>
      <c r="GX216" s="2" t="s">
        <v>131</v>
      </c>
      <c r="GY216" s="2" t="s">
        <v>142</v>
      </c>
      <c r="GZ216" s="2" t="s">
        <v>142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152</v>
      </c>
      <c r="HI216" s="2" t="s">
        <v>128</v>
      </c>
      <c r="HJ216" s="2" t="s">
        <v>131</v>
      </c>
      <c r="HK216" s="2" t="s">
        <v>131</v>
      </c>
      <c r="HL216" s="2" t="s">
        <v>142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159</v>
      </c>
      <c r="HV216" s="2" t="s">
        <v>128</v>
      </c>
      <c r="HW216" s="2" t="s">
        <v>131</v>
      </c>
      <c r="HX216" s="2" t="s">
        <v>131</v>
      </c>
      <c r="HY216" s="2" t="s">
        <v>142</v>
      </c>
      <c r="HZ216" s="2" t="s">
        <v>142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152</v>
      </c>
      <c r="II216" s="2" t="s">
        <v>128</v>
      </c>
      <c r="IJ216" s="2" t="s">
        <v>131</v>
      </c>
      <c r="IK216" s="2" t="s">
        <v>131</v>
      </c>
      <c r="IL216" s="2" t="s">
        <v>142</v>
      </c>
      <c r="IM216" s="2" t="s">
        <v>142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159</v>
      </c>
      <c r="IV216" s="2" t="s">
        <v>128</v>
      </c>
      <c r="IW216" s="2" t="s">
        <v>131</v>
      </c>
      <c r="IX216" s="2" t="s">
        <v>131</v>
      </c>
      <c r="IY216" s="2" t="s">
        <v>142</v>
      </c>
      <c r="IZ216" s="2" t="s">
        <v>142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159</v>
      </c>
      <c r="JI216" s="2" t="s">
        <v>128</v>
      </c>
      <c r="JJ216" s="2" t="s">
        <v>131</v>
      </c>
      <c r="JK216" s="2" t="s">
        <v>131</v>
      </c>
      <c r="JL216" s="2" t="s">
        <v>142</v>
      </c>
      <c r="JM216" s="2" t="s">
        <v>142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152</v>
      </c>
      <c r="JV216" s="2" t="s">
        <v>128</v>
      </c>
      <c r="JW216" s="2" t="s">
        <v>131</v>
      </c>
      <c r="JX216" s="2" t="s">
        <v>131</v>
      </c>
      <c r="JY216" s="2" t="s">
        <v>142</v>
      </c>
      <c r="JZ216" s="2" t="s">
        <v>142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152</v>
      </c>
      <c r="KI216" s="2" t="s">
        <v>128</v>
      </c>
      <c r="KJ216" s="2" t="s">
        <v>131</v>
      </c>
      <c r="KK216" s="2" t="s">
        <v>131</v>
      </c>
      <c r="KL216" s="2" t="s">
        <v>142</v>
      </c>
      <c r="KM216" s="2" t="s">
        <v>142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159</v>
      </c>
      <c r="KV216" s="2" t="s">
        <v>128</v>
      </c>
      <c r="KW216" s="2" t="s">
        <v>131</v>
      </c>
      <c r="KX216" s="2" t="s">
        <v>131</v>
      </c>
      <c r="KY216" s="2" t="s">
        <v>142</v>
      </c>
      <c r="KZ216" s="2" t="s">
        <v>142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139</v>
      </c>
      <c r="LV216" s="2" t="s">
        <v>128</v>
      </c>
      <c r="LW216" s="2" t="s">
        <v>131</v>
      </c>
      <c r="LX216" s="2" t="s">
        <v>131</v>
      </c>
      <c r="LY216" s="2" t="s">
        <v>142</v>
      </c>
      <c r="LZ216" s="2" t="s">
        <v>142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139</v>
      </c>
      <c r="MI216" s="2" t="s">
        <v>128</v>
      </c>
      <c r="MJ216" s="2" t="s">
        <v>131</v>
      </c>
      <c r="MK216" s="2" t="s">
        <v>131</v>
      </c>
      <c r="ML216" s="2" t="s">
        <v>142</v>
      </c>
      <c r="MM216" s="2" t="s">
        <v>142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131</v>
      </c>
      <c r="MV216" s="2" t="s">
        <v>131</v>
      </c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152</v>
      </c>
      <c r="NI216" s="2" t="s">
        <v>128</v>
      </c>
      <c r="NJ216" s="2" t="s">
        <v>131</v>
      </c>
      <c r="NK216" s="2" t="s">
        <v>131</v>
      </c>
      <c r="NL216" s="2" t="s">
        <v>142</v>
      </c>
      <c r="NM216" s="2" t="s">
        <v>142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139</v>
      </c>
      <c r="NV216" s="2" t="s">
        <v>128</v>
      </c>
      <c r="NW216" s="2" t="s">
        <v>131</v>
      </c>
      <c r="NX216" s="2" t="s">
        <v>131</v>
      </c>
      <c r="NY216" s="2" t="s">
        <v>142</v>
      </c>
      <c r="NZ216" s="2" t="s">
        <v>142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159</v>
      </c>
      <c r="OI216" s="2" t="s">
        <v>128</v>
      </c>
      <c r="OJ216" s="2" t="s">
        <v>131</v>
      </c>
      <c r="OK216" s="2" t="s">
        <v>131</v>
      </c>
      <c r="OL216" s="2" t="s">
        <v>142</v>
      </c>
      <c r="OM216" s="2" t="s">
        <v>142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152</v>
      </c>
      <c r="OV216" s="2" t="s">
        <v>128</v>
      </c>
      <c r="OW216" s="2" t="s">
        <v>131</v>
      </c>
      <c r="OX216" s="2" t="s">
        <v>131</v>
      </c>
      <c r="OY216" s="2" t="s">
        <v>142</v>
      </c>
      <c r="OZ216" s="2" t="s">
        <v>142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159</v>
      </c>
      <c r="PI216" s="2" t="s">
        <v>128</v>
      </c>
      <c r="PJ216" s="2" t="s">
        <v>131</v>
      </c>
      <c r="PK216" s="2" t="s">
        <v>131</v>
      </c>
      <c r="PL216" s="2" t="s">
        <v>142</v>
      </c>
      <c r="PM216" s="2" t="s">
        <v>142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152</v>
      </c>
      <c r="PV216" s="2" t="s">
        <v>128</v>
      </c>
      <c r="PW216" s="2" t="s">
        <v>131</v>
      </c>
      <c r="PX216" s="2" t="s">
        <v>131</v>
      </c>
      <c r="PY216" s="2" t="s">
        <v>142</v>
      </c>
      <c r="PZ216" s="2" t="s">
        <v>142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152</v>
      </c>
      <c r="QI216" s="2" t="s">
        <v>128</v>
      </c>
      <c r="QJ216" s="2" t="s">
        <v>131</v>
      </c>
      <c r="QK216" s="2" t="s">
        <v>131</v>
      </c>
      <c r="QL216" s="2" t="s">
        <v>142</v>
      </c>
      <c r="QM216" s="2" t="s">
        <v>142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160</v>
      </c>
      <c r="QV216" s="2" t="s">
        <v>128</v>
      </c>
      <c r="QW216" s="2" t="s">
        <v>131</v>
      </c>
      <c r="QX216" s="2" t="s">
        <v>131</v>
      </c>
      <c r="QY216" s="2" t="s">
        <v>142</v>
      </c>
      <c r="QZ216" s="2" t="s">
        <v>142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152</v>
      </c>
      <c r="RI216" s="2" t="s">
        <v>154</v>
      </c>
      <c r="RJ216" s="2" t="s">
        <v>131</v>
      </c>
      <c r="RK216" s="2" t="s">
        <v>131</v>
      </c>
      <c r="RL216" s="2" t="s">
        <v>142</v>
      </c>
      <c r="RM216" s="2" t="s">
        <v>142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159</v>
      </c>
      <c r="RV216" s="2" t="s">
        <v>128</v>
      </c>
      <c r="RW216" s="2" t="s">
        <v>131</v>
      </c>
      <c r="RX216" s="2" t="s">
        <v>131</v>
      </c>
      <c r="RY216" s="2" t="s">
        <v>142</v>
      </c>
      <c r="RZ216" s="2" t="s">
        <v>142</v>
      </c>
      <c r="SA216" s="2" t="s">
        <v>131</v>
      </c>
    </row>
    <row r="217">
      <c r="A217" s="2" t="s">
        <v>1495</v>
      </c>
      <c r="B217" s="2" t="s">
        <v>120</v>
      </c>
      <c r="C217" s="2" t="s">
        <v>1479</v>
      </c>
      <c r="D217" s="2" t="s">
        <v>867</v>
      </c>
      <c r="E217" s="2" t="s">
        <v>868</v>
      </c>
      <c r="F217" s="2" t="s">
        <v>330</v>
      </c>
      <c r="G217" s="2" t="s">
        <v>330</v>
      </c>
      <c r="H217" s="2" t="s">
        <v>330</v>
      </c>
      <c r="I217" s="2" t="s">
        <v>869</v>
      </c>
      <c r="J217" s="2" t="s">
        <v>180</v>
      </c>
      <c r="K217" s="2" t="s">
        <v>736</v>
      </c>
      <c r="L217" s="3">
        <v>95</v>
      </c>
      <c r="M217" s="3">
        <v>99.75</v>
      </c>
      <c r="N217" s="3">
        <v>237.5</v>
      </c>
      <c r="O217" s="2" t="s">
        <v>128</v>
      </c>
      <c r="P217" s="2" t="s">
        <v>1321</v>
      </c>
      <c r="Q217" s="2" t="s">
        <v>130</v>
      </c>
      <c r="R217" s="2" t="s">
        <v>131</v>
      </c>
      <c r="S217" s="2" t="s">
        <v>131</v>
      </c>
      <c r="T217" s="2" t="s">
        <v>133</v>
      </c>
      <c r="U217" s="2" t="s">
        <v>1089</v>
      </c>
      <c r="V217" s="2" t="s">
        <v>135</v>
      </c>
      <c r="W217" s="2" t="s">
        <v>1285</v>
      </c>
      <c r="X217" s="2" t="s">
        <v>473</v>
      </c>
      <c r="Y217" s="2" t="s">
        <v>131</v>
      </c>
      <c r="Z217" s="4"/>
      <c r="AA217" s="4">
        <f>=ROUNDDOWN({0},0)</f>
      </c>
      <c r="AB217" s="5"/>
      <c r="AC217" s="2" t="s">
        <v>1480</v>
      </c>
      <c r="AD217" s="4">
        <v>156</v>
      </c>
      <c r="AE217" s="4">
        <v>156</v>
      </c>
      <c r="AF217" s="6">
        <v>77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159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142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139</v>
      </c>
      <c r="CI217" s="2" t="s">
        <v>128</v>
      </c>
      <c r="CJ217" s="2" t="s">
        <v>131</v>
      </c>
      <c r="CK217" s="2" t="s">
        <v>131</v>
      </c>
      <c r="CL217" s="2" t="s">
        <v>142</v>
      </c>
      <c r="CM217" s="2" t="s">
        <v>142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159</v>
      </c>
      <c r="CV217" s="2" t="s">
        <v>128</v>
      </c>
      <c r="CW217" s="2" t="s">
        <v>131</v>
      </c>
      <c r="CX217" s="2" t="s">
        <v>131</v>
      </c>
      <c r="CY217" s="2" t="s">
        <v>142</v>
      </c>
      <c r="CZ217" s="2" t="s">
        <v>142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159</v>
      </c>
      <c r="DI217" s="2" t="s">
        <v>128</v>
      </c>
      <c r="DJ217" s="2" t="s">
        <v>131</v>
      </c>
      <c r="DK217" s="2" t="s">
        <v>131</v>
      </c>
      <c r="DL217" s="2" t="s">
        <v>142</v>
      </c>
      <c r="DM217" s="2" t="s">
        <v>142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159</v>
      </c>
      <c r="DV217" s="2" t="s">
        <v>128</v>
      </c>
      <c r="DW217" s="2" t="s">
        <v>131</v>
      </c>
      <c r="DX217" s="2" t="s">
        <v>131</v>
      </c>
      <c r="DY217" s="2" t="s">
        <v>142</v>
      </c>
      <c r="DZ217" s="2" t="s">
        <v>142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159</v>
      </c>
      <c r="EI217" s="2" t="s">
        <v>128</v>
      </c>
      <c r="EJ217" s="2" t="s">
        <v>131</v>
      </c>
      <c r="EK217" s="2" t="s">
        <v>131</v>
      </c>
      <c r="EL217" s="2" t="s">
        <v>142</v>
      </c>
      <c r="EM217" s="2" t="s">
        <v>142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139</v>
      </c>
      <c r="EV217" s="2" t="s">
        <v>128</v>
      </c>
      <c r="EW217" s="2" t="s">
        <v>131</v>
      </c>
      <c r="EX217" s="2" t="s">
        <v>131</v>
      </c>
      <c r="EY217" s="2" t="s">
        <v>142</v>
      </c>
      <c r="EZ217" s="2" t="s">
        <v>142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159</v>
      </c>
      <c r="FI217" s="2" t="s">
        <v>128</v>
      </c>
      <c r="FJ217" s="2" t="s">
        <v>131</v>
      </c>
      <c r="FK217" s="2" t="s">
        <v>131</v>
      </c>
      <c r="FL217" s="2" t="s">
        <v>142</v>
      </c>
      <c r="FM217" s="2" t="s">
        <v>142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131</v>
      </c>
      <c r="FV217" s="2" t="s">
        <v>131</v>
      </c>
      <c r="FW217" s="2" t="s">
        <v>131</v>
      </c>
      <c r="FX217" s="2" t="s">
        <v>131</v>
      </c>
      <c r="FY217" s="2" t="s">
        <v>131</v>
      </c>
      <c r="FZ217" s="2" t="s">
        <v>131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152</v>
      </c>
      <c r="GI217" s="2" t="s">
        <v>128</v>
      </c>
      <c r="GJ217" s="2" t="s">
        <v>131</v>
      </c>
      <c r="GK217" s="2" t="s">
        <v>131</v>
      </c>
      <c r="GL217" s="2" t="s">
        <v>142</v>
      </c>
      <c r="GM217" s="2" t="s">
        <v>142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152</v>
      </c>
      <c r="GV217" s="2" t="s">
        <v>128</v>
      </c>
      <c r="GW217" s="2" t="s">
        <v>131</v>
      </c>
      <c r="GX217" s="2" t="s">
        <v>131</v>
      </c>
      <c r="GY217" s="2" t="s">
        <v>142</v>
      </c>
      <c r="GZ217" s="2" t="s">
        <v>142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152</v>
      </c>
      <c r="HI217" s="2" t="s">
        <v>128</v>
      </c>
      <c r="HJ217" s="2" t="s">
        <v>131</v>
      </c>
      <c r="HK217" s="2" t="s">
        <v>131</v>
      </c>
      <c r="HL217" s="2" t="s">
        <v>142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159</v>
      </c>
      <c r="HV217" s="2" t="s">
        <v>128</v>
      </c>
      <c r="HW217" s="2" t="s">
        <v>131</v>
      </c>
      <c r="HX217" s="2" t="s">
        <v>131</v>
      </c>
      <c r="HY217" s="2" t="s">
        <v>142</v>
      </c>
      <c r="HZ217" s="2" t="s">
        <v>142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152</v>
      </c>
      <c r="II217" s="2" t="s">
        <v>128</v>
      </c>
      <c r="IJ217" s="2" t="s">
        <v>131</v>
      </c>
      <c r="IK217" s="2" t="s">
        <v>131</v>
      </c>
      <c r="IL217" s="2" t="s">
        <v>142</v>
      </c>
      <c r="IM217" s="2" t="s">
        <v>142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159</v>
      </c>
      <c r="IV217" s="2" t="s">
        <v>128</v>
      </c>
      <c r="IW217" s="2" t="s">
        <v>131</v>
      </c>
      <c r="IX217" s="2" t="s">
        <v>131</v>
      </c>
      <c r="IY217" s="2" t="s">
        <v>142</v>
      </c>
      <c r="IZ217" s="2" t="s">
        <v>142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159</v>
      </c>
      <c r="JI217" s="2" t="s">
        <v>128</v>
      </c>
      <c r="JJ217" s="2" t="s">
        <v>131</v>
      </c>
      <c r="JK217" s="2" t="s">
        <v>131</v>
      </c>
      <c r="JL217" s="2" t="s">
        <v>142</v>
      </c>
      <c r="JM217" s="2" t="s">
        <v>142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152</v>
      </c>
      <c r="JV217" s="2" t="s">
        <v>128</v>
      </c>
      <c r="JW217" s="2" t="s">
        <v>131</v>
      </c>
      <c r="JX217" s="2" t="s">
        <v>131</v>
      </c>
      <c r="JY217" s="2" t="s">
        <v>142</v>
      </c>
      <c r="JZ217" s="2" t="s">
        <v>142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152</v>
      </c>
      <c r="KI217" s="2" t="s">
        <v>128</v>
      </c>
      <c r="KJ217" s="2" t="s">
        <v>131</v>
      </c>
      <c r="KK217" s="2" t="s">
        <v>131</v>
      </c>
      <c r="KL217" s="2" t="s">
        <v>142</v>
      </c>
      <c r="KM217" s="2" t="s">
        <v>142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159</v>
      </c>
      <c r="KV217" s="2" t="s">
        <v>128</v>
      </c>
      <c r="KW217" s="2" t="s">
        <v>131</v>
      </c>
      <c r="KX217" s="2" t="s">
        <v>131</v>
      </c>
      <c r="KY217" s="2" t="s">
        <v>142</v>
      </c>
      <c r="KZ217" s="2" t="s">
        <v>142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139</v>
      </c>
      <c r="LV217" s="2" t="s">
        <v>128</v>
      </c>
      <c r="LW217" s="2" t="s">
        <v>131</v>
      </c>
      <c r="LX217" s="2" t="s">
        <v>131</v>
      </c>
      <c r="LY217" s="2" t="s">
        <v>142</v>
      </c>
      <c r="LZ217" s="2" t="s">
        <v>142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139</v>
      </c>
      <c r="MI217" s="2" t="s">
        <v>128</v>
      </c>
      <c r="MJ217" s="2" t="s">
        <v>131</v>
      </c>
      <c r="MK217" s="2" t="s">
        <v>131</v>
      </c>
      <c r="ML217" s="2" t="s">
        <v>142</v>
      </c>
      <c r="MM217" s="2" t="s">
        <v>142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131</v>
      </c>
      <c r="MV217" s="2" t="s">
        <v>131</v>
      </c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152</v>
      </c>
      <c r="NI217" s="2" t="s">
        <v>128</v>
      </c>
      <c r="NJ217" s="2" t="s">
        <v>131</v>
      </c>
      <c r="NK217" s="2" t="s">
        <v>131</v>
      </c>
      <c r="NL217" s="2" t="s">
        <v>142</v>
      </c>
      <c r="NM217" s="2" t="s">
        <v>142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139</v>
      </c>
      <c r="NV217" s="2" t="s">
        <v>128</v>
      </c>
      <c r="NW217" s="2" t="s">
        <v>131</v>
      </c>
      <c r="NX217" s="2" t="s">
        <v>131</v>
      </c>
      <c r="NY217" s="2" t="s">
        <v>142</v>
      </c>
      <c r="NZ217" s="2" t="s">
        <v>142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159</v>
      </c>
      <c r="OI217" s="2" t="s">
        <v>128</v>
      </c>
      <c r="OJ217" s="2" t="s">
        <v>131</v>
      </c>
      <c r="OK217" s="2" t="s">
        <v>131</v>
      </c>
      <c r="OL217" s="2" t="s">
        <v>142</v>
      </c>
      <c r="OM217" s="2" t="s">
        <v>142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152</v>
      </c>
      <c r="OV217" s="2" t="s">
        <v>128</v>
      </c>
      <c r="OW217" s="2" t="s">
        <v>131</v>
      </c>
      <c r="OX217" s="2" t="s">
        <v>131</v>
      </c>
      <c r="OY217" s="2" t="s">
        <v>142</v>
      </c>
      <c r="OZ217" s="2" t="s">
        <v>142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159</v>
      </c>
      <c r="PI217" s="2" t="s">
        <v>128</v>
      </c>
      <c r="PJ217" s="2" t="s">
        <v>131</v>
      </c>
      <c r="PK217" s="2" t="s">
        <v>131</v>
      </c>
      <c r="PL217" s="2" t="s">
        <v>142</v>
      </c>
      <c r="PM217" s="2" t="s">
        <v>142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152</v>
      </c>
      <c r="PV217" s="2" t="s">
        <v>128</v>
      </c>
      <c r="PW217" s="2" t="s">
        <v>131</v>
      </c>
      <c r="PX217" s="2" t="s">
        <v>131</v>
      </c>
      <c r="PY217" s="2" t="s">
        <v>142</v>
      </c>
      <c r="PZ217" s="2" t="s">
        <v>142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152</v>
      </c>
      <c r="QI217" s="2" t="s">
        <v>128</v>
      </c>
      <c r="QJ217" s="2" t="s">
        <v>131</v>
      </c>
      <c r="QK217" s="2" t="s">
        <v>131</v>
      </c>
      <c r="QL217" s="2" t="s">
        <v>142</v>
      </c>
      <c r="QM217" s="2" t="s">
        <v>142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160</v>
      </c>
      <c r="QV217" s="2" t="s">
        <v>128</v>
      </c>
      <c r="QW217" s="2" t="s">
        <v>131</v>
      </c>
      <c r="QX217" s="2" t="s">
        <v>131</v>
      </c>
      <c r="QY217" s="2" t="s">
        <v>142</v>
      </c>
      <c r="QZ217" s="2" t="s">
        <v>142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152</v>
      </c>
      <c r="RI217" s="2" t="s">
        <v>154</v>
      </c>
      <c r="RJ217" s="2" t="s">
        <v>131</v>
      </c>
      <c r="RK217" s="2" t="s">
        <v>131</v>
      </c>
      <c r="RL217" s="2" t="s">
        <v>142</v>
      </c>
      <c r="RM217" s="2" t="s">
        <v>142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159</v>
      </c>
      <c r="RV217" s="2" t="s">
        <v>128</v>
      </c>
      <c r="RW217" s="2" t="s">
        <v>131</v>
      </c>
      <c r="RX217" s="2" t="s">
        <v>131</v>
      </c>
      <c r="RY217" s="2" t="s">
        <v>142</v>
      </c>
      <c r="RZ217" s="2" t="s">
        <v>142</v>
      </c>
      <c r="SA217" s="2" t="s">
        <v>131</v>
      </c>
    </row>
    <row r="218">
      <c r="A218" s="2" t="s">
        <v>1496</v>
      </c>
      <c r="B218" s="2" t="s">
        <v>120</v>
      </c>
      <c r="C218" s="2" t="s">
        <v>1479</v>
      </c>
      <c r="D218" s="2" t="s">
        <v>867</v>
      </c>
      <c r="E218" s="2" t="s">
        <v>868</v>
      </c>
      <c r="F218" s="2" t="s">
        <v>330</v>
      </c>
      <c r="G218" s="2" t="s">
        <v>330</v>
      </c>
      <c r="H218" s="2" t="s">
        <v>330</v>
      </c>
      <c r="I218" s="2" t="s">
        <v>869</v>
      </c>
      <c r="J218" s="2" t="s">
        <v>245</v>
      </c>
      <c r="K218" s="2" t="s">
        <v>627</v>
      </c>
      <c r="L218" s="3">
        <v>85</v>
      </c>
      <c r="M218" s="3">
        <v>89.25</v>
      </c>
      <c r="N218" s="3">
        <v>212.5</v>
      </c>
      <c r="O218" s="2" t="s">
        <v>128</v>
      </c>
      <c r="P218" s="2" t="s">
        <v>1321</v>
      </c>
      <c r="Q218" s="2" t="s">
        <v>130</v>
      </c>
      <c r="R218" s="2" t="s">
        <v>131</v>
      </c>
      <c r="S218" s="2" t="s">
        <v>131</v>
      </c>
      <c r="T218" s="2" t="s">
        <v>133</v>
      </c>
      <c r="U218" s="2" t="s">
        <v>1089</v>
      </c>
      <c r="V218" s="2" t="s">
        <v>135</v>
      </c>
      <c r="W218" s="2" t="s">
        <v>1285</v>
      </c>
      <c r="X218" s="2" t="s">
        <v>473</v>
      </c>
      <c r="Y218" s="2" t="s">
        <v>131</v>
      </c>
      <c r="Z218" s="4"/>
      <c r="AA218" s="4">
        <f>=ROUNDDOWN({0},0)</f>
      </c>
      <c r="AB218" s="5"/>
      <c r="AC218" s="2" t="s">
        <v>1480</v>
      </c>
      <c r="AD218" s="4">
        <v>128</v>
      </c>
      <c r="AE218" s="4">
        <v>128</v>
      </c>
      <c r="AF218" s="6">
        <v>77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159</v>
      </c>
      <c r="BV218" s="2" t="s">
        <v>128</v>
      </c>
      <c r="BW218" s="2" t="s">
        <v>131</v>
      </c>
      <c r="BX218" s="2" t="s">
        <v>131</v>
      </c>
      <c r="BY218" s="2" t="s">
        <v>142</v>
      </c>
      <c r="BZ218" s="2" t="s">
        <v>142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139</v>
      </c>
      <c r="CI218" s="2" t="s">
        <v>128</v>
      </c>
      <c r="CJ218" s="2" t="s">
        <v>131</v>
      </c>
      <c r="CK218" s="2" t="s">
        <v>131</v>
      </c>
      <c r="CL218" s="2" t="s">
        <v>142</v>
      </c>
      <c r="CM218" s="2" t="s">
        <v>142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159</v>
      </c>
      <c r="CV218" s="2" t="s">
        <v>128</v>
      </c>
      <c r="CW218" s="2" t="s">
        <v>131</v>
      </c>
      <c r="CX218" s="2" t="s">
        <v>131</v>
      </c>
      <c r="CY218" s="2" t="s">
        <v>142</v>
      </c>
      <c r="CZ218" s="2" t="s">
        <v>142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159</v>
      </c>
      <c r="DI218" s="2" t="s">
        <v>128</v>
      </c>
      <c r="DJ218" s="2" t="s">
        <v>131</v>
      </c>
      <c r="DK218" s="2" t="s">
        <v>131</v>
      </c>
      <c r="DL218" s="2" t="s">
        <v>142</v>
      </c>
      <c r="DM218" s="2" t="s">
        <v>142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159</v>
      </c>
      <c r="DV218" s="2" t="s">
        <v>128</v>
      </c>
      <c r="DW218" s="2" t="s">
        <v>131</v>
      </c>
      <c r="DX218" s="2" t="s">
        <v>131</v>
      </c>
      <c r="DY218" s="2" t="s">
        <v>142</v>
      </c>
      <c r="DZ218" s="2" t="s">
        <v>142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159</v>
      </c>
      <c r="EI218" s="2" t="s">
        <v>128</v>
      </c>
      <c r="EJ218" s="2" t="s">
        <v>131</v>
      </c>
      <c r="EK218" s="2" t="s">
        <v>131</v>
      </c>
      <c r="EL218" s="2" t="s">
        <v>142</v>
      </c>
      <c r="EM218" s="2" t="s">
        <v>142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139</v>
      </c>
      <c r="EV218" s="2" t="s">
        <v>128</v>
      </c>
      <c r="EW218" s="2" t="s">
        <v>131</v>
      </c>
      <c r="EX218" s="2" t="s">
        <v>131</v>
      </c>
      <c r="EY218" s="2" t="s">
        <v>142</v>
      </c>
      <c r="EZ218" s="2" t="s">
        <v>142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159</v>
      </c>
      <c r="FI218" s="2" t="s">
        <v>128</v>
      </c>
      <c r="FJ218" s="2" t="s">
        <v>131</v>
      </c>
      <c r="FK218" s="2" t="s">
        <v>131</v>
      </c>
      <c r="FL218" s="2" t="s">
        <v>142</v>
      </c>
      <c r="FM218" s="2" t="s">
        <v>142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131</v>
      </c>
      <c r="FV218" s="2" t="s">
        <v>131</v>
      </c>
      <c r="FW218" s="2" t="s">
        <v>131</v>
      </c>
      <c r="FX218" s="2" t="s">
        <v>131</v>
      </c>
      <c r="FY218" s="2" t="s">
        <v>131</v>
      </c>
      <c r="FZ218" s="2" t="s">
        <v>131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152</v>
      </c>
      <c r="GI218" s="2" t="s">
        <v>128</v>
      </c>
      <c r="GJ218" s="2" t="s">
        <v>131</v>
      </c>
      <c r="GK218" s="2" t="s">
        <v>131</v>
      </c>
      <c r="GL218" s="2" t="s">
        <v>142</v>
      </c>
      <c r="GM218" s="2" t="s">
        <v>142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152</v>
      </c>
      <c r="GV218" s="2" t="s">
        <v>128</v>
      </c>
      <c r="GW218" s="2" t="s">
        <v>131</v>
      </c>
      <c r="GX218" s="2" t="s">
        <v>131</v>
      </c>
      <c r="GY218" s="2" t="s">
        <v>142</v>
      </c>
      <c r="GZ218" s="2" t="s">
        <v>142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152</v>
      </c>
      <c r="HI218" s="2" t="s">
        <v>128</v>
      </c>
      <c r="HJ218" s="2" t="s">
        <v>131</v>
      </c>
      <c r="HK218" s="2" t="s">
        <v>131</v>
      </c>
      <c r="HL218" s="2" t="s">
        <v>142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159</v>
      </c>
      <c r="HV218" s="2" t="s">
        <v>128</v>
      </c>
      <c r="HW218" s="2" t="s">
        <v>131</v>
      </c>
      <c r="HX218" s="2" t="s">
        <v>131</v>
      </c>
      <c r="HY218" s="2" t="s">
        <v>142</v>
      </c>
      <c r="HZ218" s="2" t="s">
        <v>142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152</v>
      </c>
      <c r="II218" s="2" t="s">
        <v>128</v>
      </c>
      <c r="IJ218" s="2" t="s">
        <v>131</v>
      </c>
      <c r="IK218" s="2" t="s">
        <v>131</v>
      </c>
      <c r="IL218" s="2" t="s">
        <v>142</v>
      </c>
      <c r="IM218" s="2" t="s">
        <v>142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159</v>
      </c>
      <c r="IV218" s="2" t="s">
        <v>128</v>
      </c>
      <c r="IW218" s="2" t="s">
        <v>131</v>
      </c>
      <c r="IX218" s="2" t="s">
        <v>131</v>
      </c>
      <c r="IY218" s="2" t="s">
        <v>142</v>
      </c>
      <c r="IZ218" s="2" t="s">
        <v>142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159</v>
      </c>
      <c r="JI218" s="2" t="s">
        <v>128</v>
      </c>
      <c r="JJ218" s="2" t="s">
        <v>131</v>
      </c>
      <c r="JK218" s="2" t="s">
        <v>131</v>
      </c>
      <c r="JL218" s="2" t="s">
        <v>142</v>
      </c>
      <c r="JM218" s="2" t="s">
        <v>142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152</v>
      </c>
      <c r="JV218" s="2" t="s">
        <v>128</v>
      </c>
      <c r="JW218" s="2" t="s">
        <v>131</v>
      </c>
      <c r="JX218" s="2" t="s">
        <v>131</v>
      </c>
      <c r="JY218" s="2" t="s">
        <v>142</v>
      </c>
      <c r="JZ218" s="2" t="s">
        <v>142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152</v>
      </c>
      <c r="KI218" s="2" t="s">
        <v>128</v>
      </c>
      <c r="KJ218" s="2" t="s">
        <v>131</v>
      </c>
      <c r="KK218" s="2" t="s">
        <v>131</v>
      </c>
      <c r="KL218" s="2" t="s">
        <v>142</v>
      </c>
      <c r="KM218" s="2" t="s">
        <v>142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159</v>
      </c>
      <c r="KV218" s="2" t="s">
        <v>128</v>
      </c>
      <c r="KW218" s="2" t="s">
        <v>131</v>
      </c>
      <c r="KX218" s="2" t="s">
        <v>131</v>
      </c>
      <c r="KY218" s="2" t="s">
        <v>142</v>
      </c>
      <c r="KZ218" s="2" t="s">
        <v>142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139</v>
      </c>
      <c r="LV218" s="2" t="s">
        <v>128</v>
      </c>
      <c r="LW218" s="2" t="s">
        <v>131</v>
      </c>
      <c r="LX218" s="2" t="s">
        <v>131</v>
      </c>
      <c r="LY218" s="2" t="s">
        <v>142</v>
      </c>
      <c r="LZ218" s="2" t="s">
        <v>142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139</v>
      </c>
      <c r="MI218" s="2" t="s">
        <v>128</v>
      </c>
      <c r="MJ218" s="2" t="s">
        <v>131</v>
      </c>
      <c r="MK218" s="2" t="s">
        <v>131</v>
      </c>
      <c r="ML218" s="2" t="s">
        <v>142</v>
      </c>
      <c r="MM218" s="2" t="s">
        <v>142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131</v>
      </c>
      <c r="MV218" s="2" t="s">
        <v>131</v>
      </c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152</v>
      </c>
      <c r="NI218" s="2" t="s">
        <v>128</v>
      </c>
      <c r="NJ218" s="2" t="s">
        <v>131</v>
      </c>
      <c r="NK218" s="2" t="s">
        <v>131</v>
      </c>
      <c r="NL218" s="2" t="s">
        <v>142</v>
      </c>
      <c r="NM218" s="2" t="s">
        <v>142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139</v>
      </c>
      <c r="NV218" s="2" t="s">
        <v>128</v>
      </c>
      <c r="NW218" s="2" t="s">
        <v>131</v>
      </c>
      <c r="NX218" s="2" t="s">
        <v>131</v>
      </c>
      <c r="NY218" s="2" t="s">
        <v>142</v>
      </c>
      <c r="NZ218" s="2" t="s">
        <v>142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159</v>
      </c>
      <c r="OI218" s="2" t="s">
        <v>128</v>
      </c>
      <c r="OJ218" s="2" t="s">
        <v>131</v>
      </c>
      <c r="OK218" s="2" t="s">
        <v>131</v>
      </c>
      <c r="OL218" s="2" t="s">
        <v>142</v>
      </c>
      <c r="OM218" s="2" t="s">
        <v>142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152</v>
      </c>
      <c r="OV218" s="2" t="s">
        <v>128</v>
      </c>
      <c r="OW218" s="2" t="s">
        <v>131</v>
      </c>
      <c r="OX218" s="2" t="s">
        <v>131</v>
      </c>
      <c r="OY218" s="2" t="s">
        <v>142</v>
      </c>
      <c r="OZ218" s="2" t="s">
        <v>142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159</v>
      </c>
      <c r="PI218" s="2" t="s">
        <v>128</v>
      </c>
      <c r="PJ218" s="2" t="s">
        <v>131</v>
      </c>
      <c r="PK218" s="2" t="s">
        <v>131</v>
      </c>
      <c r="PL218" s="2" t="s">
        <v>142</v>
      </c>
      <c r="PM218" s="2" t="s">
        <v>142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152</v>
      </c>
      <c r="PV218" s="2" t="s">
        <v>128</v>
      </c>
      <c r="PW218" s="2" t="s">
        <v>131</v>
      </c>
      <c r="PX218" s="2" t="s">
        <v>131</v>
      </c>
      <c r="PY218" s="2" t="s">
        <v>142</v>
      </c>
      <c r="PZ218" s="2" t="s">
        <v>142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152</v>
      </c>
      <c r="QI218" s="2" t="s">
        <v>128</v>
      </c>
      <c r="QJ218" s="2" t="s">
        <v>131</v>
      </c>
      <c r="QK218" s="2" t="s">
        <v>131</v>
      </c>
      <c r="QL218" s="2" t="s">
        <v>142</v>
      </c>
      <c r="QM218" s="2" t="s">
        <v>142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160</v>
      </c>
      <c r="QV218" s="2" t="s">
        <v>128</v>
      </c>
      <c r="QW218" s="2" t="s">
        <v>131</v>
      </c>
      <c r="QX218" s="2" t="s">
        <v>131</v>
      </c>
      <c r="QY218" s="2" t="s">
        <v>142</v>
      </c>
      <c r="QZ218" s="2" t="s">
        <v>142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152</v>
      </c>
      <c r="RI218" s="2" t="s">
        <v>154</v>
      </c>
      <c r="RJ218" s="2" t="s">
        <v>131</v>
      </c>
      <c r="RK218" s="2" t="s">
        <v>131</v>
      </c>
      <c r="RL218" s="2" t="s">
        <v>142</v>
      </c>
      <c r="RM218" s="2" t="s">
        <v>142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159</v>
      </c>
      <c r="RV218" s="2" t="s">
        <v>128</v>
      </c>
      <c r="RW218" s="2" t="s">
        <v>131</v>
      </c>
      <c r="RX218" s="2" t="s">
        <v>131</v>
      </c>
      <c r="RY218" s="2" t="s">
        <v>142</v>
      </c>
      <c r="RZ218" s="2" t="s">
        <v>142</v>
      </c>
      <c r="SA218" s="2" t="s">
        <v>131</v>
      </c>
    </row>
    <row r="219">
      <c r="A219" s="2" t="s">
        <v>1497</v>
      </c>
      <c r="B219" s="2" t="s">
        <v>120</v>
      </c>
      <c r="C219" s="2" t="s">
        <v>1479</v>
      </c>
      <c r="D219" s="2" t="s">
        <v>867</v>
      </c>
      <c r="E219" s="2" t="s">
        <v>868</v>
      </c>
      <c r="F219" s="2" t="s">
        <v>330</v>
      </c>
      <c r="G219" s="2" t="s">
        <v>330</v>
      </c>
      <c r="H219" s="2" t="s">
        <v>330</v>
      </c>
      <c r="I219" s="2" t="s">
        <v>869</v>
      </c>
      <c r="J219" s="2" t="s">
        <v>180</v>
      </c>
      <c r="K219" s="2" t="s">
        <v>627</v>
      </c>
      <c r="L219" s="3">
        <v>95</v>
      </c>
      <c r="M219" s="3">
        <v>99.75</v>
      </c>
      <c r="N219" s="3">
        <v>237.5</v>
      </c>
      <c r="O219" s="2" t="s">
        <v>128</v>
      </c>
      <c r="P219" s="2" t="s">
        <v>1321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1089</v>
      </c>
      <c r="V219" s="2" t="s">
        <v>135</v>
      </c>
      <c r="W219" s="2" t="s">
        <v>1285</v>
      </c>
      <c r="X219" s="2" t="s">
        <v>473</v>
      </c>
      <c r="Y219" s="2" t="s">
        <v>131</v>
      </c>
      <c r="Z219" s="4"/>
      <c r="AA219" s="4">
        <f>=ROUNDDOWN({0},0)</f>
      </c>
      <c r="AB219" s="5"/>
      <c r="AC219" s="2" t="s">
        <v>1480</v>
      </c>
      <c r="AD219" s="4">
        <v>156</v>
      </c>
      <c r="AE219" s="4">
        <v>156</v>
      </c>
      <c r="AF219" s="6">
        <v>77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159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142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139</v>
      </c>
      <c r="CI219" s="2" t="s">
        <v>128</v>
      </c>
      <c r="CJ219" s="2" t="s">
        <v>131</v>
      </c>
      <c r="CK219" s="2" t="s">
        <v>131</v>
      </c>
      <c r="CL219" s="2" t="s">
        <v>142</v>
      </c>
      <c r="CM219" s="2" t="s">
        <v>142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159</v>
      </c>
      <c r="CV219" s="2" t="s">
        <v>128</v>
      </c>
      <c r="CW219" s="2" t="s">
        <v>131</v>
      </c>
      <c r="CX219" s="2" t="s">
        <v>131</v>
      </c>
      <c r="CY219" s="2" t="s">
        <v>142</v>
      </c>
      <c r="CZ219" s="2" t="s">
        <v>142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159</v>
      </c>
      <c r="DI219" s="2" t="s">
        <v>128</v>
      </c>
      <c r="DJ219" s="2" t="s">
        <v>131</v>
      </c>
      <c r="DK219" s="2" t="s">
        <v>131</v>
      </c>
      <c r="DL219" s="2" t="s">
        <v>142</v>
      </c>
      <c r="DM219" s="2" t="s">
        <v>142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159</v>
      </c>
      <c r="DV219" s="2" t="s">
        <v>128</v>
      </c>
      <c r="DW219" s="2" t="s">
        <v>131</v>
      </c>
      <c r="DX219" s="2" t="s">
        <v>131</v>
      </c>
      <c r="DY219" s="2" t="s">
        <v>142</v>
      </c>
      <c r="DZ219" s="2" t="s">
        <v>142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159</v>
      </c>
      <c r="EI219" s="2" t="s">
        <v>128</v>
      </c>
      <c r="EJ219" s="2" t="s">
        <v>131</v>
      </c>
      <c r="EK219" s="2" t="s">
        <v>131</v>
      </c>
      <c r="EL219" s="2" t="s">
        <v>142</v>
      </c>
      <c r="EM219" s="2" t="s">
        <v>142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139</v>
      </c>
      <c r="EV219" s="2" t="s">
        <v>128</v>
      </c>
      <c r="EW219" s="2" t="s">
        <v>131</v>
      </c>
      <c r="EX219" s="2" t="s">
        <v>131</v>
      </c>
      <c r="EY219" s="2" t="s">
        <v>142</v>
      </c>
      <c r="EZ219" s="2" t="s">
        <v>142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159</v>
      </c>
      <c r="FI219" s="2" t="s">
        <v>128</v>
      </c>
      <c r="FJ219" s="2" t="s">
        <v>131</v>
      </c>
      <c r="FK219" s="2" t="s">
        <v>131</v>
      </c>
      <c r="FL219" s="2" t="s">
        <v>142</v>
      </c>
      <c r="FM219" s="2" t="s">
        <v>142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131</v>
      </c>
      <c r="FV219" s="2" t="s">
        <v>131</v>
      </c>
      <c r="FW219" s="2" t="s">
        <v>131</v>
      </c>
      <c r="FX219" s="2" t="s">
        <v>131</v>
      </c>
      <c r="FY219" s="2" t="s">
        <v>131</v>
      </c>
      <c r="FZ219" s="2" t="s">
        <v>131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152</v>
      </c>
      <c r="GI219" s="2" t="s">
        <v>128</v>
      </c>
      <c r="GJ219" s="2" t="s">
        <v>131</v>
      </c>
      <c r="GK219" s="2" t="s">
        <v>131</v>
      </c>
      <c r="GL219" s="2" t="s">
        <v>142</v>
      </c>
      <c r="GM219" s="2" t="s">
        <v>142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152</v>
      </c>
      <c r="GV219" s="2" t="s">
        <v>128</v>
      </c>
      <c r="GW219" s="2" t="s">
        <v>131</v>
      </c>
      <c r="GX219" s="2" t="s">
        <v>131</v>
      </c>
      <c r="GY219" s="2" t="s">
        <v>142</v>
      </c>
      <c r="GZ219" s="2" t="s">
        <v>142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152</v>
      </c>
      <c r="HI219" s="2" t="s">
        <v>128</v>
      </c>
      <c r="HJ219" s="2" t="s">
        <v>131</v>
      </c>
      <c r="HK219" s="2" t="s">
        <v>131</v>
      </c>
      <c r="HL219" s="2" t="s">
        <v>142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159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142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152</v>
      </c>
      <c r="II219" s="2" t="s">
        <v>128</v>
      </c>
      <c r="IJ219" s="2" t="s">
        <v>131</v>
      </c>
      <c r="IK219" s="2" t="s">
        <v>131</v>
      </c>
      <c r="IL219" s="2" t="s">
        <v>142</v>
      </c>
      <c r="IM219" s="2" t="s">
        <v>142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159</v>
      </c>
      <c r="IV219" s="2" t="s">
        <v>128</v>
      </c>
      <c r="IW219" s="2" t="s">
        <v>131</v>
      </c>
      <c r="IX219" s="2" t="s">
        <v>131</v>
      </c>
      <c r="IY219" s="2" t="s">
        <v>142</v>
      </c>
      <c r="IZ219" s="2" t="s">
        <v>142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159</v>
      </c>
      <c r="JI219" s="2" t="s">
        <v>128</v>
      </c>
      <c r="JJ219" s="2" t="s">
        <v>131</v>
      </c>
      <c r="JK219" s="2" t="s">
        <v>131</v>
      </c>
      <c r="JL219" s="2" t="s">
        <v>142</v>
      </c>
      <c r="JM219" s="2" t="s">
        <v>142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152</v>
      </c>
      <c r="JV219" s="2" t="s">
        <v>128</v>
      </c>
      <c r="JW219" s="2" t="s">
        <v>131</v>
      </c>
      <c r="JX219" s="2" t="s">
        <v>131</v>
      </c>
      <c r="JY219" s="2" t="s">
        <v>142</v>
      </c>
      <c r="JZ219" s="2" t="s">
        <v>142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152</v>
      </c>
      <c r="KI219" s="2" t="s">
        <v>128</v>
      </c>
      <c r="KJ219" s="2" t="s">
        <v>131</v>
      </c>
      <c r="KK219" s="2" t="s">
        <v>131</v>
      </c>
      <c r="KL219" s="2" t="s">
        <v>142</v>
      </c>
      <c r="KM219" s="2" t="s">
        <v>142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159</v>
      </c>
      <c r="KV219" s="2" t="s">
        <v>128</v>
      </c>
      <c r="KW219" s="2" t="s">
        <v>131</v>
      </c>
      <c r="KX219" s="2" t="s">
        <v>131</v>
      </c>
      <c r="KY219" s="2" t="s">
        <v>142</v>
      </c>
      <c r="KZ219" s="2" t="s">
        <v>142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131</v>
      </c>
      <c r="LI219" s="2" t="s">
        <v>131</v>
      </c>
      <c r="LJ219" s="2" t="s">
        <v>131</v>
      </c>
      <c r="LK219" s="2" t="s">
        <v>131</v>
      </c>
      <c r="LL219" s="2" t="s">
        <v>131</v>
      </c>
      <c r="LM219" s="2" t="s">
        <v>131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139</v>
      </c>
      <c r="LV219" s="2" t="s">
        <v>128</v>
      </c>
      <c r="LW219" s="2" t="s">
        <v>131</v>
      </c>
      <c r="LX219" s="2" t="s">
        <v>131</v>
      </c>
      <c r="LY219" s="2" t="s">
        <v>142</v>
      </c>
      <c r="LZ219" s="2" t="s">
        <v>142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139</v>
      </c>
      <c r="MI219" s="2" t="s">
        <v>128</v>
      </c>
      <c r="MJ219" s="2" t="s">
        <v>131</v>
      </c>
      <c r="MK219" s="2" t="s">
        <v>131</v>
      </c>
      <c r="ML219" s="2" t="s">
        <v>142</v>
      </c>
      <c r="MM219" s="2" t="s">
        <v>142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131</v>
      </c>
      <c r="MV219" s="2" t="s">
        <v>131</v>
      </c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152</v>
      </c>
      <c r="NI219" s="2" t="s">
        <v>128</v>
      </c>
      <c r="NJ219" s="2" t="s">
        <v>131</v>
      </c>
      <c r="NK219" s="2" t="s">
        <v>131</v>
      </c>
      <c r="NL219" s="2" t="s">
        <v>142</v>
      </c>
      <c r="NM219" s="2" t="s">
        <v>142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139</v>
      </c>
      <c r="NV219" s="2" t="s">
        <v>128</v>
      </c>
      <c r="NW219" s="2" t="s">
        <v>131</v>
      </c>
      <c r="NX219" s="2" t="s">
        <v>131</v>
      </c>
      <c r="NY219" s="2" t="s">
        <v>142</v>
      </c>
      <c r="NZ219" s="2" t="s">
        <v>142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159</v>
      </c>
      <c r="OI219" s="2" t="s">
        <v>128</v>
      </c>
      <c r="OJ219" s="2" t="s">
        <v>131</v>
      </c>
      <c r="OK219" s="2" t="s">
        <v>131</v>
      </c>
      <c r="OL219" s="2" t="s">
        <v>142</v>
      </c>
      <c r="OM219" s="2" t="s">
        <v>142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152</v>
      </c>
      <c r="OV219" s="2" t="s">
        <v>128</v>
      </c>
      <c r="OW219" s="2" t="s">
        <v>131</v>
      </c>
      <c r="OX219" s="2" t="s">
        <v>131</v>
      </c>
      <c r="OY219" s="2" t="s">
        <v>142</v>
      </c>
      <c r="OZ219" s="2" t="s">
        <v>142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159</v>
      </c>
      <c r="PI219" s="2" t="s">
        <v>128</v>
      </c>
      <c r="PJ219" s="2" t="s">
        <v>131</v>
      </c>
      <c r="PK219" s="2" t="s">
        <v>131</v>
      </c>
      <c r="PL219" s="2" t="s">
        <v>142</v>
      </c>
      <c r="PM219" s="2" t="s">
        <v>142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152</v>
      </c>
      <c r="PV219" s="2" t="s">
        <v>128</v>
      </c>
      <c r="PW219" s="2" t="s">
        <v>131</v>
      </c>
      <c r="PX219" s="2" t="s">
        <v>131</v>
      </c>
      <c r="PY219" s="2" t="s">
        <v>142</v>
      </c>
      <c r="PZ219" s="2" t="s">
        <v>142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152</v>
      </c>
      <c r="QI219" s="2" t="s">
        <v>128</v>
      </c>
      <c r="QJ219" s="2" t="s">
        <v>131</v>
      </c>
      <c r="QK219" s="2" t="s">
        <v>131</v>
      </c>
      <c r="QL219" s="2" t="s">
        <v>142</v>
      </c>
      <c r="QM219" s="2" t="s">
        <v>142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160</v>
      </c>
      <c r="QV219" s="2" t="s">
        <v>128</v>
      </c>
      <c r="QW219" s="2" t="s">
        <v>131</v>
      </c>
      <c r="QX219" s="2" t="s">
        <v>131</v>
      </c>
      <c r="QY219" s="2" t="s">
        <v>142</v>
      </c>
      <c r="QZ219" s="2" t="s">
        <v>142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152</v>
      </c>
      <c r="RI219" s="2" t="s">
        <v>154</v>
      </c>
      <c r="RJ219" s="2" t="s">
        <v>131</v>
      </c>
      <c r="RK219" s="2" t="s">
        <v>131</v>
      </c>
      <c r="RL219" s="2" t="s">
        <v>142</v>
      </c>
      <c r="RM219" s="2" t="s">
        <v>142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159</v>
      </c>
      <c r="RV219" s="2" t="s">
        <v>128</v>
      </c>
      <c r="RW219" s="2" t="s">
        <v>131</v>
      </c>
      <c r="RX219" s="2" t="s">
        <v>131</v>
      </c>
      <c r="RY219" s="2" t="s">
        <v>142</v>
      </c>
      <c r="RZ219" s="2" t="s">
        <v>142</v>
      </c>
      <c r="SA219" s="2" t="s">
        <v>131</v>
      </c>
    </row>
    <row r="220">
      <c r="A220" s="2" t="s">
        <v>1498</v>
      </c>
      <c r="B220" s="2" t="s">
        <v>120</v>
      </c>
      <c r="C220" s="2" t="s">
        <v>1479</v>
      </c>
      <c r="D220" s="2" t="s">
        <v>867</v>
      </c>
      <c r="E220" s="2" t="s">
        <v>868</v>
      </c>
      <c r="F220" s="2" t="s">
        <v>734</v>
      </c>
      <c r="G220" s="2" t="s">
        <v>734</v>
      </c>
      <c r="H220" s="2" t="s">
        <v>734</v>
      </c>
      <c r="I220" s="2" t="s">
        <v>962</v>
      </c>
      <c r="J220" s="2" t="s">
        <v>245</v>
      </c>
      <c r="K220" s="2" t="s">
        <v>246</v>
      </c>
      <c r="L220" s="3">
        <v>72</v>
      </c>
      <c r="M220" s="3">
        <v>75.6</v>
      </c>
      <c r="N220" s="3">
        <v>149.99</v>
      </c>
      <c r="O220" s="2" t="s">
        <v>128</v>
      </c>
      <c r="P220" s="2" t="s">
        <v>1321</v>
      </c>
      <c r="Q220" s="2" t="s">
        <v>130</v>
      </c>
      <c r="R220" s="2" t="s">
        <v>131</v>
      </c>
      <c r="S220" s="2" t="s">
        <v>131</v>
      </c>
      <c r="T220" s="2" t="s">
        <v>405</v>
      </c>
      <c r="U220" s="2" t="s">
        <v>783</v>
      </c>
      <c r="V220" s="2" t="s">
        <v>406</v>
      </c>
      <c r="W220" s="2" t="s">
        <v>473</v>
      </c>
      <c r="X220" s="2" t="s">
        <v>738</v>
      </c>
      <c r="Y220" s="2" t="s">
        <v>131</v>
      </c>
      <c r="Z220" s="4"/>
      <c r="AA220" s="4">
        <f>=ROUNDDOWN({0},0)</f>
      </c>
      <c r="AB220" s="5"/>
      <c r="AC220" s="2" t="s">
        <v>1485</v>
      </c>
      <c r="AD220" s="4">
        <v>119</v>
      </c>
      <c r="AE220" s="4">
        <v>119</v>
      </c>
      <c r="AF220" s="6">
        <v>83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159</v>
      </c>
      <c r="BV220" s="2" t="s">
        <v>128</v>
      </c>
      <c r="BW220" s="2" t="s">
        <v>131</v>
      </c>
      <c r="BX220" s="2" t="s">
        <v>131</v>
      </c>
      <c r="BY220" s="2" t="s">
        <v>142</v>
      </c>
      <c r="BZ220" s="2" t="s">
        <v>142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139</v>
      </c>
      <c r="CI220" s="2" t="s">
        <v>128</v>
      </c>
      <c r="CJ220" s="2" t="s">
        <v>131</v>
      </c>
      <c r="CK220" s="2" t="s">
        <v>131</v>
      </c>
      <c r="CL220" s="2" t="s">
        <v>142</v>
      </c>
      <c r="CM220" s="2" t="s">
        <v>142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159</v>
      </c>
      <c r="CV220" s="2" t="s">
        <v>128</v>
      </c>
      <c r="CW220" s="2" t="s">
        <v>131</v>
      </c>
      <c r="CX220" s="2" t="s">
        <v>131</v>
      </c>
      <c r="CY220" s="2" t="s">
        <v>142</v>
      </c>
      <c r="CZ220" s="2" t="s">
        <v>142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159</v>
      </c>
      <c r="DI220" s="2" t="s">
        <v>128</v>
      </c>
      <c r="DJ220" s="2" t="s">
        <v>131</v>
      </c>
      <c r="DK220" s="2" t="s">
        <v>131</v>
      </c>
      <c r="DL220" s="2" t="s">
        <v>142</v>
      </c>
      <c r="DM220" s="2" t="s">
        <v>142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159</v>
      </c>
      <c r="DV220" s="2" t="s">
        <v>128</v>
      </c>
      <c r="DW220" s="2" t="s">
        <v>131</v>
      </c>
      <c r="DX220" s="2" t="s">
        <v>131</v>
      </c>
      <c r="DY220" s="2" t="s">
        <v>142</v>
      </c>
      <c r="DZ220" s="2" t="s">
        <v>142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159</v>
      </c>
      <c r="EI220" s="2" t="s">
        <v>128</v>
      </c>
      <c r="EJ220" s="2" t="s">
        <v>131</v>
      </c>
      <c r="EK220" s="2" t="s">
        <v>131</v>
      </c>
      <c r="EL220" s="2" t="s">
        <v>142</v>
      </c>
      <c r="EM220" s="2" t="s">
        <v>142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160</v>
      </c>
      <c r="EV220" s="2" t="s">
        <v>128</v>
      </c>
      <c r="EW220" s="2" t="s">
        <v>131</v>
      </c>
      <c r="EX220" s="2" t="s">
        <v>131</v>
      </c>
      <c r="EY220" s="2" t="s">
        <v>142</v>
      </c>
      <c r="EZ220" s="2" t="s">
        <v>142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159</v>
      </c>
      <c r="FI220" s="2" t="s">
        <v>128</v>
      </c>
      <c r="FJ220" s="2" t="s">
        <v>131</v>
      </c>
      <c r="FK220" s="2" t="s">
        <v>131</v>
      </c>
      <c r="FL220" s="2" t="s">
        <v>142</v>
      </c>
      <c r="FM220" s="2" t="s">
        <v>142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131</v>
      </c>
      <c r="FV220" s="2" t="s">
        <v>131</v>
      </c>
      <c r="FW220" s="2" t="s">
        <v>131</v>
      </c>
      <c r="FX220" s="2" t="s">
        <v>131</v>
      </c>
      <c r="FY220" s="2" t="s">
        <v>131</v>
      </c>
      <c r="FZ220" s="2" t="s">
        <v>131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152</v>
      </c>
      <c r="GI220" s="2" t="s">
        <v>128</v>
      </c>
      <c r="GJ220" s="2" t="s">
        <v>131</v>
      </c>
      <c r="GK220" s="2" t="s">
        <v>131</v>
      </c>
      <c r="GL220" s="2" t="s">
        <v>142</v>
      </c>
      <c r="GM220" s="2" t="s">
        <v>142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152</v>
      </c>
      <c r="GV220" s="2" t="s">
        <v>128</v>
      </c>
      <c r="GW220" s="2" t="s">
        <v>131</v>
      </c>
      <c r="GX220" s="2" t="s">
        <v>131</v>
      </c>
      <c r="GY220" s="2" t="s">
        <v>142</v>
      </c>
      <c r="GZ220" s="2" t="s">
        <v>142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152</v>
      </c>
      <c r="HI220" s="2" t="s">
        <v>128</v>
      </c>
      <c r="HJ220" s="2" t="s">
        <v>131</v>
      </c>
      <c r="HK220" s="2" t="s">
        <v>131</v>
      </c>
      <c r="HL220" s="2" t="s">
        <v>142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159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142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131</v>
      </c>
      <c r="II220" s="2" t="s">
        <v>131</v>
      </c>
      <c r="IJ220" s="2" t="s">
        <v>131</v>
      </c>
      <c r="IK220" s="2" t="s">
        <v>131</v>
      </c>
      <c r="IL220" s="2" t="s">
        <v>131</v>
      </c>
      <c r="IM220" s="2" t="s">
        <v>131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159</v>
      </c>
      <c r="IV220" s="2" t="s">
        <v>128</v>
      </c>
      <c r="IW220" s="2" t="s">
        <v>131</v>
      </c>
      <c r="IX220" s="2" t="s">
        <v>131</v>
      </c>
      <c r="IY220" s="2" t="s">
        <v>142</v>
      </c>
      <c r="IZ220" s="2" t="s">
        <v>142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159</v>
      </c>
      <c r="JI220" s="2" t="s">
        <v>128</v>
      </c>
      <c r="JJ220" s="2" t="s">
        <v>131</v>
      </c>
      <c r="JK220" s="2" t="s">
        <v>131</v>
      </c>
      <c r="JL220" s="2" t="s">
        <v>142</v>
      </c>
      <c r="JM220" s="2" t="s">
        <v>142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152</v>
      </c>
      <c r="JV220" s="2" t="s">
        <v>128</v>
      </c>
      <c r="JW220" s="2" t="s">
        <v>131</v>
      </c>
      <c r="JX220" s="2" t="s">
        <v>131</v>
      </c>
      <c r="JY220" s="2" t="s">
        <v>142</v>
      </c>
      <c r="JZ220" s="2" t="s">
        <v>142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152</v>
      </c>
      <c r="KI220" s="2" t="s">
        <v>128</v>
      </c>
      <c r="KJ220" s="2" t="s">
        <v>131</v>
      </c>
      <c r="KK220" s="2" t="s">
        <v>131</v>
      </c>
      <c r="KL220" s="2" t="s">
        <v>142</v>
      </c>
      <c r="KM220" s="2" t="s">
        <v>142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159</v>
      </c>
      <c r="KV220" s="2" t="s">
        <v>128</v>
      </c>
      <c r="KW220" s="2" t="s">
        <v>131</v>
      </c>
      <c r="KX220" s="2" t="s">
        <v>131</v>
      </c>
      <c r="KY220" s="2" t="s">
        <v>142</v>
      </c>
      <c r="KZ220" s="2" t="s">
        <v>142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131</v>
      </c>
      <c r="LI220" s="2" t="s">
        <v>131</v>
      </c>
      <c r="LJ220" s="2" t="s">
        <v>131</v>
      </c>
      <c r="LK220" s="2" t="s">
        <v>131</v>
      </c>
      <c r="LL220" s="2" t="s">
        <v>131</v>
      </c>
      <c r="LM220" s="2" t="s">
        <v>131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139</v>
      </c>
      <c r="LV220" s="2" t="s">
        <v>128</v>
      </c>
      <c r="LW220" s="2" t="s">
        <v>131</v>
      </c>
      <c r="LX220" s="2" t="s">
        <v>131</v>
      </c>
      <c r="LY220" s="2" t="s">
        <v>142</v>
      </c>
      <c r="LZ220" s="2" t="s">
        <v>142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131</v>
      </c>
      <c r="MI220" s="2" t="s">
        <v>131</v>
      </c>
      <c r="MJ220" s="2" t="s">
        <v>131</v>
      </c>
      <c r="MK220" s="2" t="s">
        <v>131</v>
      </c>
      <c r="ML220" s="2" t="s">
        <v>131</v>
      </c>
      <c r="MM220" s="2" t="s">
        <v>131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139</v>
      </c>
      <c r="MV220" s="2" t="s">
        <v>154</v>
      </c>
      <c r="MW220" s="2" t="s">
        <v>131</v>
      </c>
      <c r="MX220" s="2" t="s">
        <v>131</v>
      </c>
      <c r="MY220" s="2" t="s">
        <v>142</v>
      </c>
      <c r="MZ220" s="2" t="s">
        <v>142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152</v>
      </c>
      <c r="NI220" s="2" t="s">
        <v>128</v>
      </c>
      <c r="NJ220" s="2" t="s">
        <v>131</v>
      </c>
      <c r="NK220" s="2" t="s">
        <v>131</v>
      </c>
      <c r="NL220" s="2" t="s">
        <v>142</v>
      </c>
      <c r="NM220" s="2" t="s">
        <v>142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131</v>
      </c>
      <c r="NV220" s="2" t="s">
        <v>131</v>
      </c>
      <c r="NW220" s="2" t="s">
        <v>131</v>
      </c>
      <c r="NX220" s="2" t="s">
        <v>131</v>
      </c>
      <c r="NY220" s="2" t="s">
        <v>131</v>
      </c>
      <c r="NZ220" s="2" t="s">
        <v>131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159</v>
      </c>
      <c r="OI220" s="2" t="s">
        <v>128</v>
      </c>
      <c r="OJ220" s="2" t="s">
        <v>131</v>
      </c>
      <c r="OK220" s="2" t="s">
        <v>131</v>
      </c>
      <c r="OL220" s="2" t="s">
        <v>142</v>
      </c>
      <c r="OM220" s="2" t="s">
        <v>142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152</v>
      </c>
      <c r="OV220" s="2" t="s">
        <v>128</v>
      </c>
      <c r="OW220" s="2" t="s">
        <v>131</v>
      </c>
      <c r="OX220" s="2" t="s">
        <v>131</v>
      </c>
      <c r="OY220" s="2" t="s">
        <v>142</v>
      </c>
      <c r="OZ220" s="2" t="s">
        <v>142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159</v>
      </c>
      <c r="PI220" s="2" t="s">
        <v>128</v>
      </c>
      <c r="PJ220" s="2" t="s">
        <v>131</v>
      </c>
      <c r="PK220" s="2" t="s">
        <v>131</v>
      </c>
      <c r="PL220" s="2" t="s">
        <v>142</v>
      </c>
      <c r="PM220" s="2" t="s">
        <v>142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152</v>
      </c>
      <c r="PV220" s="2" t="s">
        <v>128</v>
      </c>
      <c r="PW220" s="2" t="s">
        <v>131</v>
      </c>
      <c r="PX220" s="2" t="s">
        <v>131</v>
      </c>
      <c r="PY220" s="2" t="s">
        <v>142</v>
      </c>
      <c r="PZ220" s="2" t="s">
        <v>142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152</v>
      </c>
      <c r="QI220" s="2" t="s">
        <v>128</v>
      </c>
      <c r="QJ220" s="2" t="s">
        <v>131</v>
      </c>
      <c r="QK220" s="2" t="s">
        <v>131</v>
      </c>
      <c r="QL220" s="2" t="s">
        <v>142</v>
      </c>
      <c r="QM220" s="2" t="s">
        <v>142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160</v>
      </c>
      <c r="QV220" s="2" t="s">
        <v>128</v>
      </c>
      <c r="QW220" s="2" t="s">
        <v>131</v>
      </c>
      <c r="QX220" s="2" t="s">
        <v>131</v>
      </c>
      <c r="QY220" s="2" t="s">
        <v>142</v>
      </c>
      <c r="QZ220" s="2" t="s">
        <v>142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152</v>
      </c>
      <c r="RI220" s="2" t="s">
        <v>128</v>
      </c>
      <c r="RJ220" s="2" t="s">
        <v>131</v>
      </c>
      <c r="RK220" s="2" t="s">
        <v>131</v>
      </c>
      <c r="RL220" s="2" t="s">
        <v>142</v>
      </c>
      <c r="RM220" s="2" t="s">
        <v>142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159</v>
      </c>
      <c r="RV220" s="2" t="s">
        <v>128</v>
      </c>
      <c r="RW220" s="2" t="s">
        <v>131</v>
      </c>
      <c r="RX220" s="2" t="s">
        <v>131</v>
      </c>
      <c r="RY220" s="2" t="s">
        <v>142</v>
      </c>
      <c r="RZ220" s="2" t="s">
        <v>142</v>
      </c>
      <c r="SA220" s="2" t="s">
        <v>131</v>
      </c>
    </row>
    <row r="221">
      <c r="A221" s="2" t="s">
        <v>1499</v>
      </c>
      <c r="B221" s="2" t="s">
        <v>120</v>
      </c>
      <c r="C221" s="2" t="s">
        <v>1479</v>
      </c>
      <c r="D221" s="2" t="s">
        <v>867</v>
      </c>
      <c r="E221" s="2" t="s">
        <v>868</v>
      </c>
      <c r="F221" s="2" t="s">
        <v>734</v>
      </c>
      <c r="G221" s="2" t="s">
        <v>734</v>
      </c>
      <c r="H221" s="2" t="s">
        <v>734</v>
      </c>
      <c r="I221" s="2" t="s">
        <v>962</v>
      </c>
      <c r="J221" s="2" t="s">
        <v>804</v>
      </c>
      <c r="K221" s="2" t="s">
        <v>246</v>
      </c>
      <c r="L221" s="3">
        <v>81.6</v>
      </c>
      <c r="M221" s="3">
        <v>85.68</v>
      </c>
      <c r="N221" s="3">
        <v>169.99</v>
      </c>
      <c r="O221" s="2" t="s">
        <v>128</v>
      </c>
      <c r="P221" s="2" t="s">
        <v>1321</v>
      </c>
      <c r="Q221" s="2" t="s">
        <v>130</v>
      </c>
      <c r="R221" s="2" t="s">
        <v>131</v>
      </c>
      <c r="S221" s="2" t="s">
        <v>131</v>
      </c>
      <c r="T221" s="2" t="s">
        <v>405</v>
      </c>
      <c r="U221" s="2" t="s">
        <v>783</v>
      </c>
      <c r="V221" s="2" t="s">
        <v>406</v>
      </c>
      <c r="W221" s="2" t="s">
        <v>473</v>
      </c>
      <c r="X221" s="2" t="s">
        <v>738</v>
      </c>
      <c r="Y221" s="2" t="s">
        <v>131</v>
      </c>
      <c r="Z221" s="4"/>
      <c r="AA221" s="4">
        <f>=ROUNDDOWN({0},0)</f>
      </c>
      <c r="AB221" s="5"/>
      <c r="AC221" s="2" t="s">
        <v>1485</v>
      </c>
      <c r="AD221" s="4">
        <v>141</v>
      </c>
      <c r="AE221" s="4">
        <v>141</v>
      </c>
      <c r="AF221" s="6">
        <v>83</v>
      </c>
      <c r="AG221" s="6"/>
      <c r="AH221" s="7"/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/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/>
      <c r="BJ221" s="4"/>
      <c r="BK221" s="8"/>
      <c r="BL221" s="2" t="s">
        <v>131</v>
      </c>
      <c r="BM221" s="7"/>
      <c r="BN221" s="7"/>
      <c r="BO221" s="4"/>
      <c r="BP221" s="8"/>
      <c r="BQ221" s="4"/>
      <c r="BR221" s="8"/>
      <c r="BS221" s="7"/>
      <c r="BT221" s="7"/>
      <c r="BU221" s="2" t="s">
        <v>159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142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139</v>
      </c>
      <c r="CI221" s="2" t="s">
        <v>128</v>
      </c>
      <c r="CJ221" s="2" t="s">
        <v>131</v>
      </c>
      <c r="CK221" s="2" t="s">
        <v>131</v>
      </c>
      <c r="CL221" s="2" t="s">
        <v>142</v>
      </c>
      <c r="CM221" s="2" t="s">
        <v>142</v>
      </c>
      <c r="CN221" s="2" t="s">
        <v>131</v>
      </c>
      <c r="CO221" s="4"/>
      <c r="CP221" s="8"/>
      <c r="CQ221" s="4"/>
      <c r="CR221" s="8"/>
      <c r="CS221" s="7"/>
      <c r="CT221" s="7"/>
      <c r="CU221" s="2" t="s">
        <v>159</v>
      </c>
      <c r="CV221" s="2" t="s">
        <v>128</v>
      </c>
      <c r="CW221" s="2" t="s">
        <v>131</v>
      </c>
      <c r="CX221" s="2" t="s">
        <v>131</v>
      </c>
      <c r="CY221" s="2" t="s">
        <v>142</v>
      </c>
      <c r="CZ221" s="2" t="s">
        <v>142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159</v>
      </c>
      <c r="DI221" s="2" t="s">
        <v>128</v>
      </c>
      <c r="DJ221" s="2" t="s">
        <v>131</v>
      </c>
      <c r="DK221" s="2" t="s">
        <v>131</v>
      </c>
      <c r="DL221" s="2" t="s">
        <v>142</v>
      </c>
      <c r="DM221" s="2" t="s">
        <v>142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159</v>
      </c>
      <c r="DV221" s="2" t="s">
        <v>128</v>
      </c>
      <c r="DW221" s="2" t="s">
        <v>131</v>
      </c>
      <c r="DX221" s="2" t="s">
        <v>131</v>
      </c>
      <c r="DY221" s="2" t="s">
        <v>142</v>
      </c>
      <c r="DZ221" s="2" t="s">
        <v>142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159</v>
      </c>
      <c r="EI221" s="2" t="s">
        <v>128</v>
      </c>
      <c r="EJ221" s="2" t="s">
        <v>131</v>
      </c>
      <c r="EK221" s="2" t="s">
        <v>131</v>
      </c>
      <c r="EL221" s="2" t="s">
        <v>142</v>
      </c>
      <c r="EM221" s="2" t="s">
        <v>142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160</v>
      </c>
      <c r="EV221" s="2" t="s">
        <v>128</v>
      </c>
      <c r="EW221" s="2" t="s">
        <v>131</v>
      </c>
      <c r="EX221" s="2" t="s">
        <v>131</v>
      </c>
      <c r="EY221" s="2" t="s">
        <v>142</v>
      </c>
      <c r="EZ221" s="2" t="s">
        <v>142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159</v>
      </c>
      <c r="FI221" s="2" t="s">
        <v>128</v>
      </c>
      <c r="FJ221" s="2" t="s">
        <v>131</v>
      </c>
      <c r="FK221" s="2" t="s">
        <v>131</v>
      </c>
      <c r="FL221" s="2" t="s">
        <v>142</v>
      </c>
      <c r="FM221" s="2" t="s">
        <v>142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131</v>
      </c>
      <c r="FV221" s="2" t="s">
        <v>131</v>
      </c>
      <c r="FW221" s="2" t="s">
        <v>131</v>
      </c>
      <c r="FX221" s="2" t="s">
        <v>131</v>
      </c>
      <c r="FY221" s="2" t="s">
        <v>131</v>
      </c>
      <c r="FZ221" s="2" t="s">
        <v>131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152</v>
      </c>
      <c r="GI221" s="2" t="s">
        <v>128</v>
      </c>
      <c r="GJ221" s="2" t="s">
        <v>131</v>
      </c>
      <c r="GK221" s="2" t="s">
        <v>131</v>
      </c>
      <c r="GL221" s="2" t="s">
        <v>142</v>
      </c>
      <c r="GM221" s="2" t="s">
        <v>142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152</v>
      </c>
      <c r="GV221" s="2" t="s">
        <v>128</v>
      </c>
      <c r="GW221" s="2" t="s">
        <v>131</v>
      </c>
      <c r="GX221" s="2" t="s">
        <v>131</v>
      </c>
      <c r="GY221" s="2" t="s">
        <v>142</v>
      </c>
      <c r="GZ221" s="2" t="s">
        <v>142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152</v>
      </c>
      <c r="HI221" s="2" t="s">
        <v>128</v>
      </c>
      <c r="HJ221" s="2" t="s">
        <v>131</v>
      </c>
      <c r="HK221" s="2" t="s">
        <v>131</v>
      </c>
      <c r="HL221" s="2" t="s">
        <v>142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159</v>
      </c>
      <c r="HV221" s="2" t="s">
        <v>128</v>
      </c>
      <c r="HW221" s="2" t="s">
        <v>131</v>
      </c>
      <c r="HX221" s="2" t="s">
        <v>131</v>
      </c>
      <c r="HY221" s="2" t="s">
        <v>142</v>
      </c>
      <c r="HZ221" s="2" t="s">
        <v>142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131</v>
      </c>
      <c r="II221" s="2" t="s">
        <v>131</v>
      </c>
      <c r="IJ221" s="2" t="s">
        <v>131</v>
      </c>
      <c r="IK221" s="2" t="s">
        <v>131</v>
      </c>
      <c r="IL221" s="2" t="s">
        <v>131</v>
      </c>
      <c r="IM221" s="2" t="s">
        <v>131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159</v>
      </c>
      <c r="IV221" s="2" t="s">
        <v>128</v>
      </c>
      <c r="IW221" s="2" t="s">
        <v>131</v>
      </c>
      <c r="IX221" s="2" t="s">
        <v>131</v>
      </c>
      <c r="IY221" s="2" t="s">
        <v>142</v>
      </c>
      <c r="IZ221" s="2" t="s">
        <v>142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159</v>
      </c>
      <c r="JI221" s="2" t="s">
        <v>128</v>
      </c>
      <c r="JJ221" s="2" t="s">
        <v>131</v>
      </c>
      <c r="JK221" s="2" t="s">
        <v>131</v>
      </c>
      <c r="JL221" s="2" t="s">
        <v>142</v>
      </c>
      <c r="JM221" s="2" t="s">
        <v>142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152</v>
      </c>
      <c r="JV221" s="2" t="s">
        <v>128</v>
      </c>
      <c r="JW221" s="2" t="s">
        <v>131</v>
      </c>
      <c r="JX221" s="2" t="s">
        <v>131</v>
      </c>
      <c r="JY221" s="2" t="s">
        <v>142</v>
      </c>
      <c r="JZ221" s="2" t="s">
        <v>142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152</v>
      </c>
      <c r="KI221" s="2" t="s">
        <v>128</v>
      </c>
      <c r="KJ221" s="2" t="s">
        <v>131</v>
      </c>
      <c r="KK221" s="2" t="s">
        <v>131</v>
      </c>
      <c r="KL221" s="2" t="s">
        <v>142</v>
      </c>
      <c r="KM221" s="2" t="s">
        <v>142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159</v>
      </c>
      <c r="KV221" s="2" t="s">
        <v>128</v>
      </c>
      <c r="KW221" s="2" t="s">
        <v>131</v>
      </c>
      <c r="KX221" s="2" t="s">
        <v>131</v>
      </c>
      <c r="KY221" s="2" t="s">
        <v>142</v>
      </c>
      <c r="KZ221" s="2" t="s">
        <v>142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131</v>
      </c>
      <c r="LI221" s="2" t="s">
        <v>131</v>
      </c>
      <c r="LJ221" s="2" t="s">
        <v>131</v>
      </c>
      <c r="LK221" s="2" t="s">
        <v>131</v>
      </c>
      <c r="LL221" s="2" t="s">
        <v>131</v>
      </c>
      <c r="LM221" s="2" t="s">
        <v>131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139</v>
      </c>
      <c r="LV221" s="2" t="s">
        <v>128</v>
      </c>
      <c r="LW221" s="2" t="s">
        <v>131</v>
      </c>
      <c r="LX221" s="2" t="s">
        <v>131</v>
      </c>
      <c r="LY221" s="2" t="s">
        <v>142</v>
      </c>
      <c r="LZ221" s="2" t="s">
        <v>142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131</v>
      </c>
      <c r="MI221" s="2" t="s">
        <v>131</v>
      </c>
      <c r="MJ221" s="2" t="s">
        <v>131</v>
      </c>
      <c r="MK221" s="2" t="s">
        <v>131</v>
      </c>
      <c r="ML221" s="2" t="s">
        <v>131</v>
      </c>
      <c r="MM221" s="2" t="s">
        <v>131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139</v>
      </c>
      <c r="MV221" s="2" t="s">
        <v>154</v>
      </c>
      <c r="MW221" s="2" t="s">
        <v>131</v>
      </c>
      <c r="MX221" s="2" t="s">
        <v>131</v>
      </c>
      <c r="MY221" s="2" t="s">
        <v>142</v>
      </c>
      <c r="MZ221" s="2" t="s">
        <v>142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152</v>
      </c>
      <c r="NI221" s="2" t="s">
        <v>128</v>
      </c>
      <c r="NJ221" s="2" t="s">
        <v>131</v>
      </c>
      <c r="NK221" s="2" t="s">
        <v>131</v>
      </c>
      <c r="NL221" s="2" t="s">
        <v>142</v>
      </c>
      <c r="NM221" s="2" t="s">
        <v>142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159</v>
      </c>
      <c r="OI221" s="2" t="s">
        <v>128</v>
      </c>
      <c r="OJ221" s="2" t="s">
        <v>131</v>
      </c>
      <c r="OK221" s="2" t="s">
        <v>131</v>
      </c>
      <c r="OL221" s="2" t="s">
        <v>142</v>
      </c>
      <c r="OM221" s="2" t="s">
        <v>142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152</v>
      </c>
      <c r="OV221" s="2" t="s">
        <v>128</v>
      </c>
      <c r="OW221" s="2" t="s">
        <v>131</v>
      </c>
      <c r="OX221" s="2" t="s">
        <v>131</v>
      </c>
      <c r="OY221" s="2" t="s">
        <v>142</v>
      </c>
      <c r="OZ221" s="2" t="s">
        <v>142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159</v>
      </c>
      <c r="PI221" s="2" t="s">
        <v>128</v>
      </c>
      <c r="PJ221" s="2" t="s">
        <v>131</v>
      </c>
      <c r="PK221" s="2" t="s">
        <v>131</v>
      </c>
      <c r="PL221" s="2" t="s">
        <v>142</v>
      </c>
      <c r="PM221" s="2" t="s">
        <v>142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152</v>
      </c>
      <c r="PV221" s="2" t="s">
        <v>128</v>
      </c>
      <c r="PW221" s="2" t="s">
        <v>131</v>
      </c>
      <c r="PX221" s="2" t="s">
        <v>131</v>
      </c>
      <c r="PY221" s="2" t="s">
        <v>142</v>
      </c>
      <c r="PZ221" s="2" t="s">
        <v>142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152</v>
      </c>
      <c r="QI221" s="2" t="s">
        <v>128</v>
      </c>
      <c r="QJ221" s="2" t="s">
        <v>131</v>
      </c>
      <c r="QK221" s="2" t="s">
        <v>131</v>
      </c>
      <c r="QL221" s="2" t="s">
        <v>142</v>
      </c>
      <c r="QM221" s="2" t="s">
        <v>142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160</v>
      </c>
      <c r="QV221" s="2" t="s">
        <v>128</v>
      </c>
      <c r="QW221" s="2" t="s">
        <v>131</v>
      </c>
      <c r="QX221" s="2" t="s">
        <v>131</v>
      </c>
      <c r="QY221" s="2" t="s">
        <v>142</v>
      </c>
      <c r="QZ221" s="2" t="s">
        <v>142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152</v>
      </c>
      <c r="RI221" s="2" t="s">
        <v>128</v>
      </c>
      <c r="RJ221" s="2" t="s">
        <v>131</v>
      </c>
      <c r="RK221" s="2" t="s">
        <v>131</v>
      </c>
      <c r="RL221" s="2" t="s">
        <v>142</v>
      </c>
      <c r="RM221" s="2" t="s">
        <v>142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159</v>
      </c>
      <c r="RV221" s="2" t="s">
        <v>128</v>
      </c>
      <c r="RW221" s="2" t="s">
        <v>131</v>
      </c>
      <c r="RX221" s="2" t="s">
        <v>131</v>
      </c>
      <c r="RY221" s="2" t="s">
        <v>142</v>
      </c>
      <c r="RZ221" s="2" t="s">
        <v>142</v>
      </c>
      <c r="SA221" s="2" t="s">
        <v>131</v>
      </c>
    </row>
    <row r="222">
      <c r="A222" s="2" t="s">
        <v>1500</v>
      </c>
      <c r="B222" s="2" t="s">
        <v>120</v>
      </c>
      <c r="C222" s="2" t="s">
        <v>1479</v>
      </c>
      <c r="D222" s="2" t="s">
        <v>867</v>
      </c>
      <c r="E222" s="2" t="s">
        <v>868</v>
      </c>
      <c r="F222" s="2" t="s">
        <v>124</v>
      </c>
      <c r="G222" s="2" t="s">
        <v>124</v>
      </c>
      <c r="H222" s="2" t="s">
        <v>124</v>
      </c>
      <c r="I222" s="2" t="s">
        <v>989</v>
      </c>
      <c r="J222" s="2" t="s">
        <v>245</v>
      </c>
      <c r="K222" s="2" t="s">
        <v>1490</v>
      </c>
      <c r="L222" s="3">
        <v>90.91</v>
      </c>
      <c r="M222" s="3">
        <v>95.46</v>
      </c>
      <c r="N222" s="3">
        <v>227.28</v>
      </c>
      <c r="O222" s="2" t="s">
        <v>128</v>
      </c>
      <c r="P222" s="2" t="s">
        <v>1321</v>
      </c>
      <c r="Q222" s="2" t="s">
        <v>130</v>
      </c>
      <c r="R222" s="2" t="s">
        <v>131</v>
      </c>
      <c r="S222" s="2" t="s">
        <v>131</v>
      </c>
      <c r="T222" s="2" t="s">
        <v>133</v>
      </c>
      <c r="U222" s="2" t="s">
        <v>783</v>
      </c>
      <c r="V222" s="2" t="s">
        <v>135</v>
      </c>
      <c r="W222" s="2" t="s">
        <v>1285</v>
      </c>
      <c r="X222" s="2" t="s">
        <v>1285</v>
      </c>
      <c r="Y222" s="2" t="s">
        <v>1100</v>
      </c>
      <c r="Z222" s="4">
        <v>24</v>
      </c>
      <c r="AA222" s="4">
        <f>=ROUNDDOWN({0},0)</f>
      </c>
      <c r="AB222" s="5"/>
      <c r="AC222" s="2" t="s">
        <v>131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/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/>
      <c r="BJ222" s="4"/>
      <c r="BK222" s="8"/>
      <c r="BL222" s="2" t="s">
        <v>131</v>
      </c>
      <c r="BM222" s="7"/>
      <c r="BN222" s="7"/>
      <c r="BO222" s="4"/>
      <c r="BP222" s="8"/>
      <c r="BQ222" s="4"/>
      <c r="BR222" s="8"/>
      <c r="BS222" s="7"/>
      <c r="BT222" s="7"/>
      <c r="BU222" s="2" t="s">
        <v>139</v>
      </c>
      <c r="BV222" s="2" t="s">
        <v>128</v>
      </c>
      <c r="BW222" s="2" t="s">
        <v>131</v>
      </c>
      <c r="BX222" s="2" t="s">
        <v>131</v>
      </c>
      <c r="BY222" s="2" t="s">
        <v>142</v>
      </c>
      <c r="BZ222" s="2" t="s">
        <v>142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139</v>
      </c>
      <c r="CI222" s="2" t="s">
        <v>128</v>
      </c>
      <c r="CJ222" s="2" t="s">
        <v>131</v>
      </c>
      <c r="CK222" s="2" t="s">
        <v>131</v>
      </c>
      <c r="CL222" s="2" t="s">
        <v>142</v>
      </c>
      <c r="CM222" s="2" t="s">
        <v>142</v>
      </c>
      <c r="CN222" s="2" t="s">
        <v>131</v>
      </c>
      <c r="CO222" s="4"/>
      <c r="CP222" s="8"/>
      <c r="CQ222" s="4"/>
      <c r="CR222" s="8"/>
      <c r="CS222" s="7"/>
      <c r="CT222" s="7"/>
      <c r="CU222" s="2" t="s">
        <v>139</v>
      </c>
      <c r="CV222" s="2" t="s">
        <v>128</v>
      </c>
      <c r="CW222" s="2" t="s">
        <v>131</v>
      </c>
      <c r="CX222" s="2" t="s">
        <v>131</v>
      </c>
      <c r="CY222" s="2" t="s">
        <v>142</v>
      </c>
      <c r="CZ222" s="2" t="s">
        <v>142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159</v>
      </c>
      <c r="DI222" s="2" t="s">
        <v>128</v>
      </c>
      <c r="DJ222" s="2" t="s">
        <v>131</v>
      </c>
      <c r="DK222" s="2" t="s">
        <v>131</v>
      </c>
      <c r="DL222" s="2" t="s">
        <v>142</v>
      </c>
      <c r="DM222" s="2" t="s">
        <v>142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159</v>
      </c>
      <c r="DV222" s="2" t="s">
        <v>128</v>
      </c>
      <c r="DW222" s="2" t="s">
        <v>131</v>
      </c>
      <c r="DX222" s="2" t="s">
        <v>131</v>
      </c>
      <c r="DY222" s="2" t="s">
        <v>142</v>
      </c>
      <c r="DZ222" s="2" t="s">
        <v>142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159</v>
      </c>
      <c r="EI222" s="2" t="s">
        <v>128</v>
      </c>
      <c r="EJ222" s="2" t="s">
        <v>131</v>
      </c>
      <c r="EK222" s="2" t="s">
        <v>131</v>
      </c>
      <c r="EL222" s="2" t="s">
        <v>142</v>
      </c>
      <c r="EM222" s="2" t="s">
        <v>142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139</v>
      </c>
      <c r="EV222" s="2" t="s">
        <v>128</v>
      </c>
      <c r="EW222" s="2" t="s">
        <v>131</v>
      </c>
      <c r="EX222" s="2" t="s">
        <v>131</v>
      </c>
      <c r="EY222" s="2" t="s">
        <v>142</v>
      </c>
      <c r="EZ222" s="2" t="s">
        <v>142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159</v>
      </c>
      <c r="FI222" s="2" t="s">
        <v>128</v>
      </c>
      <c r="FJ222" s="2" t="s">
        <v>131</v>
      </c>
      <c r="FK222" s="2" t="s">
        <v>131</v>
      </c>
      <c r="FL222" s="2" t="s">
        <v>142</v>
      </c>
      <c r="FM222" s="2" t="s">
        <v>142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131</v>
      </c>
      <c r="FV222" s="2" t="s">
        <v>131</v>
      </c>
      <c r="FW222" s="2" t="s">
        <v>131</v>
      </c>
      <c r="FX222" s="2" t="s">
        <v>131</v>
      </c>
      <c r="FY222" s="2" t="s">
        <v>131</v>
      </c>
      <c r="FZ222" s="2" t="s">
        <v>131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152</v>
      </c>
      <c r="GI222" s="2" t="s">
        <v>128</v>
      </c>
      <c r="GJ222" s="2" t="s">
        <v>131</v>
      </c>
      <c r="GK222" s="2" t="s">
        <v>131</v>
      </c>
      <c r="GL222" s="2" t="s">
        <v>142</v>
      </c>
      <c r="GM222" s="2" t="s">
        <v>142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152</v>
      </c>
      <c r="GV222" s="2" t="s">
        <v>128</v>
      </c>
      <c r="GW222" s="2" t="s">
        <v>131</v>
      </c>
      <c r="GX222" s="2" t="s">
        <v>131</v>
      </c>
      <c r="GY222" s="2" t="s">
        <v>142</v>
      </c>
      <c r="GZ222" s="2" t="s">
        <v>142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152</v>
      </c>
      <c r="HI222" s="2" t="s">
        <v>128</v>
      </c>
      <c r="HJ222" s="2" t="s">
        <v>131</v>
      </c>
      <c r="HK222" s="2" t="s">
        <v>131</v>
      </c>
      <c r="HL222" s="2" t="s">
        <v>142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159</v>
      </c>
      <c r="HV222" s="2" t="s">
        <v>128</v>
      </c>
      <c r="HW222" s="2" t="s">
        <v>131</v>
      </c>
      <c r="HX222" s="2" t="s">
        <v>131</v>
      </c>
      <c r="HY222" s="2" t="s">
        <v>142</v>
      </c>
      <c r="HZ222" s="2" t="s">
        <v>142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152</v>
      </c>
      <c r="II222" s="2" t="s">
        <v>128</v>
      </c>
      <c r="IJ222" s="2" t="s">
        <v>131</v>
      </c>
      <c r="IK222" s="2" t="s">
        <v>131</v>
      </c>
      <c r="IL222" s="2" t="s">
        <v>142</v>
      </c>
      <c r="IM222" s="2" t="s">
        <v>142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159</v>
      </c>
      <c r="IV222" s="2" t="s">
        <v>128</v>
      </c>
      <c r="IW222" s="2" t="s">
        <v>131</v>
      </c>
      <c r="IX222" s="2" t="s">
        <v>131</v>
      </c>
      <c r="IY222" s="2" t="s">
        <v>142</v>
      </c>
      <c r="IZ222" s="2" t="s">
        <v>142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159</v>
      </c>
      <c r="JI222" s="2" t="s">
        <v>128</v>
      </c>
      <c r="JJ222" s="2" t="s">
        <v>131</v>
      </c>
      <c r="JK222" s="2" t="s">
        <v>131</v>
      </c>
      <c r="JL222" s="2" t="s">
        <v>142</v>
      </c>
      <c r="JM222" s="2" t="s">
        <v>142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152</v>
      </c>
      <c r="JV222" s="2" t="s">
        <v>128</v>
      </c>
      <c r="JW222" s="2" t="s">
        <v>131</v>
      </c>
      <c r="JX222" s="2" t="s">
        <v>131</v>
      </c>
      <c r="JY222" s="2" t="s">
        <v>142</v>
      </c>
      <c r="JZ222" s="2" t="s">
        <v>142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152</v>
      </c>
      <c r="KI222" s="2" t="s">
        <v>128</v>
      </c>
      <c r="KJ222" s="2" t="s">
        <v>131</v>
      </c>
      <c r="KK222" s="2" t="s">
        <v>131</v>
      </c>
      <c r="KL222" s="2" t="s">
        <v>142</v>
      </c>
      <c r="KM222" s="2" t="s">
        <v>142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159</v>
      </c>
      <c r="KV222" s="2" t="s">
        <v>128</v>
      </c>
      <c r="KW222" s="2" t="s">
        <v>131</v>
      </c>
      <c r="KX222" s="2" t="s">
        <v>131</v>
      </c>
      <c r="KY222" s="2" t="s">
        <v>142</v>
      </c>
      <c r="KZ222" s="2" t="s">
        <v>142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131</v>
      </c>
      <c r="LI222" s="2" t="s">
        <v>131</v>
      </c>
      <c r="LJ222" s="2" t="s">
        <v>131</v>
      </c>
      <c r="LK222" s="2" t="s">
        <v>131</v>
      </c>
      <c r="LL222" s="2" t="s">
        <v>131</v>
      </c>
      <c r="LM222" s="2" t="s">
        <v>131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139</v>
      </c>
      <c r="LV222" s="2" t="s">
        <v>128</v>
      </c>
      <c r="LW222" s="2" t="s">
        <v>131</v>
      </c>
      <c r="LX222" s="2" t="s">
        <v>131</v>
      </c>
      <c r="LY222" s="2" t="s">
        <v>142</v>
      </c>
      <c r="LZ222" s="2" t="s">
        <v>142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131</v>
      </c>
      <c r="MI222" s="2" t="s">
        <v>131</v>
      </c>
      <c r="MJ222" s="2" t="s">
        <v>131</v>
      </c>
      <c r="MK222" s="2" t="s">
        <v>131</v>
      </c>
      <c r="ML222" s="2" t="s">
        <v>131</v>
      </c>
      <c r="MM222" s="2" t="s">
        <v>131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131</v>
      </c>
      <c r="MV222" s="2" t="s">
        <v>131</v>
      </c>
      <c r="MW222" s="2" t="s">
        <v>131</v>
      </c>
      <c r="MX222" s="2" t="s">
        <v>131</v>
      </c>
      <c r="MY222" s="2" t="s">
        <v>131</v>
      </c>
      <c r="MZ222" s="2" t="s">
        <v>131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152</v>
      </c>
      <c r="NI222" s="2" t="s">
        <v>128</v>
      </c>
      <c r="NJ222" s="2" t="s">
        <v>131</v>
      </c>
      <c r="NK222" s="2" t="s">
        <v>131</v>
      </c>
      <c r="NL222" s="2" t="s">
        <v>142</v>
      </c>
      <c r="NM222" s="2" t="s">
        <v>142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159</v>
      </c>
      <c r="OI222" s="2" t="s">
        <v>128</v>
      </c>
      <c r="OJ222" s="2" t="s">
        <v>131</v>
      </c>
      <c r="OK222" s="2" t="s">
        <v>131</v>
      </c>
      <c r="OL222" s="2" t="s">
        <v>142</v>
      </c>
      <c r="OM222" s="2" t="s">
        <v>142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152</v>
      </c>
      <c r="OV222" s="2" t="s">
        <v>128</v>
      </c>
      <c r="OW222" s="2" t="s">
        <v>131</v>
      </c>
      <c r="OX222" s="2" t="s">
        <v>131</v>
      </c>
      <c r="OY222" s="2" t="s">
        <v>142</v>
      </c>
      <c r="OZ222" s="2" t="s">
        <v>142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159</v>
      </c>
      <c r="PI222" s="2" t="s">
        <v>128</v>
      </c>
      <c r="PJ222" s="2" t="s">
        <v>131</v>
      </c>
      <c r="PK222" s="2" t="s">
        <v>131</v>
      </c>
      <c r="PL222" s="2" t="s">
        <v>142</v>
      </c>
      <c r="PM222" s="2" t="s">
        <v>142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152</v>
      </c>
      <c r="PV222" s="2" t="s">
        <v>128</v>
      </c>
      <c r="PW222" s="2" t="s">
        <v>131</v>
      </c>
      <c r="PX222" s="2" t="s">
        <v>131</v>
      </c>
      <c r="PY222" s="2" t="s">
        <v>142</v>
      </c>
      <c r="PZ222" s="2" t="s">
        <v>142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152</v>
      </c>
      <c r="QI222" s="2" t="s">
        <v>128</v>
      </c>
      <c r="QJ222" s="2" t="s">
        <v>131</v>
      </c>
      <c r="QK222" s="2" t="s">
        <v>131</v>
      </c>
      <c r="QL222" s="2" t="s">
        <v>142</v>
      </c>
      <c r="QM222" s="2" t="s">
        <v>142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160</v>
      </c>
      <c r="QV222" s="2" t="s">
        <v>128</v>
      </c>
      <c r="QW222" s="2" t="s">
        <v>131</v>
      </c>
      <c r="QX222" s="2" t="s">
        <v>131</v>
      </c>
      <c r="QY222" s="2" t="s">
        <v>142</v>
      </c>
      <c r="QZ222" s="2" t="s">
        <v>142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152</v>
      </c>
      <c r="RI222" s="2" t="s">
        <v>154</v>
      </c>
      <c r="RJ222" s="2" t="s">
        <v>131</v>
      </c>
      <c r="RK222" s="2" t="s">
        <v>131</v>
      </c>
      <c r="RL222" s="2" t="s">
        <v>142</v>
      </c>
      <c r="RM222" s="2" t="s">
        <v>142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159</v>
      </c>
      <c r="RV222" s="2" t="s">
        <v>128</v>
      </c>
      <c r="RW222" s="2" t="s">
        <v>131</v>
      </c>
      <c r="RX222" s="2" t="s">
        <v>131</v>
      </c>
      <c r="RY222" s="2" t="s">
        <v>142</v>
      </c>
      <c r="RZ222" s="2" t="s">
        <v>142</v>
      </c>
      <c r="SA222" s="2" t="s">
        <v>131</v>
      </c>
    </row>
    <row r="223">
      <c r="A223" s="2" t="s">
        <v>1501</v>
      </c>
      <c r="B223" s="2" t="s">
        <v>120</v>
      </c>
      <c r="C223" s="2" t="s">
        <v>1479</v>
      </c>
      <c r="D223" s="2" t="s">
        <v>867</v>
      </c>
      <c r="E223" s="2" t="s">
        <v>868</v>
      </c>
      <c r="F223" s="2" t="s">
        <v>124</v>
      </c>
      <c r="G223" s="2" t="s">
        <v>124</v>
      </c>
      <c r="H223" s="2" t="s">
        <v>124</v>
      </c>
      <c r="I223" s="2" t="s">
        <v>989</v>
      </c>
      <c r="J223" s="2" t="s">
        <v>804</v>
      </c>
      <c r="K223" s="2" t="s">
        <v>1490</v>
      </c>
      <c r="L223" s="3">
        <v>102.27</v>
      </c>
      <c r="M223" s="3">
        <v>107.38</v>
      </c>
      <c r="N223" s="3">
        <v>255.68</v>
      </c>
      <c r="O223" s="2" t="s">
        <v>128</v>
      </c>
      <c r="P223" s="2" t="s">
        <v>1321</v>
      </c>
      <c r="Q223" s="2" t="s">
        <v>130</v>
      </c>
      <c r="R223" s="2" t="s">
        <v>131</v>
      </c>
      <c r="S223" s="2" t="s">
        <v>131</v>
      </c>
      <c r="T223" s="2" t="s">
        <v>133</v>
      </c>
      <c r="U223" s="2" t="s">
        <v>783</v>
      </c>
      <c r="V223" s="2" t="s">
        <v>135</v>
      </c>
      <c r="W223" s="2" t="s">
        <v>1285</v>
      </c>
      <c r="X223" s="2" t="s">
        <v>1285</v>
      </c>
      <c r="Y223" s="2" t="s">
        <v>1100</v>
      </c>
      <c r="Z223" s="4">
        <v>29</v>
      </c>
      <c r="AA223" s="4">
        <f>=ROUNDDOWN({0},0)</f>
      </c>
      <c r="AB223" s="5"/>
      <c r="AC223" s="2" t="s">
        <v>131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139</v>
      </c>
      <c r="BV223" s="2" t="s">
        <v>128</v>
      </c>
      <c r="BW223" s="2" t="s">
        <v>131</v>
      </c>
      <c r="BX223" s="2" t="s">
        <v>131</v>
      </c>
      <c r="BY223" s="2" t="s">
        <v>142</v>
      </c>
      <c r="BZ223" s="2" t="s">
        <v>142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139</v>
      </c>
      <c r="CI223" s="2" t="s">
        <v>128</v>
      </c>
      <c r="CJ223" s="2" t="s">
        <v>131</v>
      </c>
      <c r="CK223" s="2" t="s">
        <v>131</v>
      </c>
      <c r="CL223" s="2" t="s">
        <v>142</v>
      </c>
      <c r="CM223" s="2" t="s">
        <v>142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139</v>
      </c>
      <c r="CV223" s="2" t="s">
        <v>128</v>
      </c>
      <c r="CW223" s="2" t="s">
        <v>131</v>
      </c>
      <c r="CX223" s="2" t="s">
        <v>131</v>
      </c>
      <c r="CY223" s="2" t="s">
        <v>142</v>
      </c>
      <c r="CZ223" s="2" t="s">
        <v>142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159</v>
      </c>
      <c r="DI223" s="2" t="s">
        <v>128</v>
      </c>
      <c r="DJ223" s="2" t="s">
        <v>131</v>
      </c>
      <c r="DK223" s="2" t="s">
        <v>131</v>
      </c>
      <c r="DL223" s="2" t="s">
        <v>142</v>
      </c>
      <c r="DM223" s="2" t="s">
        <v>142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159</v>
      </c>
      <c r="DV223" s="2" t="s">
        <v>128</v>
      </c>
      <c r="DW223" s="2" t="s">
        <v>131</v>
      </c>
      <c r="DX223" s="2" t="s">
        <v>131</v>
      </c>
      <c r="DY223" s="2" t="s">
        <v>142</v>
      </c>
      <c r="DZ223" s="2" t="s">
        <v>142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159</v>
      </c>
      <c r="EI223" s="2" t="s">
        <v>128</v>
      </c>
      <c r="EJ223" s="2" t="s">
        <v>131</v>
      </c>
      <c r="EK223" s="2" t="s">
        <v>131</v>
      </c>
      <c r="EL223" s="2" t="s">
        <v>142</v>
      </c>
      <c r="EM223" s="2" t="s">
        <v>142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139</v>
      </c>
      <c r="EV223" s="2" t="s">
        <v>128</v>
      </c>
      <c r="EW223" s="2" t="s">
        <v>131</v>
      </c>
      <c r="EX223" s="2" t="s">
        <v>131</v>
      </c>
      <c r="EY223" s="2" t="s">
        <v>142</v>
      </c>
      <c r="EZ223" s="2" t="s">
        <v>142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159</v>
      </c>
      <c r="FI223" s="2" t="s">
        <v>128</v>
      </c>
      <c r="FJ223" s="2" t="s">
        <v>131</v>
      </c>
      <c r="FK223" s="2" t="s">
        <v>131</v>
      </c>
      <c r="FL223" s="2" t="s">
        <v>142</v>
      </c>
      <c r="FM223" s="2" t="s">
        <v>142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131</v>
      </c>
      <c r="FV223" s="2" t="s">
        <v>131</v>
      </c>
      <c r="FW223" s="2" t="s">
        <v>131</v>
      </c>
      <c r="FX223" s="2" t="s">
        <v>131</v>
      </c>
      <c r="FY223" s="2" t="s">
        <v>131</v>
      </c>
      <c r="FZ223" s="2" t="s">
        <v>131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152</v>
      </c>
      <c r="GI223" s="2" t="s">
        <v>128</v>
      </c>
      <c r="GJ223" s="2" t="s">
        <v>131</v>
      </c>
      <c r="GK223" s="2" t="s">
        <v>131</v>
      </c>
      <c r="GL223" s="2" t="s">
        <v>142</v>
      </c>
      <c r="GM223" s="2" t="s">
        <v>142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152</v>
      </c>
      <c r="GV223" s="2" t="s">
        <v>128</v>
      </c>
      <c r="GW223" s="2" t="s">
        <v>131</v>
      </c>
      <c r="GX223" s="2" t="s">
        <v>131</v>
      </c>
      <c r="GY223" s="2" t="s">
        <v>142</v>
      </c>
      <c r="GZ223" s="2" t="s">
        <v>142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152</v>
      </c>
      <c r="HI223" s="2" t="s">
        <v>128</v>
      </c>
      <c r="HJ223" s="2" t="s">
        <v>131</v>
      </c>
      <c r="HK223" s="2" t="s">
        <v>131</v>
      </c>
      <c r="HL223" s="2" t="s">
        <v>142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159</v>
      </c>
      <c r="HV223" s="2" t="s">
        <v>128</v>
      </c>
      <c r="HW223" s="2" t="s">
        <v>131</v>
      </c>
      <c r="HX223" s="2" t="s">
        <v>131</v>
      </c>
      <c r="HY223" s="2" t="s">
        <v>142</v>
      </c>
      <c r="HZ223" s="2" t="s">
        <v>142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152</v>
      </c>
      <c r="II223" s="2" t="s">
        <v>128</v>
      </c>
      <c r="IJ223" s="2" t="s">
        <v>131</v>
      </c>
      <c r="IK223" s="2" t="s">
        <v>131</v>
      </c>
      <c r="IL223" s="2" t="s">
        <v>142</v>
      </c>
      <c r="IM223" s="2" t="s">
        <v>142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159</v>
      </c>
      <c r="IV223" s="2" t="s">
        <v>128</v>
      </c>
      <c r="IW223" s="2" t="s">
        <v>131</v>
      </c>
      <c r="IX223" s="2" t="s">
        <v>131</v>
      </c>
      <c r="IY223" s="2" t="s">
        <v>142</v>
      </c>
      <c r="IZ223" s="2" t="s">
        <v>142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159</v>
      </c>
      <c r="JI223" s="2" t="s">
        <v>128</v>
      </c>
      <c r="JJ223" s="2" t="s">
        <v>131</v>
      </c>
      <c r="JK223" s="2" t="s">
        <v>131</v>
      </c>
      <c r="JL223" s="2" t="s">
        <v>142</v>
      </c>
      <c r="JM223" s="2" t="s">
        <v>142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152</v>
      </c>
      <c r="JV223" s="2" t="s">
        <v>128</v>
      </c>
      <c r="JW223" s="2" t="s">
        <v>131</v>
      </c>
      <c r="JX223" s="2" t="s">
        <v>131</v>
      </c>
      <c r="JY223" s="2" t="s">
        <v>142</v>
      </c>
      <c r="JZ223" s="2" t="s">
        <v>142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152</v>
      </c>
      <c r="KI223" s="2" t="s">
        <v>128</v>
      </c>
      <c r="KJ223" s="2" t="s">
        <v>131</v>
      </c>
      <c r="KK223" s="2" t="s">
        <v>131</v>
      </c>
      <c r="KL223" s="2" t="s">
        <v>142</v>
      </c>
      <c r="KM223" s="2" t="s">
        <v>142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159</v>
      </c>
      <c r="KV223" s="2" t="s">
        <v>128</v>
      </c>
      <c r="KW223" s="2" t="s">
        <v>131</v>
      </c>
      <c r="KX223" s="2" t="s">
        <v>131</v>
      </c>
      <c r="KY223" s="2" t="s">
        <v>142</v>
      </c>
      <c r="KZ223" s="2" t="s">
        <v>142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131</v>
      </c>
      <c r="LI223" s="2" t="s">
        <v>131</v>
      </c>
      <c r="LJ223" s="2" t="s">
        <v>131</v>
      </c>
      <c r="LK223" s="2" t="s">
        <v>131</v>
      </c>
      <c r="LL223" s="2" t="s">
        <v>131</v>
      </c>
      <c r="LM223" s="2" t="s">
        <v>131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139</v>
      </c>
      <c r="LV223" s="2" t="s">
        <v>128</v>
      </c>
      <c r="LW223" s="2" t="s">
        <v>131</v>
      </c>
      <c r="LX223" s="2" t="s">
        <v>131</v>
      </c>
      <c r="LY223" s="2" t="s">
        <v>142</v>
      </c>
      <c r="LZ223" s="2" t="s">
        <v>142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131</v>
      </c>
      <c r="MI223" s="2" t="s">
        <v>131</v>
      </c>
      <c r="MJ223" s="2" t="s">
        <v>131</v>
      </c>
      <c r="MK223" s="2" t="s">
        <v>131</v>
      </c>
      <c r="ML223" s="2" t="s">
        <v>131</v>
      </c>
      <c r="MM223" s="2" t="s">
        <v>131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152</v>
      </c>
      <c r="NI223" s="2" t="s">
        <v>128</v>
      </c>
      <c r="NJ223" s="2" t="s">
        <v>131</v>
      </c>
      <c r="NK223" s="2" t="s">
        <v>131</v>
      </c>
      <c r="NL223" s="2" t="s">
        <v>142</v>
      </c>
      <c r="NM223" s="2" t="s">
        <v>142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159</v>
      </c>
      <c r="OI223" s="2" t="s">
        <v>128</v>
      </c>
      <c r="OJ223" s="2" t="s">
        <v>131</v>
      </c>
      <c r="OK223" s="2" t="s">
        <v>131</v>
      </c>
      <c r="OL223" s="2" t="s">
        <v>142</v>
      </c>
      <c r="OM223" s="2" t="s">
        <v>142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152</v>
      </c>
      <c r="OV223" s="2" t="s">
        <v>128</v>
      </c>
      <c r="OW223" s="2" t="s">
        <v>131</v>
      </c>
      <c r="OX223" s="2" t="s">
        <v>131</v>
      </c>
      <c r="OY223" s="2" t="s">
        <v>142</v>
      </c>
      <c r="OZ223" s="2" t="s">
        <v>142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159</v>
      </c>
      <c r="PI223" s="2" t="s">
        <v>128</v>
      </c>
      <c r="PJ223" s="2" t="s">
        <v>131</v>
      </c>
      <c r="PK223" s="2" t="s">
        <v>131</v>
      </c>
      <c r="PL223" s="2" t="s">
        <v>142</v>
      </c>
      <c r="PM223" s="2" t="s">
        <v>142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152</v>
      </c>
      <c r="PV223" s="2" t="s">
        <v>128</v>
      </c>
      <c r="PW223" s="2" t="s">
        <v>131</v>
      </c>
      <c r="PX223" s="2" t="s">
        <v>131</v>
      </c>
      <c r="PY223" s="2" t="s">
        <v>142</v>
      </c>
      <c r="PZ223" s="2" t="s">
        <v>142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152</v>
      </c>
      <c r="QI223" s="2" t="s">
        <v>128</v>
      </c>
      <c r="QJ223" s="2" t="s">
        <v>131</v>
      </c>
      <c r="QK223" s="2" t="s">
        <v>131</v>
      </c>
      <c r="QL223" s="2" t="s">
        <v>142</v>
      </c>
      <c r="QM223" s="2" t="s">
        <v>142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160</v>
      </c>
      <c r="QV223" s="2" t="s">
        <v>128</v>
      </c>
      <c r="QW223" s="2" t="s">
        <v>131</v>
      </c>
      <c r="QX223" s="2" t="s">
        <v>131</v>
      </c>
      <c r="QY223" s="2" t="s">
        <v>142</v>
      </c>
      <c r="QZ223" s="2" t="s">
        <v>142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152</v>
      </c>
      <c r="RI223" s="2" t="s">
        <v>154</v>
      </c>
      <c r="RJ223" s="2" t="s">
        <v>131</v>
      </c>
      <c r="RK223" s="2" t="s">
        <v>131</v>
      </c>
      <c r="RL223" s="2" t="s">
        <v>142</v>
      </c>
      <c r="RM223" s="2" t="s">
        <v>142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159</v>
      </c>
      <c r="RV223" s="2" t="s">
        <v>128</v>
      </c>
      <c r="RW223" s="2" t="s">
        <v>131</v>
      </c>
      <c r="RX223" s="2" t="s">
        <v>131</v>
      </c>
      <c r="RY223" s="2" t="s">
        <v>142</v>
      </c>
      <c r="RZ223" s="2" t="s">
        <v>142</v>
      </c>
      <c r="SA223" s="2" t="s">
        <v>131</v>
      </c>
    </row>
    <row r="224">
      <c r="A224" s="16" t="s">
        <v>1502</v>
      </c>
      <c r="B224" s="9" t="s">
        <v>131</v>
      </c>
      <c r="C224" s="9" t="s">
        <v>131</v>
      </c>
      <c r="D224" s="9" t="s">
        <v>131</v>
      </c>
      <c r="E224" s="9" t="s">
        <v>131</v>
      </c>
      <c r="F224" s="9" t="s">
        <v>131</v>
      </c>
      <c r="G224" s="9" t="s">
        <v>131</v>
      </c>
      <c r="H224" s="9" t="s">
        <v>131</v>
      </c>
      <c r="I224" s="9" t="s">
        <v>131</v>
      </c>
      <c r="J224" s="9" t="s">
        <v>131</v>
      </c>
      <c r="K224" s="9" t="s">
        <v>131</v>
      </c>
      <c r="L224" s="10"/>
      <c r="M224" s="10"/>
      <c r="N224" s="10"/>
      <c r="O224" s="9" t="s">
        <v>131</v>
      </c>
      <c r="P224" s="9" t="s">
        <v>131</v>
      </c>
      <c r="Q224" s="9" t="s">
        <v>131</v>
      </c>
      <c r="R224" s="9" t="s">
        <v>131</v>
      </c>
      <c r="S224" s="9" t="s">
        <v>131</v>
      </c>
      <c r="T224" s="9" t="s">
        <v>131</v>
      </c>
      <c r="U224" s="9" t="s">
        <v>131</v>
      </c>
      <c r="V224" s="9" t="s">
        <v>131</v>
      </c>
      <c r="W224" s="9" t="s">
        <v>131</v>
      </c>
      <c r="X224" s="9" t="s">
        <v>131</v>
      </c>
      <c r="Y224" s="9" t="s">
        <v>131</v>
      </c>
      <c r="Z224" s="11">
        <v>35268</v>
      </c>
      <c r="AA224" s="11">
        <f>=ROUNDDOWN({0},0)</f>
      </c>
      <c r="AB224" s="12">
        <v>529.9</v>
      </c>
      <c r="AC224" s="9" t="s">
        <v>131</v>
      </c>
      <c r="AD224" s="11"/>
      <c r="AE224" s="11">
        <v>10625</v>
      </c>
      <c r="AF224" s="13"/>
      <c r="AG224" s="13"/>
      <c r="AH224" s="14"/>
      <c r="AI224" s="11"/>
      <c r="AJ224" s="11">
        <f>=ROUNDDOWN({0},0)</f>
      </c>
      <c r="AK224" s="12"/>
      <c r="AL224" s="9" t="s">
        <v>131</v>
      </c>
      <c r="AM224" s="11"/>
      <c r="AN224" s="11"/>
      <c r="AO224" s="14"/>
      <c r="AP224" s="11">
        <v>357</v>
      </c>
      <c r="AQ224" s="15">
        <v>35582.18</v>
      </c>
      <c r="AR224" s="11"/>
      <c r="AS224" s="15"/>
      <c r="AT224" s="14"/>
      <c r="AU224" s="14"/>
      <c r="AV224" s="11">
        <v>357</v>
      </c>
      <c r="AW224" s="15">
        <v>35582.18</v>
      </c>
      <c r="AX224" s="11"/>
      <c r="AY224" s="15"/>
      <c r="AZ224" s="14"/>
      <c r="BA224" s="14"/>
      <c r="BB224" s="14"/>
      <c r="BC224" s="11">
        <v>357</v>
      </c>
      <c r="BD224" s="15">
        <v>35582.18</v>
      </c>
      <c r="BE224" s="11"/>
      <c r="BF224" s="15"/>
      <c r="BG224" s="14"/>
      <c r="BH224" s="14"/>
      <c r="BI224" s="14"/>
      <c r="BJ224" s="11"/>
      <c r="BK224" s="15"/>
      <c r="BL224" s="9" t="s">
        <v>131</v>
      </c>
      <c r="BM224" s="14"/>
      <c r="BN224" s="14"/>
      <c r="BO224" s="11">
        <v>75</v>
      </c>
      <c r="BP224" s="15">
        <v>7141.08</v>
      </c>
      <c r="BQ224" s="11"/>
      <c r="BR224" s="15"/>
      <c r="BS224" s="14"/>
      <c r="BT224" s="14"/>
      <c r="BU224" s="9" t="s">
        <v>131</v>
      </c>
      <c r="BV224" s="9" t="s">
        <v>131</v>
      </c>
      <c r="BW224" s="9" t="s">
        <v>131</v>
      </c>
      <c r="BX224" s="9" t="s">
        <v>131</v>
      </c>
      <c r="BY224" s="9" t="s">
        <v>131</v>
      </c>
      <c r="BZ224" s="9" t="s">
        <v>131</v>
      </c>
      <c r="CA224" s="9" t="s">
        <v>131</v>
      </c>
      <c r="CB224" s="11">
        <v>65</v>
      </c>
      <c r="CC224" s="15">
        <v>6805.63</v>
      </c>
      <c r="CD224" s="11"/>
      <c r="CE224" s="15"/>
      <c r="CF224" s="14"/>
      <c r="CG224" s="14"/>
      <c r="CH224" s="9" t="s">
        <v>131</v>
      </c>
      <c r="CI224" s="9" t="s">
        <v>131</v>
      </c>
      <c r="CJ224" s="9" t="s">
        <v>131</v>
      </c>
      <c r="CK224" s="9" t="s">
        <v>131</v>
      </c>
      <c r="CL224" s="9" t="s">
        <v>131</v>
      </c>
      <c r="CM224" s="9" t="s">
        <v>131</v>
      </c>
      <c r="CN224" s="9" t="s">
        <v>131</v>
      </c>
      <c r="CO224" s="11">
        <v>83</v>
      </c>
      <c r="CP224" s="15">
        <v>6212.9</v>
      </c>
      <c r="CQ224" s="11"/>
      <c r="CR224" s="15"/>
      <c r="CS224" s="14"/>
      <c r="CT224" s="14"/>
      <c r="CU224" s="9" t="s">
        <v>131</v>
      </c>
      <c r="CV224" s="9" t="s">
        <v>131</v>
      </c>
      <c r="CW224" s="9" t="s">
        <v>131</v>
      </c>
      <c r="CX224" s="9" t="s">
        <v>131</v>
      </c>
      <c r="CY224" s="9" t="s">
        <v>131</v>
      </c>
      <c r="CZ224" s="9" t="s">
        <v>131</v>
      </c>
      <c r="DA224" s="9" t="s">
        <v>131</v>
      </c>
      <c r="DB224" s="11">
        <v>51</v>
      </c>
      <c r="DC224" s="15">
        <v>5844.17</v>
      </c>
      <c r="DD224" s="11"/>
      <c r="DE224" s="15"/>
      <c r="DF224" s="14"/>
      <c r="DG224" s="14"/>
      <c r="DH224" s="9" t="s">
        <v>131</v>
      </c>
      <c r="DI224" s="9" t="s">
        <v>131</v>
      </c>
      <c r="DJ224" s="9" t="s">
        <v>131</v>
      </c>
      <c r="DK224" s="9" t="s">
        <v>131</v>
      </c>
      <c r="DL224" s="9" t="s">
        <v>131</v>
      </c>
      <c r="DM224" s="9" t="s">
        <v>131</v>
      </c>
      <c r="DN224" s="9" t="s">
        <v>131</v>
      </c>
      <c r="DO224" s="11">
        <v>28</v>
      </c>
      <c r="DP224" s="15">
        <v>3024.5</v>
      </c>
      <c r="DQ224" s="11"/>
      <c r="DR224" s="15"/>
      <c r="DS224" s="14"/>
      <c r="DT224" s="14"/>
      <c r="DU224" s="9" t="s">
        <v>131</v>
      </c>
      <c r="DV224" s="9" t="s">
        <v>131</v>
      </c>
      <c r="DW224" s="9" t="s">
        <v>131</v>
      </c>
      <c r="DX224" s="9" t="s">
        <v>131</v>
      </c>
      <c r="DY224" s="9" t="s">
        <v>131</v>
      </c>
      <c r="DZ224" s="9" t="s">
        <v>131</v>
      </c>
      <c r="EA224" s="9" t="s">
        <v>131</v>
      </c>
      <c r="EB224" s="11">
        <v>17</v>
      </c>
      <c r="EC224" s="15">
        <v>1755.02</v>
      </c>
      <c r="ED224" s="11"/>
      <c r="EE224" s="15"/>
      <c r="EF224" s="14"/>
      <c r="EG224" s="14"/>
      <c r="EH224" s="9" t="s">
        <v>131</v>
      </c>
      <c r="EI224" s="9" t="s">
        <v>131</v>
      </c>
      <c r="EJ224" s="9" t="s">
        <v>131</v>
      </c>
      <c r="EK224" s="9" t="s">
        <v>131</v>
      </c>
      <c r="EL224" s="9" t="s">
        <v>131</v>
      </c>
      <c r="EM224" s="9" t="s">
        <v>131</v>
      </c>
      <c r="EN224" s="9" t="s">
        <v>131</v>
      </c>
      <c r="EO224" s="11">
        <v>6</v>
      </c>
      <c r="EP224" s="15">
        <v>1469.74</v>
      </c>
      <c r="EQ224" s="11"/>
      <c r="ER224" s="15"/>
      <c r="ES224" s="14"/>
      <c r="ET224" s="14"/>
      <c r="EU224" s="9" t="s">
        <v>131</v>
      </c>
      <c r="EV224" s="9" t="s">
        <v>131</v>
      </c>
      <c r="EW224" s="9" t="s">
        <v>131</v>
      </c>
      <c r="EX224" s="9" t="s">
        <v>131</v>
      </c>
      <c r="EY224" s="9" t="s">
        <v>131</v>
      </c>
      <c r="EZ224" s="9" t="s">
        <v>131</v>
      </c>
      <c r="FA224" s="9" t="s">
        <v>131</v>
      </c>
      <c r="FB224" s="11">
        <v>11</v>
      </c>
      <c r="FC224" s="15">
        <v>1233.31</v>
      </c>
      <c r="FD224" s="11"/>
      <c r="FE224" s="15"/>
      <c r="FF224" s="14"/>
      <c r="FG224" s="14"/>
      <c r="FH224" s="9" t="s">
        <v>131</v>
      </c>
      <c r="FI224" s="9" t="s">
        <v>131</v>
      </c>
      <c r="FJ224" s="9" t="s">
        <v>131</v>
      </c>
      <c r="FK224" s="9" t="s">
        <v>131</v>
      </c>
      <c r="FL224" s="9" t="s">
        <v>131</v>
      </c>
      <c r="FM224" s="9" t="s">
        <v>131</v>
      </c>
      <c r="FN224" s="9" t="s">
        <v>131</v>
      </c>
      <c r="FO224" s="11">
        <v>8</v>
      </c>
      <c r="FP224" s="15">
        <v>763.19</v>
      </c>
      <c r="FQ224" s="11"/>
      <c r="FR224" s="15"/>
      <c r="FS224" s="14"/>
      <c r="FT224" s="14"/>
      <c r="FU224" s="9" t="s">
        <v>131</v>
      </c>
      <c r="FV224" s="9" t="s">
        <v>131</v>
      </c>
      <c r="FW224" s="9" t="s">
        <v>131</v>
      </c>
      <c r="FX224" s="9" t="s">
        <v>131</v>
      </c>
      <c r="FY224" s="9" t="s">
        <v>131</v>
      </c>
      <c r="FZ224" s="9" t="s">
        <v>131</v>
      </c>
      <c r="GA224" s="9" t="s">
        <v>131</v>
      </c>
      <c r="GB224" s="11">
        <v>6</v>
      </c>
      <c r="GC224" s="15">
        <v>733.64</v>
      </c>
      <c r="GD224" s="11"/>
      <c r="GE224" s="15"/>
      <c r="GF224" s="14"/>
      <c r="GG224" s="14"/>
      <c r="GH224" s="9" t="s">
        <v>131</v>
      </c>
      <c r="GI224" s="9" t="s">
        <v>131</v>
      </c>
      <c r="GJ224" s="9" t="s">
        <v>131</v>
      </c>
      <c r="GK224" s="9" t="s">
        <v>131</v>
      </c>
      <c r="GL224" s="9" t="s">
        <v>131</v>
      </c>
      <c r="GM224" s="9" t="s">
        <v>131</v>
      </c>
      <c r="GN224" s="9" t="s">
        <v>131</v>
      </c>
      <c r="GO224" s="11">
        <v>4</v>
      </c>
      <c r="GP224" s="15">
        <v>255.64</v>
      </c>
      <c r="GQ224" s="11"/>
      <c r="GR224" s="15"/>
      <c r="GS224" s="14"/>
      <c r="GT224" s="14"/>
      <c r="GU224" s="9" t="s">
        <v>131</v>
      </c>
      <c r="GV224" s="9" t="s">
        <v>131</v>
      </c>
      <c r="GW224" s="9" t="s">
        <v>131</v>
      </c>
      <c r="GX224" s="9" t="s">
        <v>131</v>
      </c>
      <c r="GY224" s="9" t="s">
        <v>131</v>
      </c>
      <c r="GZ224" s="9" t="s">
        <v>131</v>
      </c>
      <c r="HA224" s="9" t="s">
        <v>131</v>
      </c>
      <c r="HB224" s="11">
        <v>2</v>
      </c>
      <c r="HC224" s="15">
        <v>254.11</v>
      </c>
      <c r="HD224" s="11"/>
      <c r="HE224" s="15"/>
      <c r="HF224" s="14"/>
      <c r="HG224" s="14"/>
      <c r="HH224" s="9" t="s">
        <v>131</v>
      </c>
      <c r="HI224" s="9" t="s">
        <v>131</v>
      </c>
      <c r="HJ224" s="9" t="s">
        <v>131</v>
      </c>
      <c r="HK224" s="9" t="s">
        <v>131</v>
      </c>
      <c r="HL224" s="9" t="s">
        <v>131</v>
      </c>
      <c r="HM224" s="9" t="s">
        <v>131</v>
      </c>
      <c r="HN224" s="9" t="s">
        <v>131</v>
      </c>
      <c r="HO224" s="11">
        <v>1</v>
      </c>
      <c r="HP224" s="15">
        <v>89.25</v>
      </c>
      <c r="HQ224" s="11"/>
      <c r="HR224" s="15"/>
      <c r="HS224" s="14"/>
      <c r="HT224" s="14"/>
      <c r="HU224" s="9" t="s">
        <v>131</v>
      </c>
      <c r="HV224" s="9" t="s">
        <v>131</v>
      </c>
      <c r="HW224" s="9" t="s">
        <v>131</v>
      </c>
      <c r="HX224" s="9" t="s">
        <v>131</v>
      </c>
      <c r="HY224" s="9" t="s">
        <v>131</v>
      </c>
      <c r="HZ224" s="9" t="s">
        <v>131</v>
      </c>
      <c r="IA224" s="9" t="s">
        <v>131</v>
      </c>
      <c r="IB224" s="11"/>
      <c r="IC224" s="15"/>
      <c r="ID224" s="11"/>
      <c r="IE224" s="15"/>
      <c r="IF224" s="14"/>
      <c r="IG224" s="14"/>
      <c r="IH224" s="9" t="s">
        <v>131</v>
      </c>
      <c r="II224" s="9" t="s">
        <v>131</v>
      </c>
      <c r="IJ224" s="9" t="s">
        <v>131</v>
      </c>
      <c r="IK224" s="9" t="s">
        <v>131</v>
      </c>
      <c r="IL224" s="9" t="s">
        <v>131</v>
      </c>
      <c r="IM224" s="9" t="s">
        <v>131</v>
      </c>
      <c r="IN224" s="9" t="s">
        <v>131</v>
      </c>
      <c r="IO224" s="11"/>
      <c r="IP224" s="15"/>
      <c r="IQ224" s="11"/>
      <c r="IR224" s="15"/>
      <c r="IS224" s="14"/>
      <c r="IT224" s="14"/>
      <c r="IU224" s="9" t="s">
        <v>131</v>
      </c>
      <c r="IV224" s="9" t="s">
        <v>131</v>
      </c>
      <c r="IW224" s="9" t="s">
        <v>131</v>
      </c>
      <c r="IX224" s="9" t="s">
        <v>131</v>
      </c>
      <c r="IY224" s="9" t="s">
        <v>131</v>
      </c>
      <c r="IZ224" s="9" t="s">
        <v>131</v>
      </c>
      <c r="JA224" s="9" t="s">
        <v>131</v>
      </c>
      <c r="JB224" s="11"/>
      <c r="JC224" s="15"/>
      <c r="JD224" s="11"/>
      <c r="JE224" s="15"/>
      <c r="JF224" s="14"/>
      <c r="JG224" s="14"/>
      <c r="JH224" s="9" t="s">
        <v>131</v>
      </c>
      <c r="JI224" s="9" t="s">
        <v>131</v>
      </c>
      <c r="JJ224" s="9" t="s">
        <v>131</v>
      </c>
      <c r="JK224" s="9" t="s">
        <v>131</v>
      </c>
      <c r="JL224" s="9" t="s">
        <v>131</v>
      </c>
      <c r="JM224" s="9" t="s">
        <v>131</v>
      </c>
      <c r="JN224" s="9" t="s">
        <v>131</v>
      </c>
      <c r="JO224" s="11"/>
      <c r="JP224" s="15"/>
      <c r="JQ224" s="11"/>
      <c r="JR224" s="15"/>
      <c r="JS224" s="14"/>
      <c r="JT224" s="14"/>
      <c r="JU224" s="9" t="s">
        <v>131</v>
      </c>
      <c r="JV224" s="9" t="s">
        <v>131</v>
      </c>
      <c r="JW224" s="9" t="s">
        <v>131</v>
      </c>
      <c r="JX224" s="9" t="s">
        <v>131</v>
      </c>
      <c r="JY224" s="9" t="s">
        <v>131</v>
      </c>
      <c r="JZ224" s="9" t="s">
        <v>131</v>
      </c>
      <c r="KA224" s="9" t="s">
        <v>131</v>
      </c>
      <c r="KB224" s="11"/>
      <c r="KC224" s="15"/>
      <c r="KD224" s="11"/>
      <c r="KE224" s="15"/>
      <c r="KF224" s="14"/>
      <c r="KG224" s="14"/>
      <c r="KH224" s="9" t="s">
        <v>131</v>
      </c>
      <c r="KI224" s="9" t="s">
        <v>131</v>
      </c>
      <c r="KJ224" s="9" t="s">
        <v>131</v>
      </c>
      <c r="KK224" s="9" t="s">
        <v>131</v>
      </c>
      <c r="KL224" s="9" t="s">
        <v>131</v>
      </c>
      <c r="KM224" s="9" t="s">
        <v>131</v>
      </c>
      <c r="KN224" s="9" t="s">
        <v>131</v>
      </c>
      <c r="KO224" s="11"/>
      <c r="KP224" s="15"/>
      <c r="KQ224" s="11"/>
      <c r="KR224" s="15"/>
      <c r="KS224" s="14"/>
      <c r="KT224" s="14"/>
      <c r="KU224" s="9" t="s">
        <v>131</v>
      </c>
      <c r="KV224" s="9" t="s">
        <v>131</v>
      </c>
      <c r="KW224" s="9" t="s">
        <v>131</v>
      </c>
      <c r="KX224" s="9" t="s">
        <v>131</v>
      </c>
      <c r="KY224" s="9" t="s">
        <v>131</v>
      </c>
      <c r="KZ224" s="9" t="s">
        <v>131</v>
      </c>
      <c r="LA224" s="9" t="s">
        <v>131</v>
      </c>
      <c r="LB224" s="11"/>
      <c r="LC224" s="15"/>
      <c r="LD224" s="11"/>
      <c r="LE224" s="15"/>
      <c r="LF224" s="14"/>
      <c r="LG224" s="14"/>
      <c r="LH224" s="9" t="s">
        <v>131</v>
      </c>
      <c r="LI224" s="9" t="s">
        <v>131</v>
      </c>
      <c r="LJ224" s="9" t="s">
        <v>131</v>
      </c>
      <c r="LK224" s="9" t="s">
        <v>131</v>
      </c>
      <c r="LL224" s="9" t="s">
        <v>131</v>
      </c>
      <c r="LM224" s="9" t="s">
        <v>131</v>
      </c>
      <c r="LN224" s="9" t="s">
        <v>131</v>
      </c>
      <c r="LO224" s="11"/>
      <c r="LP224" s="15"/>
      <c r="LQ224" s="11"/>
      <c r="LR224" s="15"/>
      <c r="LS224" s="14"/>
      <c r="LT224" s="14"/>
      <c r="LU224" s="9" t="s">
        <v>131</v>
      </c>
      <c r="LV224" s="9" t="s">
        <v>131</v>
      </c>
      <c r="LW224" s="9" t="s">
        <v>131</v>
      </c>
      <c r="LX224" s="9" t="s">
        <v>131</v>
      </c>
      <c r="LY224" s="9" t="s">
        <v>131</v>
      </c>
      <c r="LZ224" s="9" t="s">
        <v>131</v>
      </c>
      <c r="MA224" s="9" t="s">
        <v>131</v>
      </c>
      <c r="MB224" s="11"/>
      <c r="MC224" s="15"/>
      <c r="MD224" s="11"/>
      <c r="ME224" s="15"/>
      <c r="MF224" s="14"/>
      <c r="MG224" s="14"/>
      <c r="MH224" s="9" t="s">
        <v>131</v>
      </c>
      <c r="MI224" s="9" t="s">
        <v>131</v>
      </c>
      <c r="MJ224" s="9" t="s">
        <v>131</v>
      </c>
      <c r="MK224" s="9" t="s">
        <v>131</v>
      </c>
      <c r="ML224" s="9" t="s">
        <v>131</v>
      </c>
      <c r="MM224" s="9" t="s">
        <v>131</v>
      </c>
      <c r="MN224" s="9" t="s">
        <v>131</v>
      </c>
      <c r="MO224" s="11"/>
      <c r="MP224" s="15"/>
      <c r="MQ224" s="11"/>
      <c r="MR224" s="15"/>
      <c r="MS224" s="14"/>
      <c r="MT224" s="14"/>
      <c r="MU224" s="9" t="s">
        <v>131</v>
      </c>
      <c r="MV224" s="9" t="s">
        <v>131</v>
      </c>
      <c r="MW224" s="9" t="s">
        <v>131</v>
      </c>
      <c r="MX224" s="9" t="s">
        <v>131</v>
      </c>
      <c r="MY224" s="9" t="s">
        <v>131</v>
      </c>
      <c r="MZ224" s="9" t="s">
        <v>131</v>
      </c>
      <c r="NA224" s="9" t="s">
        <v>131</v>
      </c>
      <c r="NB224" s="11"/>
      <c r="NC224" s="15"/>
      <c r="ND224" s="11"/>
      <c r="NE224" s="15"/>
      <c r="NF224" s="14"/>
      <c r="NG224" s="14"/>
      <c r="NH224" s="9" t="s">
        <v>131</v>
      </c>
      <c r="NI224" s="9" t="s">
        <v>131</v>
      </c>
      <c r="NJ224" s="9" t="s">
        <v>131</v>
      </c>
      <c r="NK224" s="9" t="s">
        <v>131</v>
      </c>
      <c r="NL224" s="9" t="s">
        <v>131</v>
      </c>
      <c r="NM224" s="9" t="s">
        <v>131</v>
      </c>
      <c r="NN224" s="9" t="s">
        <v>131</v>
      </c>
      <c r="NO224" s="11"/>
      <c r="NP224" s="15"/>
      <c r="NQ224" s="11"/>
      <c r="NR224" s="15"/>
      <c r="NS224" s="14"/>
      <c r="NT224" s="14"/>
      <c r="NU224" s="9" t="s">
        <v>131</v>
      </c>
      <c r="NV224" s="9" t="s">
        <v>131</v>
      </c>
      <c r="NW224" s="9" t="s">
        <v>131</v>
      </c>
      <c r="NX224" s="9" t="s">
        <v>131</v>
      </c>
      <c r="NY224" s="9" t="s">
        <v>131</v>
      </c>
      <c r="NZ224" s="9" t="s">
        <v>131</v>
      </c>
      <c r="OA224" s="9" t="s">
        <v>131</v>
      </c>
      <c r="OB224" s="11"/>
      <c r="OC224" s="15"/>
      <c r="OD224" s="11"/>
      <c r="OE224" s="15"/>
      <c r="OF224" s="14"/>
      <c r="OG224" s="14"/>
      <c r="OH224" s="9" t="s">
        <v>131</v>
      </c>
      <c r="OI224" s="9" t="s">
        <v>131</v>
      </c>
      <c r="OJ224" s="9" t="s">
        <v>131</v>
      </c>
      <c r="OK224" s="9" t="s">
        <v>131</v>
      </c>
      <c r="OL224" s="9" t="s">
        <v>131</v>
      </c>
      <c r="OM224" s="9" t="s">
        <v>131</v>
      </c>
      <c r="ON224" s="9" t="s">
        <v>131</v>
      </c>
      <c r="OO224" s="11"/>
      <c r="OP224" s="15"/>
      <c r="OQ224" s="11"/>
      <c r="OR224" s="15"/>
      <c r="OS224" s="14"/>
      <c r="OT224" s="14"/>
      <c r="OU224" s="9" t="s">
        <v>131</v>
      </c>
      <c r="OV224" s="9" t="s">
        <v>131</v>
      </c>
      <c r="OW224" s="9" t="s">
        <v>131</v>
      </c>
      <c r="OX224" s="9" t="s">
        <v>131</v>
      </c>
      <c r="OY224" s="9" t="s">
        <v>131</v>
      </c>
      <c r="OZ224" s="9" t="s">
        <v>131</v>
      </c>
      <c r="PA224" s="9" t="s">
        <v>131</v>
      </c>
      <c r="PB224" s="11"/>
      <c r="PC224" s="15"/>
      <c r="PD224" s="11"/>
      <c r="PE224" s="15"/>
      <c r="PF224" s="14"/>
      <c r="PG224" s="14"/>
      <c r="PH224" s="9" t="s">
        <v>131</v>
      </c>
      <c r="PI224" s="9" t="s">
        <v>131</v>
      </c>
      <c r="PJ224" s="9" t="s">
        <v>131</v>
      </c>
      <c r="PK224" s="9" t="s">
        <v>131</v>
      </c>
      <c r="PL224" s="9" t="s">
        <v>131</v>
      </c>
      <c r="PM224" s="9" t="s">
        <v>131</v>
      </c>
      <c r="PN224" s="9" t="s">
        <v>131</v>
      </c>
      <c r="PO224" s="11"/>
      <c r="PP224" s="15"/>
      <c r="PQ224" s="11"/>
      <c r="PR224" s="15"/>
      <c r="PS224" s="14"/>
      <c r="PT224" s="14"/>
      <c r="PU224" s="9" t="s">
        <v>131</v>
      </c>
      <c r="PV224" s="9" t="s">
        <v>131</v>
      </c>
      <c r="PW224" s="9" t="s">
        <v>131</v>
      </c>
      <c r="PX224" s="9" t="s">
        <v>131</v>
      </c>
      <c r="PY224" s="9" t="s">
        <v>131</v>
      </c>
      <c r="PZ224" s="9" t="s">
        <v>131</v>
      </c>
      <c r="QA224" s="9" t="s">
        <v>131</v>
      </c>
      <c r="QB224" s="11"/>
      <c r="QC224" s="15"/>
      <c r="QD224" s="11"/>
      <c r="QE224" s="15"/>
      <c r="QF224" s="14"/>
      <c r="QG224" s="14"/>
      <c r="QH224" s="9" t="s">
        <v>131</v>
      </c>
      <c r="QI224" s="9" t="s">
        <v>131</v>
      </c>
      <c r="QJ224" s="9" t="s">
        <v>131</v>
      </c>
      <c r="QK224" s="9" t="s">
        <v>131</v>
      </c>
      <c r="QL224" s="9" t="s">
        <v>131</v>
      </c>
      <c r="QM224" s="9" t="s">
        <v>131</v>
      </c>
      <c r="QN224" s="9" t="s">
        <v>131</v>
      </c>
      <c r="QO224" s="11"/>
      <c r="QP224" s="15"/>
      <c r="QQ224" s="11"/>
      <c r="QR224" s="15"/>
      <c r="QS224" s="14"/>
      <c r="QT224" s="14"/>
      <c r="QU224" s="9" t="s">
        <v>131</v>
      </c>
      <c r="QV224" s="9" t="s">
        <v>131</v>
      </c>
      <c r="QW224" s="9" t="s">
        <v>131</v>
      </c>
      <c r="QX224" s="9" t="s">
        <v>131</v>
      </c>
      <c r="QY224" s="9" t="s">
        <v>131</v>
      </c>
      <c r="QZ224" s="9" t="s">
        <v>131</v>
      </c>
      <c r="RA224" s="9" t="s">
        <v>131</v>
      </c>
      <c r="RB224" s="11"/>
      <c r="RC224" s="15"/>
      <c r="RD224" s="11"/>
      <c r="RE224" s="15"/>
      <c r="RF224" s="14"/>
      <c r="RG224" s="14"/>
      <c r="RH224" s="9" t="s">
        <v>131</v>
      </c>
      <c r="RI224" s="9" t="s">
        <v>131</v>
      </c>
      <c r="RJ224" s="9" t="s">
        <v>131</v>
      </c>
      <c r="RK224" s="9" t="s">
        <v>131</v>
      </c>
      <c r="RL224" s="9" t="s">
        <v>131</v>
      </c>
      <c r="RM224" s="9" t="s">
        <v>131</v>
      </c>
      <c r="RN224" s="9" t="s">
        <v>131</v>
      </c>
      <c r="RO224" s="11"/>
      <c r="RP224" s="15"/>
      <c r="RQ224" s="11"/>
      <c r="RR224" s="15"/>
      <c r="RS224" s="14"/>
      <c r="RT224" s="14"/>
      <c r="RU224" s="9" t="s">
        <v>131</v>
      </c>
      <c r="RV224" s="9" t="s">
        <v>131</v>
      </c>
      <c r="RW224" s="9" t="s">
        <v>131</v>
      </c>
      <c r="RX224" s="9" t="s">
        <v>131</v>
      </c>
      <c r="RY224" s="9" t="s">
        <v>131</v>
      </c>
      <c r="RZ224" s="9" t="s">
        <v>131</v>
      </c>
      <c r="SA224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2"/>
    <mergeCell ref="BD20:BD22"/>
    <mergeCell ref="BE20:BE22"/>
    <mergeCell ref="BF20:BF22"/>
    <mergeCell ref="BG20:BG22"/>
    <mergeCell ref="BH20:BH22"/>
    <mergeCell ref="BC23:BC26"/>
    <mergeCell ref="BD23:BD26"/>
    <mergeCell ref="BE23:BE26"/>
    <mergeCell ref="BF23:BF26"/>
    <mergeCell ref="BG23:BG26"/>
    <mergeCell ref="BH23:BH26"/>
    <mergeCell ref="BC27:BC32"/>
    <mergeCell ref="BD27:BD32"/>
    <mergeCell ref="BE27:BE32"/>
    <mergeCell ref="BF27:BF32"/>
    <mergeCell ref="BG27:BG32"/>
    <mergeCell ref="BH27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92"/>
    <mergeCell ref="BD85:BD92"/>
    <mergeCell ref="BE85:BE92"/>
    <mergeCell ref="BF85:BF92"/>
    <mergeCell ref="BG85:BG92"/>
    <mergeCell ref="BH85:BH92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4"/>
    <mergeCell ref="BD112:BD114"/>
    <mergeCell ref="BE112:BE114"/>
    <mergeCell ref="BF112:BF114"/>
    <mergeCell ref="BG112:BG114"/>
    <mergeCell ref="BH112:BH114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6:BC135"/>
    <mergeCell ref="BD126:BD135"/>
    <mergeCell ref="BE126:BE135"/>
    <mergeCell ref="BF126:BF135"/>
    <mergeCell ref="BG126:BG135"/>
    <mergeCell ref="BH126:BH135"/>
    <mergeCell ref="BC136:BC151"/>
    <mergeCell ref="BD136:BD151"/>
    <mergeCell ref="BE136:BE151"/>
    <mergeCell ref="BF136:BF151"/>
    <mergeCell ref="BG136:BG151"/>
    <mergeCell ref="BH136:BH151"/>
    <mergeCell ref="BC152:BC175"/>
    <mergeCell ref="BD152:BD175"/>
    <mergeCell ref="BE152:BE175"/>
    <mergeCell ref="BF152:BF175"/>
    <mergeCell ref="BG152:BG175"/>
    <mergeCell ref="BH152:BH175"/>
    <mergeCell ref="BC176:BC185"/>
    <mergeCell ref="BD176:BD185"/>
    <mergeCell ref="BE176:BE185"/>
    <mergeCell ref="BF176:BF185"/>
    <mergeCell ref="BG176:BG185"/>
    <mergeCell ref="BH176:BH185"/>
    <mergeCell ref="BC186:BC187"/>
    <mergeCell ref="BD186:BD187"/>
    <mergeCell ref="BE186:BE187"/>
    <mergeCell ref="BF186:BF187"/>
    <mergeCell ref="BG186:BG187"/>
    <mergeCell ref="BH186:BH187"/>
    <mergeCell ref="BC188:BC199"/>
    <mergeCell ref="BD188:BD199"/>
    <mergeCell ref="BE188:BE199"/>
    <mergeCell ref="BF188:BF199"/>
    <mergeCell ref="BG188:BG199"/>
    <mergeCell ref="BH188:BH199"/>
    <mergeCell ref="BC200:BC203"/>
    <mergeCell ref="BD200:BD203"/>
    <mergeCell ref="BE200:BE203"/>
    <mergeCell ref="BF200:BF203"/>
    <mergeCell ref="BG200:BG203"/>
    <mergeCell ref="BH200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  <mergeCell ref="AV23:AV26"/>
    <mergeCell ref="AW23:AW26"/>
    <mergeCell ref="AX23:AX26"/>
    <mergeCell ref="AY23:AY26"/>
    <mergeCell ref="AZ23:AZ26"/>
    <mergeCell ref="BA23:BA26"/>
    <mergeCell ref="BI23:BI26"/>
    <mergeCell ref="AV27:AV31"/>
    <mergeCell ref="AW27:AW31"/>
    <mergeCell ref="AX27:AX31"/>
    <mergeCell ref="AY27:AY31"/>
    <mergeCell ref="AZ27:AZ31"/>
    <mergeCell ref="BA27:BA31"/>
    <mergeCell ref="BI27:BI31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4"/>
    <mergeCell ref="AW41:AW44"/>
    <mergeCell ref="AX41:AX44"/>
    <mergeCell ref="AY41:AY44"/>
    <mergeCell ref="AZ41:AZ44"/>
    <mergeCell ref="BA41:BA44"/>
    <mergeCell ref="BI41:BI44"/>
    <mergeCell ref="AV45:AV48"/>
    <mergeCell ref="AW45:AW48"/>
    <mergeCell ref="AX45:AX48"/>
    <mergeCell ref="AY45:AY48"/>
    <mergeCell ref="AZ45:AZ48"/>
    <mergeCell ref="BA45:BA48"/>
    <mergeCell ref="BI45:BI48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101:AV102"/>
    <mergeCell ref="AW101:AW102"/>
    <mergeCell ref="AX101:AX102"/>
    <mergeCell ref="AY101:AY102"/>
    <mergeCell ref="AZ101:AZ102"/>
    <mergeCell ref="BA101:BA102"/>
    <mergeCell ref="BI101:BI102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AV124:AV125"/>
    <mergeCell ref="AW124:AW125"/>
    <mergeCell ref="AX124:AX125"/>
    <mergeCell ref="AY124:AY125"/>
    <mergeCell ref="AZ124:AZ125"/>
    <mergeCell ref="BA124:BA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9"/>
    <mergeCell ref="AW136:AW139"/>
    <mergeCell ref="AX136:AX139"/>
    <mergeCell ref="AY136:AY139"/>
    <mergeCell ref="AZ136:AZ139"/>
    <mergeCell ref="BA136:BA139"/>
    <mergeCell ref="BI136:BI139"/>
    <mergeCell ref="AV140:AV143"/>
    <mergeCell ref="AW140:AW143"/>
    <mergeCell ref="AX140:AX143"/>
    <mergeCell ref="AY140:AY143"/>
    <mergeCell ref="AZ140:AZ143"/>
    <mergeCell ref="BA140:BA143"/>
    <mergeCell ref="BI140:BI143"/>
    <mergeCell ref="AV144:AV147"/>
    <mergeCell ref="AW144:AW147"/>
    <mergeCell ref="AX144:AX147"/>
    <mergeCell ref="AY144:AY147"/>
    <mergeCell ref="AZ144:AZ147"/>
    <mergeCell ref="BA144:BA147"/>
    <mergeCell ref="BI144:BI147"/>
    <mergeCell ref="AV148:AV151"/>
    <mergeCell ref="AW148:AW151"/>
    <mergeCell ref="AX148:AX151"/>
    <mergeCell ref="AY148:AY151"/>
    <mergeCell ref="AZ148:AZ151"/>
    <mergeCell ref="BA148:BA151"/>
    <mergeCell ref="BI148:BI151"/>
    <mergeCell ref="AV152:AV155"/>
    <mergeCell ref="AW152:AW155"/>
    <mergeCell ref="AX152:AX155"/>
    <mergeCell ref="AY152:AY155"/>
    <mergeCell ref="AZ152:AZ155"/>
    <mergeCell ref="BA152:BA155"/>
    <mergeCell ref="BI152:BI155"/>
    <mergeCell ref="AV156:AV159"/>
    <mergeCell ref="AW156:AW159"/>
    <mergeCell ref="AX156:AX159"/>
    <mergeCell ref="AY156:AY159"/>
    <mergeCell ref="AZ156:AZ159"/>
    <mergeCell ref="BA156:BA159"/>
    <mergeCell ref="BI156:BI159"/>
    <mergeCell ref="AV160:AV163"/>
    <mergeCell ref="AW160:AW163"/>
    <mergeCell ref="AX160:AX163"/>
    <mergeCell ref="AY160:AY163"/>
    <mergeCell ref="AZ160:AZ163"/>
    <mergeCell ref="BA160:BA163"/>
    <mergeCell ref="BI160:BI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AV208:AV211"/>
    <mergeCell ref="AW208:AW211"/>
    <mergeCell ref="AX208:AX211"/>
    <mergeCell ref="AY208:AY211"/>
    <mergeCell ref="AZ208:AZ211"/>
    <mergeCell ref="BA208:BA211"/>
    <mergeCell ref="AV212:AV215"/>
    <mergeCell ref="AW212:AW215"/>
    <mergeCell ref="AX212:AX215"/>
    <mergeCell ref="AY212:AY215"/>
    <mergeCell ref="AZ212:AZ215"/>
    <mergeCell ref="BA212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1503</v>
      </c>
      <c r="D2" s="0" t="s">
        <v>1504</v>
      </c>
      <c r="E2" s="0" t="s">
        <v>1505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1506</v>
      </c>
      <c r="J4" s="1" t="s">
        <v>1507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1508</v>
      </c>
      <c r="P4" s="1" t="s">
        <v>1509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1510</v>
      </c>
      <c r="F5" s="1" t="s">
        <v>1511</v>
      </c>
      <c r="G5" s="1" t="s">
        <v>1510</v>
      </c>
      <c r="H5" s="1" t="s">
        <v>1511</v>
      </c>
      <c r="I5" s="1" t="s">
        <v>1506</v>
      </c>
      <c r="J5" s="1" t="s">
        <v>1507</v>
      </c>
      <c r="K5" s="1" t="s">
        <v>1512</v>
      </c>
      <c r="L5" s="1" t="s">
        <v>1513</v>
      </c>
      <c r="M5" s="1" t="s">
        <v>1512</v>
      </c>
      <c r="N5" s="1" t="s">
        <v>1513</v>
      </c>
      <c r="O5" s="1" t="s">
        <v>1508</v>
      </c>
      <c r="P5" s="1" t="s">
        <v>1509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174</v>
      </c>
      <c r="F6" s="8">
        <v>21665.63</v>
      </c>
      <c r="G6" s="4"/>
      <c r="H6" s="8"/>
      <c r="I6" s="7"/>
      <c r="J6" s="7"/>
      <c r="K6" s="4">
        <v>174</v>
      </c>
      <c r="L6" s="8">
        <v>21665.63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867</v>
      </c>
      <c r="D7" s="2" t="s">
        <v>868</v>
      </c>
      <c r="E7" s="4">
        <v>59</v>
      </c>
      <c r="F7" s="8">
        <v>5612.99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59</v>
      </c>
      <c r="L7" s="8">
        <v>5612.99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867</v>
      </c>
      <c r="D8" s="2" t="s">
        <v>914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/>
      <c r="L8" s="8"/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1094</v>
      </c>
      <c r="D9" s="2" t="s">
        <v>1095</v>
      </c>
      <c r="E9" s="4">
        <v>24</v>
      </c>
      <c r="F9" s="8">
        <v>2307.89</v>
      </c>
      <c r="G9" s="4"/>
      <c r="H9" s="8"/>
      <c r="I9" s="7"/>
      <c r="J9" s="7"/>
      <c r="K9" s="4">
        <v>24</v>
      </c>
      <c r="L9" s="8">
        <v>2307.89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1166</v>
      </c>
      <c r="D10" s="2" t="s">
        <v>1167</v>
      </c>
      <c r="E10" s="4">
        <v>60</v>
      </c>
      <c r="F10" s="8">
        <v>1233.97</v>
      </c>
      <c r="G10" s="4"/>
      <c r="H10" s="8"/>
      <c r="I10" s="7"/>
      <c r="J10" s="7"/>
      <c r="K10" s="4">
        <v>60</v>
      </c>
      <c r="L10" s="8">
        <v>1233.97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1282</v>
      </c>
      <c r="D11" s="2" t="s">
        <v>1283</v>
      </c>
      <c r="E11" s="4">
        <v>8</v>
      </c>
      <c r="F11" s="8">
        <v>153.72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6</v>
      </c>
      <c r="L11" s="8">
        <v>123.72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1282</v>
      </c>
      <c r="D12" s="2" t="s">
        <v>1313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</v>
      </c>
      <c r="L12" s="8">
        <v>30</v>
      </c>
      <c r="M12" s="4"/>
      <c r="N12" s="8"/>
      <c r="O12" s="7"/>
      <c r="P12" s="7"/>
    </row>
    <row r="13">
      <c r="A13" s="2" t="s">
        <v>120</v>
      </c>
      <c r="B13" s="2" t="s">
        <v>1317</v>
      </c>
      <c r="C13" s="2" t="s">
        <v>867</v>
      </c>
      <c r="D13" s="2" t="s">
        <v>868</v>
      </c>
      <c r="E13" s="4">
        <v>13</v>
      </c>
      <c r="F13" s="8">
        <v>2277.07</v>
      </c>
      <c r="G13" s="4"/>
      <c r="H13" s="8"/>
      <c r="I13" s="7"/>
      <c r="J13" s="7"/>
      <c r="K13" s="4">
        <v>13</v>
      </c>
      <c r="L13" s="8">
        <v>2277.07</v>
      </c>
      <c r="M13" s="4"/>
      <c r="N13" s="8"/>
      <c r="O13" s="7"/>
      <c r="P13" s="7"/>
    </row>
    <row r="14">
      <c r="A14" s="2" t="s">
        <v>120</v>
      </c>
      <c r="B14" s="2" t="s">
        <v>1317</v>
      </c>
      <c r="C14" s="2" t="s">
        <v>1348</v>
      </c>
      <c r="D14" s="2" t="s">
        <v>1349</v>
      </c>
      <c r="E14" s="4">
        <v>3</v>
      </c>
      <c r="F14" s="8">
        <v>1098.99</v>
      </c>
      <c r="G14" s="4"/>
      <c r="H14" s="8"/>
      <c r="I14" s="7"/>
      <c r="J14" s="7"/>
      <c r="K14" s="4">
        <v>3</v>
      </c>
      <c r="L14" s="8">
        <v>1098.99</v>
      </c>
      <c r="M14" s="4"/>
      <c r="N14" s="8"/>
      <c r="O14" s="7"/>
      <c r="P14" s="7"/>
    </row>
    <row r="15">
      <c r="A15" s="2" t="s">
        <v>120</v>
      </c>
      <c r="B15" s="2" t="s">
        <v>1317</v>
      </c>
      <c r="C15" s="2" t="s">
        <v>1368</v>
      </c>
      <c r="D15" s="2" t="s">
        <v>1369</v>
      </c>
      <c r="E15" s="4">
        <v>9</v>
      </c>
      <c r="F15" s="8">
        <v>973.82</v>
      </c>
      <c r="G15" s="4"/>
      <c r="H15" s="8"/>
      <c r="I15" s="7"/>
      <c r="J15" s="7"/>
      <c r="K15" s="4">
        <v>9</v>
      </c>
      <c r="L15" s="8">
        <v>973.82</v>
      </c>
      <c r="M15" s="4"/>
      <c r="N15" s="8"/>
      <c r="O15" s="7"/>
      <c r="P15" s="7"/>
    </row>
    <row r="16">
      <c r="A16" s="2" t="s">
        <v>120</v>
      </c>
      <c r="B16" s="2" t="s">
        <v>1317</v>
      </c>
      <c r="C16" s="2" t="s">
        <v>122</v>
      </c>
      <c r="D16" s="2" t="s">
        <v>123</v>
      </c>
      <c r="E16" s="4">
        <v>4</v>
      </c>
      <c r="F16" s="8">
        <v>237.1</v>
      </c>
      <c r="G16" s="4"/>
      <c r="H16" s="8"/>
      <c r="I16" s="7"/>
      <c r="J16" s="7"/>
      <c r="K16" s="4">
        <v>4</v>
      </c>
      <c r="L16" s="8">
        <v>237.1</v>
      </c>
      <c r="M16" s="4"/>
      <c r="N16" s="8"/>
      <c r="O16" s="7"/>
      <c r="P16" s="7"/>
    </row>
    <row r="17">
      <c r="A17" s="2" t="s">
        <v>120</v>
      </c>
      <c r="B17" s="2" t="s">
        <v>1317</v>
      </c>
      <c r="C17" s="2" t="s">
        <v>1444</v>
      </c>
      <c r="D17" s="2" t="s">
        <v>1445</v>
      </c>
      <c r="E17" s="4">
        <v>2</v>
      </c>
      <c r="F17" s="8">
        <v>21</v>
      </c>
      <c r="G17" s="4"/>
      <c r="H17" s="8"/>
      <c r="I17" s="7"/>
      <c r="J17" s="7"/>
      <c r="K17" s="4">
        <v>2</v>
      </c>
      <c r="L17" s="8">
        <v>21</v>
      </c>
      <c r="M17" s="4"/>
      <c r="N17" s="8"/>
      <c r="O17" s="7"/>
      <c r="P17" s="7"/>
    </row>
    <row r="18">
      <c r="A18" s="2" t="s">
        <v>120</v>
      </c>
      <c r="B18" s="2" t="s">
        <v>1317</v>
      </c>
      <c r="C18" s="2" t="s">
        <v>1463</v>
      </c>
      <c r="D18" s="2" t="s">
        <v>1464</v>
      </c>
      <c r="E18" s="4">
        <v>1</v>
      </c>
      <c r="F18" s="8"/>
      <c r="G18" s="4"/>
      <c r="H18" s="8"/>
      <c r="I18" s="7"/>
      <c r="J18" s="7"/>
      <c r="K18" s="4">
        <v>1</v>
      </c>
      <c r="L18" s="8"/>
      <c r="M18" s="4"/>
      <c r="N18" s="8"/>
      <c r="O18" s="7"/>
      <c r="P18" s="7"/>
    </row>
    <row r="19">
      <c r="A19" s="2" t="s">
        <v>120</v>
      </c>
      <c r="B19" s="2" t="s">
        <v>1479</v>
      </c>
      <c r="C19" s="2" t="s">
        <v>122</v>
      </c>
      <c r="D19" s="2" t="s">
        <v>123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120</v>
      </c>
      <c r="B20" s="2" t="s">
        <v>1479</v>
      </c>
      <c r="C20" s="2" t="s">
        <v>867</v>
      </c>
      <c r="D20" s="2" t="s">
        <v>868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1503</v>
      </c>
      <c r="D2" s="0" t="s">
        <v>1504</v>
      </c>
      <c r="E2" s="0" t="s">
        <v>1505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1506</v>
      </c>
      <c r="I4" s="1" t="s">
        <v>1507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1508</v>
      </c>
      <c r="O4" s="1" t="s">
        <v>1509</v>
      </c>
    </row>
    <row r="5">
      <c r="A5" s="1" t="s">
        <v>85</v>
      </c>
      <c r="B5" s="1" t="s">
        <v>87</v>
      </c>
      <c r="C5" s="1" t="s">
        <v>88</v>
      </c>
      <c r="D5" s="1" t="s">
        <v>1510</v>
      </c>
      <c r="E5" s="1" t="s">
        <v>1511</v>
      </c>
      <c r="F5" s="1" t="s">
        <v>1510</v>
      </c>
      <c r="G5" s="1" t="s">
        <v>1511</v>
      </c>
      <c r="H5" s="1" t="s">
        <v>1506</v>
      </c>
      <c r="I5" s="1" t="s">
        <v>1507</v>
      </c>
      <c r="J5" s="1" t="s">
        <v>1512</v>
      </c>
      <c r="K5" s="1" t="s">
        <v>1513</v>
      </c>
      <c r="L5" s="1" t="s">
        <v>1512</v>
      </c>
      <c r="M5" s="1" t="s">
        <v>1513</v>
      </c>
      <c r="N5" s="1" t="s">
        <v>1508</v>
      </c>
      <c r="O5" s="1" t="s">
        <v>1509</v>
      </c>
    </row>
    <row r="6">
      <c r="A6" s="2" t="s">
        <v>120</v>
      </c>
      <c r="B6" s="2" t="s">
        <v>122</v>
      </c>
      <c r="C6" s="2" t="s">
        <v>123</v>
      </c>
      <c r="D6" s="4">
        <v>178</v>
      </c>
      <c r="E6" s="8">
        <v>21902.73</v>
      </c>
      <c r="F6" s="4"/>
      <c r="G6" s="8"/>
      <c r="H6" s="7"/>
      <c r="I6" s="7"/>
      <c r="J6" s="4">
        <v>178</v>
      </c>
      <c r="K6" s="8">
        <v>21902.73</v>
      </c>
      <c r="L6" s="4"/>
      <c r="M6" s="8"/>
      <c r="N6" s="7"/>
      <c r="O6" s="7"/>
    </row>
    <row r="7">
      <c r="A7" s="2" t="s">
        <v>120</v>
      </c>
      <c r="B7" s="2" t="s">
        <v>867</v>
      </c>
      <c r="C7" s="2" t="s">
        <v>868</v>
      </c>
      <c r="D7" s="4">
        <v>72</v>
      </c>
      <c r="E7" s="8">
        <v>7890.06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72</v>
      </c>
      <c r="K7" s="8">
        <v>7890.06</v>
      </c>
      <c r="L7" s="4"/>
      <c r="M7" s="8"/>
      <c r="N7" s="7"/>
      <c r="O7" s="7"/>
    </row>
    <row r="8">
      <c r="A8" s="2" t="s">
        <v>120</v>
      </c>
      <c r="B8" s="2" t="s">
        <v>867</v>
      </c>
      <c r="C8" s="2" t="s">
        <v>914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/>
      <c r="K8" s="8"/>
      <c r="L8" s="4"/>
      <c r="M8" s="8"/>
      <c r="N8" s="7"/>
      <c r="O8" s="7"/>
    </row>
    <row r="9">
      <c r="A9" s="2" t="s">
        <v>120</v>
      </c>
      <c r="B9" s="2" t="s">
        <v>1094</v>
      </c>
      <c r="C9" s="2" t="s">
        <v>1095</v>
      </c>
      <c r="D9" s="4">
        <v>24</v>
      </c>
      <c r="E9" s="8">
        <v>2307.89</v>
      </c>
      <c r="F9" s="4"/>
      <c r="G9" s="8"/>
      <c r="H9" s="7"/>
      <c r="I9" s="7"/>
      <c r="J9" s="4">
        <v>24</v>
      </c>
      <c r="K9" s="8">
        <v>2307.89</v>
      </c>
      <c r="L9" s="4"/>
      <c r="M9" s="8"/>
      <c r="N9" s="7"/>
      <c r="O9" s="7"/>
    </row>
    <row r="10">
      <c r="A10" s="2" t="s">
        <v>120</v>
      </c>
      <c r="B10" s="2" t="s">
        <v>1166</v>
      </c>
      <c r="C10" s="2" t="s">
        <v>1167</v>
      </c>
      <c r="D10" s="4">
        <v>60</v>
      </c>
      <c r="E10" s="8">
        <v>1233.97</v>
      </c>
      <c r="F10" s="4"/>
      <c r="G10" s="8"/>
      <c r="H10" s="7"/>
      <c r="I10" s="7"/>
      <c r="J10" s="4">
        <v>60</v>
      </c>
      <c r="K10" s="8">
        <v>1233.97</v>
      </c>
      <c r="L10" s="4"/>
      <c r="M10" s="8"/>
      <c r="N10" s="7"/>
      <c r="O10" s="7"/>
    </row>
    <row r="11">
      <c r="A11" s="2" t="s">
        <v>120</v>
      </c>
      <c r="B11" s="2" t="s">
        <v>1348</v>
      </c>
      <c r="C11" s="2" t="s">
        <v>1349</v>
      </c>
      <c r="D11" s="4">
        <v>3</v>
      </c>
      <c r="E11" s="8">
        <v>1098.99</v>
      </c>
      <c r="F11" s="4"/>
      <c r="G11" s="8"/>
      <c r="H11" s="7"/>
      <c r="I11" s="7"/>
      <c r="J11" s="4">
        <v>3</v>
      </c>
      <c r="K11" s="8">
        <v>1098.99</v>
      </c>
      <c r="L11" s="4"/>
      <c r="M11" s="8"/>
      <c r="N11" s="7"/>
      <c r="O11" s="7"/>
    </row>
    <row r="12">
      <c r="A12" s="2" t="s">
        <v>120</v>
      </c>
      <c r="B12" s="2" t="s">
        <v>1368</v>
      </c>
      <c r="C12" s="2" t="s">
        <v>1369</v>
      </c>
      <c r="D12" s="4">
        <v>9</v>
      </c>
      <c r="E12" s="8">
        <v>973.82</v>
      </c>
      <c r="F12" s="4"/>
      <c r="G12" s="8"/>
      <c r="H12" s="7"/>
      <c r="I12" s="7"/>
      <c r="J12" s="4">
        <v>9</v>
      </c>
      <c r="K12" s="8">
        <v>973.82</v>
      </c>
      <c r="L12" s="4"/>
      <c r="M12" s="8"/>
      <c r="N12" s="7"/>
      <c r="O12" s="7"/>
    </row>
    <row r="13">
      <c r="A13" s="2" t="s">
        <v>120</v>
      </c>
      <c r="B13" s="2" t="s">
        <v>1282</v>
      </c>
      <c r="C13" s="2" t="s">
        <v>1283</v>
      </c>
      <c r="D13" s="4">
        <v>8</v>
      </c>
      <c r="E13" s="8">
        <v>153.72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6</v>
      </c>
      <c r="K13" s="8">
        <v>123.72</v>
      </c>
      <c r="L13" s="4"/>
      <c r="M13" s="8"/>
      <c r="N13" s="7"/>
      <c r="O13" s="7"/>
    </row>
    <row r="14">
      <c r="A14" s="2" t="s">
        <v>120</v>
      </c>
      <c r="B14" s="2" t="s">
        <v>1282</v>
      </c>
      <c r="C14" s="2" t="s">
        <v>1313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2</v>
      </c>
      <c r="K14" s="8">
        <v>30</v>
      </c>
      <c r="L14" s="4"/>
      <c r="M14" s="8"/>
      <c r="N14" s="7"/>
      <c r="O14" s="7"/>
    </row>
    <row r="15">
      <c r="A15" s="2" t="s">
        <v>120</v>
      </c>
      <c r="B15" s="2" t="s">
        <v>1444</v>
      </c>
      <c r="C15" s="2" t="s">
        <v>1445</v>
      </c>
      <c r="D15" s="4">
        <v>2</v>
      </c>
      <c r="E15" s="8">
        <v>21</v>
      </c>
      <c r="F15" s="4"/>
      <c r="G15" s="8"/>
      <c r="H15" s="7"/>
      <c r="I15" s="7"/>
      <c r="J15" s="4">
        <v>2</v>
      </c>
      <c r="K15" s="8">
        <v>21</v>
      </c>
      <c r="L15" s="4"/>
      <c r="M15" s="8"/>
      <c r="N15" s="7"/>
      <c r="O15" s="7"/>
    </row>
    <row r="16">
      <c r="A16" s="2" t="s">
        <v>120</v>
      </c>
      <c r="B16" s="2" t="s">
        <v>1463</v>
      </c>
      <c r="C16" s="2" t="s">
        <v>1464</v>
      </c>
      <c r="D16" s="4">
        <v>1</v>
      </c>
      <c r="E16" s="8"/>
      <c r="F16" s="4"/>
      <c r="G16" s="8"/>
      <c r="H16" s="7"/>
      <c r="I16" s="7"/>
      <c r="J16" s="4">
        <v>1</v>
      </c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