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20.8\涉外组\China PM Team\Fannie gu\ROSS\200TC Printed- PAK\20250910 Q1 26 April + May Print\"/>
    </mc:Choice>
  </mc:AlternateContent>
  <xr:revisionPtr revIDLastSave="0" documentId="13_ncr:1_{1EFE50E5-65D5-415C-B196-31C2B4DF4BF0}" xr6:coauthVersionLast="47" xr6:coauthVersionMax="47" xr10:uidLastSave="{00000000-0000-0000-0000-000000000000}"/>
  <bookViews>
    <workbookView xWindow="-120" yWindow="-120" windowWidth="19440" windowHeight="15000" tabRatio="809" activeTab="2" xr2:uid="{00000000-000D-0000-FFFF-FFFF00000000}"/>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91029" iterate="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4" i="6" l="1"/>
  <c r="AH18" i="6"/>
  <c r="J34" i="6"/>
  <c r="U19" i="5" s="1"/>
  <c r="J28" i="6"/>
  <c r="U14" i="5" s="1"/>
  <c r="J19" i="6"/>
  <c r="U9" i="5" s="1"/>
  <c r="J13" i="6"/>
  <c r="U4" i="5" s="1"/>
  <c r="M6" i="8"/>
  <c r="N6" i="8" s="1"/>
  <c r="P6" i="8" s="1"/>
  <c r="M7" i="8"/>
  <c r="N7" i="8" s="1"/>
  <c r="P7" i="8" s="1"/>
  <c r="M8" i="8"/>
  <c r="N8" i="8"/>
  <c r="P8" i="8" s="1"/>
  <c r="M9" i="8"/>
  <c r="N9" i="8" s="1"/>
  <c r="P9" i="8" s="1"/>
  <c r="M10" i="8"/>
  <c r="N10" i="8" s="1"/>
  <c r="P10" i="8" s="1"/>
  <c r="M11" i="8"/>
  <c r="N11" i="8" s="1"/>
  <c r="P11" i="8" s="1"/>
  <c r="AB12" i="5" l="1"/>
  <c r="AB13" i="5"/>
  <c r="AB14" i="5"/>
  <c r="AB15" i="5"/>
  <c r="AB16" i="5"/>
  <c r="AB17" i="5"/>
  <c r="AB18" i="5"/>
  <c r="AB19" i="5"/>
  <c r="AB20" i="5"/>
  <c r="AB21" i="5"/>
  <c r="AB22" i="5"/>
  <c r="AB23" i="5"/>
  <c r="AB11" i="5"/>
  <c r="AB4" i="5"/>
  <c r="AD4" i="5" s="1"/>
  <c r="AF4" i="5" s="1"/>
  <c r="P13" i="6"/>
  <c r="Q13" i="6" s="1"/>
  <c r="BB19" i="5"/>
  <c r="AB9" i="5"/>
  <c r="AB10" i="5"/>
  <c r="D3" i="6"/>
  <c r="A13" i="6"/>
  <c r="R13" i="6"/>
  <c r="V13" i="6"/>
  <c r="AD13" i="6"/>
  <c r="AI13" i="6"/>
  <c r="J14" i="6"/>
  <c r="U5" i="5" s="1"/>
  <c r="P14" i="6"/>
  <c r="Q14" i="6" s="1"/>
  <c r="R14" i="6"/>
  <c r="AD14" i="6"/>
  <c r="AI14" i="6"/>
  <c r="J15" i="6"/>
  <c r="P15" i="6"/>
  <c r="Q15" i="6" s="1"/>
  <c r="R15" i="6"/>
  <c r="AD15" i="6"/>
  <c r="AI15" i="6"/>
  <c r="P16" i="6"/>
  <c r="Q16" i="6" s="1"/>
  <c r="R16" i="6"/>
  <c r="AD16" i="6"/>
  <c r="AI16" i="6"/>
  <c r="P17" i="6"/>
  <c r="Q17" i="6" s="1"/>
  <c r="R17" i="6"/>
  <c r="AD17" i="6"/>
  <c r="AI17" i="6"/>
  <c r="A19" i="6"/>
  <c r="P19" i="6"/>
  <c r="R19" i="6"/>
  <c r="V19" i="6"/>
  <c r="AD19" i="6"/>
  <c r="AI19" i="6"/>
  <c r="J20" i="6"/>
  <c r="P20" i="6"/>
  <c r="Q20" i="6" s="1"/>
  <c r="R20" i="6"/>
  <c r="AD20" i="6"/>
  <c r="AI20" i="6"/>
  <c r="J21" i="6"/>
  <c r="P21" i="6"/>
  <c r="Q21" i="6" s="1"/>
  <c r="R21" i="6"/>
  <c r="AD21" i="6"/>
  <c r="AI21" i="6"/>
  <c r="J22" i="6"/>
  <c r="P22" i="6"/>
  <c r="Q22" i="6" s="1"/>
  <c r="R22" i="6"/>
  <c r="AD22" i="6"/>
  <c r="AI22" i="6"/>
  <c r="P23" i="6"/>
  <c r="Q23" i="6" s="1"/>
  <c r="R23" i="6"/>
  <c r="AD23" i="6"/>
  <c r="AI23" i="6"/>
  <c r="A28" i="6"/>
  <c r="V28" i="6"/>
  <c r="P28" i="6"/>
  <c r="Q28" i="6" s="1"/>
  <c r="R28" i="6"/>
  <c r="AD28" i="6"/>
  <c r="AI28" i="6"/>
  <c r="P29" i="6"/>
  <c r="Q29" i="6" s="1"/>
  <c r="R29" i="6"/>
  <c r="AD29" i="6"/>
  <c r="AI29" i="6"/>
  <c r="J30" i="6"/>
  <c r="P30" i="6"/>
  <c r="Q30" i="6" s="1"/>
  <c r="R30" i="6"/>
  <c r="AD30" i="6"/>
  <c r="AI30" i="6"/>
  <c r="P31" i="6"/>
  <c r="Q31" i="6" s="1"/>
  <c r="R31" i="6"/>
  <c r="AD31" i="6"/>
  <c r="AI31" i="6"/>
  <c r="P32" i="6"/>
  <c r="Q32" i="6" s="1"/>
  <c r="R32" i="6"/>
  <c r="AD32" i="6"/>
  <c r="AI32" i="6"/>
  <c r="AH33" i="6"/>
  <c r="A34" i="6"/>
  <c r="V34" i="6"/>
  <c r="P34" i="6"/>
  <c r="Q34" i="6" s="1"/>
  <c r="R34" i="6"/>
  <c r="AD34" i="6"/>
  <c r="AI34" i="6"/>
  <c r="P35" i="6"/>
  <c r="Q35" i="6" s="1"/>
  <c r="R35" i="6"/>
  <c r="AD35" i="6"/>
  <c r="AI35" i="6"/>
  <c r="J36" i="6"/>
  <c r="P36" i="6"/>
  <c r="Q36" i="6" s="1"/>
  <c r="R36" i="6"/>
  <c r="AD36" i="6"/>
  <c r="AI36" i="6"/>
  <c r="P37" i="6"/>
  <c r="Q37" i="6" s="1"/>
  <c r="R37" i="6"/>
  <c r="AD37" i="6"/>
  <c r="AI37" i="6"/>
  <c r="P38" i="6"/>
  <c r="Q38" i="6" s="1"/>
  <c r="R38" i="6"/>
  <c r="AD38" i="6"/>
  <c r="AI38" i="6"/>
  <c r="AH39" i="6"/>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4" i="5"/>
  <c r="AH40" i="6" l="1"/>
  <c r="AI24" i="6"/>
  <c r="J16" i="6"/>
  <c r="V16" i="6" s="1"/>
  <c r="V14" i="6"/>
  <c r="AI18" i="6"/>
  <c r="S23" i="6"/>
  <c r="S15" i="6"/>
  <c r="S37" i="6"/>
  <c r="S35" i="6"/>
  <c r="S34" i="6"/>
  <c r="S28" i="6"/>
  <c r="W28" i="6" s="1"/>
  <c r="AE28" i="6" s="1"/>
  <c r="AI33" i="6"/>
  <c r="S20" i="6"/>
  <c r="S17" i="6"/>
  <c r="S16" i="6"/>
  <c r="S32" i="6"/>
  <c r="S31" i="6"/>
  <c r="S30" i="6"/>
  <c r="S22" i="6"/>
  <c r="S14" i="6"/>
  <c r="AI39" i="6"/>
  <c r="J32" i="6"/>
  <c r="U16" i="5"/>
  <c r="AI16" i="5" s="1"/>
  <c r="V20" i="6"/>
  <c r="U10" i="5"/>
  <c r="AR10" i="5" s="1"/>
  <c r="S38" i="6"/>
  <c r="V36" i="6"/>
  <c r="U21" i="5"/>
  <c r="AR21" i="5" s="1"/>
  <c r="V22" i="6"/>
  <c r="U12" i="5"/>
  <c r="AR12" i="5" s="1"/>
  <c r="S21" i="6"/>
  <c r="V21" i="6"/>
  <c r="U11" i="5"/>
  <c r="AR11" i="5" s="1"/>
  <c r="J17" i="6"/>
  <c r="U6" i="5"/>
  <c r="AR6" i="5" s="1"/>
  <c r="S13" i="6"/>
  <c r="W13" i="6" s="1"/>
  <c r="AE13" i="6" s="1"/>
  <c r="AJ13" i="6" s="1"/>
  <c r="S36" i="6"/>
  <c r="Q19" i="6"/>
  <c r="S19" i="6" s="1"/>
  <c r="W19" i="6" s="1"/>
  <c r="AE19" i="6" s="1"/>
  <c r="AF19" i="6" s="1"/>
  <c r="W34" i="6"/>
  <c r="AE34" i="6" s="1"/>
  <c r="AF34" i="6" s="1"/>
  <c r="S29" i="6"/>
  <c r="V15" i="6"/>
  <c r="J23" i="6"/>
  <c r="J37" i="6"/>
  <c r="J29" i="6"/>
  <c r="J35" i="6"/>
  <c r="U20" i="5" s="1"/>
  <c r="AR20" i="5" s="1"/>
  <c r="V30" i="6"/>
  <c r="AR5" i="5"/>
  <c r="AR9" i="5"/>
  <c r="AR14" i="5"/>
  <c r="AR19"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4" i="5"/>
  <c r="AI14" i="5"/>
  <c r="AI19"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 i="5"/>
  <c r="AI9" i="5"/>
  <c r="AI4" i="5"/>
  <c r="AJ4" i="5" s="1"/>
  <c r="BB5" i="5"/>
  <c r="BB6" i="5"/>
  <c r="BB7" i="5"/>
  <c r="BB8" i="5"/>
  <c r="BB9" i="5"/>
  <c r="BB10" i="5"/>
  <c r="BB11" i="5"/>
  <c r="BB12" i="5"/>
  <c r="BB13" i="5"/>
  <c r="BB14" i="5"/>
  <c r="BB15" i="5"/>
  <c r="BB16" i="5"/>
  <c r="BB17" i="5"/>
  <c r="BB18"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P22" i="5"/>
  <c r="AN22" i="5"/>
  <c r="AL22" i="5"/>
  <c r="AD22" i="5"/>
  <c r="AF22" i="5" s="1"/>
  <c r="AP21" i="5"/>
  <c r="AN21" i="5"/>
  <c r="AL21" i="5"/>
  <c r="AD21" i="5"/>
  <c r="AF21" i="5" s="1"/>
  <c r="AP20" i="5"/>
  <c r="AN20" i="5"/>
  <c r="AL20" i="5"/>
  <c r="AD20" i="5"/>
  <c r="AF20" i="5" s="1"/>
  <c r="AP19" i="5"/>
  <c r="AN19" i="5"/>
  <c r="AL19" i="5"/>
  <c r="AD19" i="5"/>
  <c r="AF19" i="5" s="1"/>
  <c r="AP18" i="5"/>
  <c r="AN18" i="5"/>
  <c r="AL18" i="5"/>
  <c r="AD18" i="5"/>
  <c r="AF18" i="5" s="1"/>
  <c r="AP17" i="5"/>
  <c r="AN17" i="5"/>
  <c r="AL17" i="5"/>
  <c r="AD17" i="5"/>
  <c r="AF17" i="5" s="1"/>
  <c r="AP16" i="5"/>
  <c r="AN16" i="5"/>
  <c r="AL16" i="5"/>
  <c r="AD16" i="5"/>
  <c r="AF16" i="5" s="1"/>
  <c r="AP15" i="5"/>
  <c r="AN15" i="5"/>
  <c r="AL15" i="5"/>
  <c r="AD15" i="5"/>
  <c r="AF15" i="5" s="1"/>
  <c r="AP14" i="5"/>
  <c r="AN14" i="5"/>
  <c r="AL14" i="5"/>
  <c r="AD14" i="5"/>
  <c r="AF14" i="5" s="1"/>
  <c r="AP13" i="5"/>
  <c r="AN13" i="5"/>
  <c r="AL13" i="5"/>
  <c r="AD13" i="5"/>
  <c r="AF13" i="5" s="1"/>
  <c r="AP12" i="5"/>
  <c r="AN12" i="5"/>
  <c r="AL12" i="5"/>
  <c r="AD12" i="5"/>
  <c r="AF12" i="5" s="1"/>
  <c r="AP11" i="5"/>
  <c r="AN11" i="5"/>
  <c r="AL11" i="5"/>
  <c r="AD11" i="5"/>
  <c r="AF11" i="5" s="1"/>
  <c r="AP10" i="5"/>
  <c r="AN10" i="5"/>
  <c r="AL10" i="5"/>
  <c r="AD10" i="5"/>
  <c r="AF10" i="5" s="1"/>
  <c r="AP9" i="5"/>
  <c r="AN9" i="5"/>
  <c r="AL9" i="5"/>
  <c r="AD9" i="5"/>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W14" i="6" l="1"/>
  <c r="AE14" i="6" s="1"/>
  <c r="AJ14" i="6" s="1"/>
  <c r="U7" i="5"/>
  <c r="AI7" i="5" s="1"/>
  <c r="AI40" i="6"/>
  <c r="W15" i="6"/>
  <c r="AE15" i="6" s="1"/>
  <c r="AJ15" i="6" s="1"/>
  <c r="AR16" i="5"/>
  <c r="AI6" i="5"/>
  <c r="AI21" i="5"/>
  <c r="W21" i="6"/>
  <c r="AE21" i="6" s="1"/>
  <c r="AF21" i="6" s="1"/>
  <c r="D5" i="6"/>
  <c r="AR7" i="5"/>
  <c r="AI10" i="5"/>
  <c r="AJ10" i="5" s="1"/>
  <c r="W30" i="6"/>
  <c r="AE30" i="6" s="1"/>
  <c r="AF30" i="6" s="1"/>
  <c r="W20" i="6"/>
  <c r="AE20" i="6" s="1"/>
  <c r="AJ20" i="6" s="1"/>
  <c r="W22" i="6"/>
  <c r="AE22" i="6" s="1"/>
  <c r="AJ22" i="6" s="1"/>
  <c r="AF22" i="6"/>
  <c r="W16" i="6"/>
  <c r="AE16" i="6" s="1"/>
  <c r="AF16" i="6" s="1"/>
  <c r="W36" i="6"/>
  <c r="AE36" i="6" s="1"/>
  <c r="AJ36" i="6" s="1"/>
  <c r="AV28" i="5"/>
  <c r="AV36" i="5"/>
  <c r="AI20" i="5"/>
  <c r="AJ20" i="5" s="1"/>
  <c r="AI12" i="5"/>
  <c r="AJ12" i="5" s="1"/>
  <c r="AF14" i="6"/>
  <c r="J31" i="6"/>
  <c r="U15" i="5"/>
  <c r="D8" i="2"/>
  <c r="AI11" i="5"/>
  <c r="AJ11" i="5" s="1"/>
  <c r="V37" i="6"/>
  <c r="W37" i="6" s="1"/>
  <c r="AE37" i="6" s="1"/>
  <c r="AF37" i="6" s="1"/>
  <c r="U22" i="5"/>
  <c r="V32" i="6"/>
  <c r="W32" i="6" s="1"/>
  <c r="AE32" i="6" s="1"/>
  <c r="AJ32" i="6" s="1"/>
  <c r="U18" i="5"/>
  <c r="AV20" i="5"/>
  <c r="AV50" i="5"/>
  <c r="AJ9" i="5"/>
  <c r="V23" i="6"/>
  <c r="W23" i="6" s="1"/>
  <c r="AE23" i="6" s="1"/>
  <c r="AJ23" i="6" s="1"/>
  <c r="U13" i="5"/>
  <c r="V17" i="6"/>
  <c r="W17" i="6" s="1"/>
  <c r="AE17" i="6" s="1"/>
  <c r="AJ17" i="6" s="1"/>
  <c r="U8" i="5"/>
  <c r="AJ14" i="5"/>
  <c r="AV9" i="5"/>
  <c r="AF13" i="6"/>
  <c r="AJ34" i="6"/>
  <c r="AV53" i="5"/>
  <c r="AV39" i="5"/>
  <c r="AV51" i="5"/>
  <c r="AV25" i="5"/>
  <c r="AV37" i="5"/>
  <c r="AV42" i="5"/>
  <c r="AJ19" i="6"/>
  <c r="AF15" i="6"/>
  <c r="AV6" i="5"/>
  <c r="AJ5" i="5"/>
  <c r="V35" i="6"/>
  <c r="W35" i="6" s="1"/>
  <c r="AE35" i="6" s="1"/>
  <c r="J38" i="6"/>
  <c r="V29" i="6"/>
  <c r="W29" i="6" s="1"/>
  <c r="AE29" i="6" s="1"/>
  <c r="AF29" i="6" s="1"/>
  <c r="AF28" i="6"/>
  <c r="AJ28" i="6"/>
  <c r="AV16" i="5"/>
  <c r="AV29" i="5"/>
  <c r="AV24" i="5"/>
  <c r="AV11" i="5"/>
  <c r="AV33" i="5"/>
  <c r="AV47" i="5"/>
  <c r="AV38" i="5"/>
  <c r="AV52" i="5"/>
  <c r="AV5" i="5"/>
  <c r="AV12" i="5"/>
  <c r="AV19" i="5"/>
  <c r="AV31" i="5"/>
  <c r="AV45" i="5"/>
  <c r="AV34" i="5"/>
  <c r="AJ37" i="5"/>
  <c r="AW37" i="5" s="1"/>
  <c r="BA37" i="5" s="1"/>
  <c r="AV48" i="5"/>
  <c r="AJ51" i="5"/>
  <c r="AV40" i="5"/>
  <c r="AV43" i="5"/>
  <c r="AV32" i="5"/>
  <c r="AV46" i="5"/>
  <c r="AV10" i="5"/>
  <c r="AV35" i="5"/>
  <c r="AV49" i="5"/>
  <c r="AV26" i="5"/>
  <c r="AV27" i="5"/>
  <c r="AV7" i="5"/>
  <c r="AV14" i="5"/>
  <c r="AV21" i="5"/>
  <c r="AV41" i="5"/>
  <c r="AV4" i="5"/>
  <c r="AV30" i="5"/>
  <c r="AV44" i="5"/>
  <c r="AJ35" i="5"/>
  <c r="AJ49" i="5"/>
  <c r="AJ25" i="5"/>
  <c r="AJ39" i="5"/>
  <c r="AJ53" i="5"/>
  <c r="AJ16" i="5"/>
  <c r="AJ43" i="5"/>
  <c r="AJ29" i="5"/>
  <c r="AJ7" i="5"/>
  <c r="AJ6" i="5"/>
  <c r="AJ26" i="5"/>
  <c r="AJ21" i="5"/>
  <c r="AJ40" i="5"/>
  <c r="AJ45" i="5"/>
  <c r="AJ31" i="5"/>
  <c r="AJ32" i="5"/>
  <c r="AJ46" i="5"/>
  <c r="AJ30" i="5"/>
  <c r="AJ44" i="5"/>
  <c r="AJ28" i="5"/>
  <c r="AJ42" i="5"/>
  <c r="AJ41" i="5"/>
  <c r="AJ27" i="5"/>
  <c r="AJ34" i="5"/>
  <c r="AJ48" i="5"/>
  <c r="AJ33" i="5"/>
  <c r="AJ47" i="5"/>
  <c r="AJ24" i="5"/>
  <c r="AJ38" i="5"/>
  <c r="AJ52" i="5"/>
  <c r="AJ19" i="5"/>
  <c r="AJ36" i="5"/>
  <c r="AJ50" i="5"/>
  <c r="AW25" i="5" l="1"/>
  <c r="BA25" i="5" s="1"/>
  <c r="AJ30" i="6"/>
  <c r="AJ21" i="6"/>
  <c r="AJ24" i="6" s="1"/>
  <c r="AF32" i="6"/>
  <c r="AF36" i="6"/>
  <c r="AF23" i="6"/>
  <c r="AJ16" i="6"/>
  <c r="AJ18" i="6" s="1"/>
  <c r="AW9" i="5"/>
  <c r="AF20" i="6"/>
  <c r="AJ37" i="6"/>
  <c r="AR22" i="5"/>
  <c r="AV22" i="5" s="1"/>
  <c r="AI22" i="5"/>
  <c r="AJ22" i="5" s="1"/>
  <c r="AR15" i="5"/>
  <c r="AV15" i="5" s="1"/>
  <c r="AW15" i="5" s="1"/>
  <c r="AI15" i="5"/>
  <c r="AJ15" i="5" s="1"/>
  <c r="AF17" i="6"/>
  <c r="AR8" i="5"/>
  <c r="AV8" i="5" s="1"/>
  <c r="AI8" i="5"/>
  <c r="AJ8" i="5" s="1"/>
  <c r="V31" i="6"/>
  <c r="W31" i="6" s="1"/>
  <c r="AE31" i="6" s="1"/>
  <c r="U17" i="5"/>
  <c r="V38" i="6"/>
  <c r="W38" i="6" s="1"/>
  <c r="AE38" i="6" s="1"/>
  <c r="AF38" i="6" s="1"/>
  <c r="U23" i="5"/>
  <c r="AR18" i="5"/>
  <c r="AV18" i="5" s="1"/>
  <c r="AI18" i="5"/>
  <c r="AJ18" i="5" s="1"/>
  <c r="AR13" i="5"/>
  <c r="AV13" i="5" s="1"/>
  <c r="AI13" i="5"/>
  <c r="AJ13" i="5" s="1"/>
  <c r="AJ29" i="6"/>
  <c r="AF35" i="6"/>
  <c r="AJ35" i="6"/>
  <c r="AW43" i="5"/>
  <c r="BA43" i="5" s="1"/>
  <c r="AW53" i="5"/>
  <c r="BA53" i="5" s="1"/>
  <c r="AW39" i="5"/>
  <c r="BA39" i="5" s="1"/>
  <c r="AW30" i="5"/>
  <c r="BA30" i="5" s="1"/>
  <c r="AW28" i="5"/>
  <c r="BA28" i="5" s="1"/>
  <c r="AW31" i="5"/>
  <c r="BA31" i="5" s="1"/>
  <c r="AW36" i="5"/>
  <c r="BA36" i="5" s="1"/>
  <c r="AW44" i="5"/>
  <c r="BA44" i="5" s="1"/>
  <c r="AW35" i="5"/>
  <c r="BA35" i="5" s="1"/>
  <c r="AW48" i="5"/>
  <c r="BA48" i="5" s="1"/>
  <c r="AX9" i="5"/>
  <c r="AW5" i="5"/>
  <c r="BA5" i="5" s="1"/>
  <c r="AW34" i="5"/>
  <c r="BA34" i="5" s="1"/>
  <c r="AW50" i="5"/>
  <c r="BA50" i="5" s="1"/>
  <c r="AW24" i="5"/>
  <c r="BA24" i="5" s="1"/>
  <c r="AW33" i="5"/>
  <c r="AW41" i="5"/>
  <c r="BA41" i="5" s="1"/>
  <c r="AW20" i="5"/>
  <c r="AX20" i="5" s="1"/>
  <c r="AW38" i="5"/>
  <c r="BA38" i="5" s="1"/>
  <c r="AW46" i="5"/>
  <c r="AW27" i="5"/>
  <c r="BA27" i="5" s="1"/>
  <c r="AW47" i="5"/>
  <c r="BA47" i="5" s="1"/>
  <c r="AW52" i="5"/>
  <c r="BA52" i="5" s="1"/>
  <c r="AW42" i="5"/>
  <c r="BA42" i="5" s="1"/>
  <c r="AX37" i="5"/>
  <c r="AW45" i="5"/>
  <c r="AW51" i="5"/>
  <c r="AW29" i="5"/>
  <c r="BA29" i="5" s="1"/>
  <c r="AW49" i="5"/>
  <c r="AW21" i="5"/>
  <c r="AW32" i="5"/>
  <c r="BA32" i="5" s="1"/>
  <c r="AW19" i="5"/>
  <c r="BA19" i="5" s="1"/>
  <c r="AW11" i="5"/>
  <c r="AW40" i="5"/>
  <c r="BA40" i="5" s="1"/>
  <c r="AW26" i="5"/>
  <c r="BA26" i="5" s="1"/>
  <c r="AW16" i="5"/>
  <c r="AX16" i="5" s="1"/>
  <c r="AW12" i="5"/>
  <c r="AW7" i="5"/>
  <c r="AW4" i="5"/>
  <c r="BA4" i="5" s="1"/>
  <c r="AW10" i="5"/>
  <c r="AW14" i="5"/>
  <c r="AX14" i="5" s="1"/>
  <c r="AW6" i="5"/>
  <c r="BA6" i="5" s="1"/>
  <c r="AX25" i="5"/>
  <c r="AW18" i="5" l="1"/>
  <c r="AW8" i="5"/>
  <c r="BA8" i="5" s="1"/>
  <c r="AJ38" i="6"/>
  <c r="AW13" i="5"/>
  <c r="AX13" i="5" s="1"/>
  <c r="AW22" i="5"/>
  <c r="AX22" i="5" s="1"/>
  <c r="AF31" i="6"/>
  <c r="AJ31" i="6"/>
  <c r="AJ33" i="6" s="1"/>
  <c r="AR23" i="5"/>
  <c r="AV23" i="5" s="1"/>
  <c r="AI23" i="5"/>
  <c r="AJ23" i="5" s="1"/>
  <c r="AR17" i="5"/>
  <c r="AV17" i="5" s="1"/>
  <c r="AI17" i="5"/>
  <c r="AJ17" i="5" s="1"/>
  <c r="AJ39" i="6"/>
  <c r="AX53" i="5"/>
  <c r="AX19" i="5"/>
  <c r="BA21" i="5"/>
  <c r="AX21" i="5"/>
  <c r="BA18" i="5"/>
  <c r="AX18" i="5"/>
  <c r="BA15" i="5"/>
  <c r="AX15" i="5"/>
  <c r="BA12" i="5"/>
  <c r="AX12" i="5"/>
  <c r="BA11" i="5"/>
  <c r="AX11" i="5"/>
  <c r="BA10" i="5"/>
  <c r="AX10" i="5"/>
  <c r="AX36" i="5"/>
  <c r="AX31" i="5"/>
  <c r="AX43" i="5"/>
  <c r="AX39" i="5"/>
  <c r="AX30" i="5"/>
  <c r="AX28" i="5"/>
  <c r="AX44" i="5"/>
  <c r="AX24" i="5"/>
  <c r="AX48" i="5"/>
  <c r="AX50" i="5"/>
  <c r="AX34" i="5"/>
  <c r="AX35" i="5"/>
  <c r="BA9" i="5"/>
  <c r="AX5" i="5"/>
  <c r="AX46" i="5"/>
  <c r="BA46" i="5"/>
  <c r="AX49" i="5"/>
  <c r="BA49" i="5"/>
  <c r="AX51" i="5"/>
  <c r="BA51" i="5"/>
  <c r="AX45" i="5"/>
  <c r="BA45" i="5"/>
  <c r="AX33" i="5"/>
  <c r="BA33" i="5"/>
  <c r="AX41" i="5"/>
  <c r="BA16" i="5"/>
  <c r="BA14" i="5"/>
  <c r="BA20" i="5"/>
  <c r="AX7" i="5"/>
  <c r="BA7" i="5"/>
  <c r="AX38" i="5"/>
  <c r="AX42" i="5"/>
  <c r="AX27" i="5"/>
  <c r="AX47" i="5"/>
  <c r="AX52" i="5"/>
  <c r="AX29" i="5"/>
  <c r="AX26" i="5"/>
  <c r="AX40" i="5"/>
  <c r="AX32" i="5"/>
  <c r="AX4" i="5"/>
  <c r="AX8" i="5"/>
  <c r="AX6" i="5"/>
  <c r="AJ40" i="6" l="1"/>
  <c r="AK40" i="6" s="1"/>
  <c r="BA13" i="5"/>
  <c r="AW23" i="5"/>
  <c r="BA22" i="5"/>
  <c r="AW17" i="5"/>
  <c r="BA17" i="5" s="1"/>
  <c r="D13" i="2"/>
  <c r="AX23" i="5"/>
  <c r="BA23" i="5"/>
  <c r="AX17" i="5" l="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<sst xmlns="http://schemas.openxmlformats.org/spreadsheetml/2006/main" count="1588" uniqueCount="1000">
  <si>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</si>
  <si>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</si>
  <si>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</si>
  <si>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</si>
  <si>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</si>
  <si>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</si>
  <si>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</si>
  <si>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</si>
  <si>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</si>
  <si>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</si>
  <si>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</si>
  <si>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</si>
  <si>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</si>
  <si>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</si>
  <si>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</si>
  <si>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</si>
  <si>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</si>
  <si>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</si>
  <si>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</si>
  <si>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</si>
  <si>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</si>
  <si>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</si>
  <si>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</si>
  <si>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</si>
  <si>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</si>
  <si>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</si>
  <si>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</si>
  <si>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</si>
  <si>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</si>
  <si>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</si>
  <si>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</si>
  <si>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</si>
  <si>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</si>
  <si>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</si>
  <si>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</si>
  <si>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</si>
  <si>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</si>
  <si>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</si>
  <si>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</si>
  <si>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</si>
  <si>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</si>
  <si>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</si>
  <si>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</si>
  <si>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</si>
  <si>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</si>
  <si>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</si>
  <si>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</si>
  <si>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</si>
  <si>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</si>
  <si>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</si>
  <si>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</si>
  <si>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</si>
  <si>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</si>
  <si>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</si>
  <si>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</si>
  <si>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</si>
  <si>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</si>
  <si>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</si>
  <si>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</si>
  <si>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</si>
  <si>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</si>
  <si>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</si>
  <si>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</si>
  <si>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</si>
  <si>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</si>
  <si>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</si>
  <si>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</si>
  <si>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</si>
  <si>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</si>
  <si>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</si>
  <si>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</si>
  <si>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</si>
  <si>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</si>
  <si>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</si>
  <si>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</si>
  <si>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</si>
  <si>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</si>
  <si>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</si>
  <si>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</si>
  <si>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</si>
  <si>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</si>
  <si>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</si>
  <si>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</si>
  <si>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</si>
  <si>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</si>
  <si>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</si>
  <si>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</si>
  <si>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</si>
  <si>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</si>
  <si>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</si>
  <si>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</si>
  <si>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</si>
  <si>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</si>
  <si>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</si>
  <si>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</si>
  <si>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</si>
  <si>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</si>
  <si>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</si>
  <si>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</si>
  <si>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</si>
  <si>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</si>
  <si>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</si>
  <si>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</si>
  <si>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</si>
  <si>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</si>
  <si>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</si>
  <si>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</si>
  <si>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</si>
  <si>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</si>
  <si>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</si>
  <si>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</si>
  <si>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</si>
  <si>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</si>
  <si>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</si>
  <si>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</si>
  <si>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</si>
  <si>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</si>
  <si>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</si>
  <si>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</si>
  <si>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</si>
  <si>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</si>
  <si>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</si>
  <si>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</si>
  <si>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</si>
  <si>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</si>
  <si>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</si>
  <si>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</si>
  <si>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</si>
  <si>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</si>
  <si>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</si>
  <si>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</si>
  <si>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</si>
  <si>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</si>
  <si>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</si>
  <si>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</si>
  <si>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</si>
  <si>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</si>
  <si>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</si>
  <si>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</si>
  <si>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</si>
  <si>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</si>
  <si>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</si>
  <si>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</si>
  <si>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</si>
  <si>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</si>
  <si>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</si>
  <si>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</si>
  <si>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</si>
  <si>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</si>
  <si>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</si>
  <si>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</si>
  <si>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</si>
  <si>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</si>
  <si>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</si>
  <si>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</si>
  <si>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</si>
  <si>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</si>
  <si>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</si>
  <si>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</si>
  <si>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</si>
  <si>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</si>
  <si>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</si>
  <si>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</si>
  <si>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</si>
  <si>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</si>
  <si>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</si>
  <si>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</si>
  <si>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</si>
  <si>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</si>
  <si>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</si>
  <si>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</si>
  <si>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</si>
  <si>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</si>
  <si>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</si>
  <si>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</si>
  <si>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</si>
  <si>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</si>
  <si>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</si>
  <si>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</si>
  <si>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</si>
  <si>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</si>
  <si>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</si>
  <si>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</si>
  <si>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</si>
  <si>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</si>
  <si>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</si>
  <si>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</si>
  <si>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</si>
  <si>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</si>
  <si>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</si>
  <si>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</si>
  <si>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</si>
  <si>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</si>
  <si>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</si>
  <si>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</si>
  <si>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</si>
  <si>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</si>
  <si>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</si>
  <si>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</si>
  <si>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</si>
  <si>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</si>
  <si>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</si>
  <si>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</si>
  <si>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</si>
  <si>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</si>
  <si>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</si>
  <si>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</si>
  <si>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</si>
  <si>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</si>
  <si>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</si>
  <si>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</si>
  <si>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</si>
  <si>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</si>
  <si>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</si>
  <si>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</si>
  <si>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</si>
  <si>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</si>
  <si>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</si>
  <si>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</si>
  <si>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</si>
  <si>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</si>
  <si>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</si>
  <si>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</si>
  <si>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</si>
  <si>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</si>
  <si>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</si>
  <si>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</si>
  <si>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</si>
  <si>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</si>
  <si>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</si>
  <si>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</si>
  <si>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</si>
  <si>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</si>
  <si>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</si>
  <si>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</si>
  <si>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</si>
  <si>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</si>
  <si>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</si>
  <si>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</si>
  <si>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</si>
  <si>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</si>
  <si>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</si>
  <si>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</si>
  <si>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</si>
  <si>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</si>
  <si>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</si>
  <si>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</si>
  <si>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</si>
  <si>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</si>
  <si>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</si>
  <si>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</si>
  <si>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</si>
  <si>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</si>
  <si>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</si>
  <si>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</si>
  <si>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</si>
  <si>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</si>
  <si>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</si>
  <si>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</si>
  <si>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</si>
  <si>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</si>
  <si>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</si>
  <si>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</si>
  <si>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</si>
  <si>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</si>
  <si>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</si>
  <si>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</si>
  <si>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</si>
  <si>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</si>
  <si>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</si>
  <si>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</si>
  <si>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</si>
  <si>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</si>
  <si>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</si>
  <si>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</si>
  <si>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</si>
  <si>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</si>
  <si>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</si>
  <si>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</si>
  <si>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</si>
  <si>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</si>
  <si>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</si>
  <si>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</si>
  <si>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</si>
  <si>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</si>
  <si>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</si>
  <si>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</si>
  <si>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</si>
  <si>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</si>
  <si>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</si>
  <si>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</si>
  <si>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</si>
  <si>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</si>
  <si>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</si>
  <si>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</si>
  <si>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</si>
  <si>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</si>
  <si>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</si>
  <si>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</si>
  <si>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</si>
  <si>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</si>
  <si>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</si>
  <si>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</si>
  <si>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</si>
  <si>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</si>
  <si>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</si>
  <si>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</si>
  <si>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</si>
  <si>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</si>
  <si>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</si>
  <si>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</si>
  <si>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</si>
  <si>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</si>
  <si>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</si>
  <si>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</si>
  <si>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</si>
  <si>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</si>
  <si>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</si>
  <si>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</si>
  <si>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</si>
  <si>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</si>
  <si>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</si>
  <si>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</si>
  <si>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</si>
  <si>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</si>
  <si>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</si>
  <si>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</si>
  <si>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</si>
  <si>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</si>
  <si>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</si>
  <si>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</si>
  <si>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</si>
  <si>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</si>
  <si>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</si>
  <si>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</si>
  <si>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</si>
  <si>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</si>
  <si>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</si>
  <si>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</si>
  <si>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</si>
  <si>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</si>
  <si>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</si>
  <si>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</si>
  <si>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</si>
  <si>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</si>
  <si>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</si>
  <si>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</si>
  <si>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</si>
  <si>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</si>
  <si>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</si>
  <si>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</si>
  <si>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</si>
  <si>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</si>
  <si>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</si>
  <si>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</si>
  <si>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</si>
  <si>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</si>
  <si>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</si>
  <si>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</si>
  <si>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</si>
  <si>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</si>
  <si>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</si>
  <si>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</si>
  <si>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</si>
  <si>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</si>
  <si>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</si>
  <si>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</si>
  <si>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</si>
  <si>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</si>
  <si>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</si>
  <si>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</si>
  <si>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</si>
  <si>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</si>
  <si>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</si>
  <si>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</si>
  <si>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</si>
  <si>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</si>
  <si>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</si>
  <si>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</si>
  <si>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</si>
  <si>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</si>
  <si>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</si>
  <si>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</si>
  <si>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</si>
  <si>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</si>
  <si>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</si>
  <si>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</si>
  <si>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</si>
  <si>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</si>
  <si>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</si>
  <si>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</si>
  <si>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</si>
  <si>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</si>
  <si>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</si>
  <si>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</si>
  <si>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</si>
  <si>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</si>
  <si>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</si>
  <si>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</si>
  <si>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</si>
  <si>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</si>
  <si>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</si>
  <si>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</si>
  <si>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</si>
  <si>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</si>
  <si>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</si>
  <si>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</si>
  <si>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</si>
  <si>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</si>
  <si>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</si>
  <si>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</si>
  <si>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</si>
  <si>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</si>
  <si>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</si>
  <si>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</si>
  <si>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</si>
  <si>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</si>
  <si>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</si>
  <si>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</si>
  <si>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</si>
  <si>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</si>
  <si>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</si>
  <si>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</si>
  <si>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</si>
  <si>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</si>
  <si>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</si>
  <si>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</si>
  <si>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</si>
  <si>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</si>
  <si>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</si>
  <si>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</si>
  <si>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</si>
  <si>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</si>
  <si>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</si>
  <si>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</si>
  <si>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</si>
  <si>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</si>
  <si>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</si>
  <si>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</si>
  <si>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</si>
  <si>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</si>
  <si>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</si>
  <si>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</si>
  <si>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</si>
  <si>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</si>
  <si>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</si>
  <si>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</si>
  <si>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</si>
  <si>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</si>
  <si>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</si>
  <si>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</si>
  <si>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</si>
  <si>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</si>
  <si>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</si>
  <si>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</si>
  <si>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</si>
  <si>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</si>
  <si>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</si>
  <si>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</si>
  <si>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</si>
  <si>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</si>
  <si>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</si>
  <si>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</si>
  <si>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</si>
  <si>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</si>
  <si>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</si>
  <si>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</si>
  <si>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</si>
  <si>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</si>
  <si>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</si>
  <si>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</si>
  <si>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</si>
  <si>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</si>
  <si>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</si>
  <si>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</si>
  <si>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</si>
  <si>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</si>
  <si>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</si>
  <si>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</si>
  <si>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</si>
  <si>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</si>
  <si>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</si>
  <si>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</si>
  <si>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</si>
  <si>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</si>
  <si>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</si>
  <si>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</si>
  <si>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</si>
  <si>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</si>
  <si>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</si>
  <si>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</si>
  <si>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</si>
  <si>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</si>
  <si>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</si>
  <si>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</si>
  <si>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</si>
  <si>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</si>
  <si>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</si>
  <si>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</si>
  <si>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</si>
  <si>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</si>
  <si>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</si>
  <si>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</si>
  <si>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</si>
  <si>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</si>
  <si>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</si>
  <si>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</si>
  <si>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</si>
  <si>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</si>
  <si>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</si>
  <si>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</si>
  <si>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</si>
  <si>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</si>
  <si>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</si>
  <si>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</si>
  <si>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</si>
  <si>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</si>
  <si>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</si>
  <si>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</si>
  <si>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</si>
  <si>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</si>
  <si>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</si>
  <si>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</si>
  <si>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</si>
  <si>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</si>
  <si>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</si>
  <si>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</si>
  <si>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</si>
  <si>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</si>
  <si>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</si>
  <si>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</si>
  <si>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</si>
  <si>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</si>
  <si>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</si>
  <si>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</si>
  <si>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</si>
  <si>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</si>
  <si>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</si>
  <si>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</si>
  <si>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</si>
  <si>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</si>
  <si>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</si>
  <si>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</si>
  <si>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</si>
  <si>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</si>
  <si>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</si>
  <si>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</si>
  <si>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</si>
  <si>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</si>
  <si>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</si>
  <si>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</si>
  <si>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</si>
  <si>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</si>
  <si>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</si>
  <si>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</si>
  <si>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</si>
  <si>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</si>
  <si>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</si>
  <si>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</si>
  <si>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</si>
  <si>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</si>
  <si>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</si>
  <si>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</si>
  <si>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</si>
  <si>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</si>
  <si>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</si>
  <si>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</si>
  <si>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</si>
  <si>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</si>
  <si>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</si>
  <si>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</si>
  <si>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</si>
  <si>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</si>
  <si>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</si>
  <si>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</si>
  <si>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</si>
  <si>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</si>
  <si>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</si>
  <si>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</si>
  <si>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</si>
  <si>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</si>
  <si>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</si>
  <si>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</si>
  <si>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</si>
  <si>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</si>
  <si>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</si>
  <si>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</si>
  <si>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</si>
  <si>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</si>
  <si>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</si>
  <si>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</si>
  <si>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</si>
  <si>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</si>
  <si>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</si>
  <si>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</si>
  <si>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</si>
  <si>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</si>
  <si>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</si>
  <si>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</si>
  <si>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</si>
  <si>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</si>
  <si>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</si>
  <si>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</si>
  <si>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</si>
  <si>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</si>
  <si>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</si>
  <si>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</si>
  <si>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</si>
  <si>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</si>
  <si>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</si>
  <si>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</si>
  <si>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</si>
  <si>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</si>
  <si>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</si>
  <si>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</si>
  <si>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</si>
  <si>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</si>
  <si>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</si>
  <si>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</si>
  <si>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</si>
  <si>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</si>
  <si>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</si>
  <si>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</si>
  <si>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</si>
  <si>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</si>
  <si>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</si>
  <si>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</si>
  <si>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</si>
  <si>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</si>
  <si>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</si>
  <si>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</si>
  <si>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</si>
  <si>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</si>
  <si>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</si>
  <si>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</si>
  <si>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</si>
  <si>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</si>
  <si>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</si>
  <si>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</si>
  <si>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</si>
  <si>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</si>
  <si>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</si>
  <si>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</si>
  <si>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</si>
  <si>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</si>
  <si>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</si>
  <si>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</si>
  <si>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</si>
  <si>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</si>
  <si>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</si>
  <si>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</si>
  <si>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</si>
  <si>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</si>
  <si>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</si>
  <si>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</si>
  <si>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</si>
  <si>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</si>
  <si>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</si>
  <si>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6302.31.9020</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</si>
  <si>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</si>
  <si>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</si>
  <si>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</si>
  <si>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</si>
  <si>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</si>
  <si>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</si>
  <si>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</si>
  <si>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</si>
  <si>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</si>
  <si>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</si>
  <si>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</si>
  <si>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</si>
  <si>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</si>
  <si>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</si>
  <si>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</si>
  <si>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</si>
  <si>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</si>
  <si>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</si>
  <si>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</si>
  <si>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</si>
  <si>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</si>
  <si>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</si>
  <si>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</si>
  <si>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</si>
  <si>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</si>
  <si>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</si>
  <si>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</si>
  <si>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</si>
  <si>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</si>
  <si>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</si>
  <si>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</si>
  <si>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BRIGHT WHITE</t>
  </si>
  <si>
    <t>ARMOIRE COLLECTION</t>
    <phoneticPr fontId="25" type="noConversion"/>
  </si>
  <si>
    <t>Full: 81x96"/54x75+14"/20x30" (2)</t>
  </si>
  <si>
    <t>100% Cotton</t>
    <phoneticPr fontId="25" type="noConversion"/>
  </si>
  <si>
    <t>100% Cotton Printed Sheet Set, 4" single needle hem, VZB packaging</t>
    <phoneticPr fontId="25" type="noConversion"/>
  </si>
  <si>
    <t xml:space="preserve">4 piece set -- 200TC 100% Cotton Printed Sheet Set </t>
    <phoneticPr fontId="25" type="noConversion"/>
  </si>
  <si>
    <t>Twin: 66x96"/39x75+12"/20x30" (1)</t>
  </si>
  <si>
    <t xml:space="preserve">3 piece set -- 200TC 100% Cotton Printed Sheet Set </t>
    <phoneticPr fontId="25"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</si>
  <si>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</si>
  <si>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</si>
  <si>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</si>
  <si>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</si>
  <si>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</si>
  <si>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</si>
  <si>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</si>
  <si>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</si>
  <si>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</si>
  <si>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</si>
  <si>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</si>
  <si>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</si>
  <si>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</si>
  <si>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</si>
  <si>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</si>
  <si>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</si>
  <si>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</si>
  <si>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</si>
  <si>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</si>
  <si>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</si>
  <si>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</si>
  <si>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</si>
  <si>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</si>
  <si>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</si>
  <si>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</si>
  <si>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</si>
  <si>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</si>
  <si>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</si>
  <si>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</si>
  <si>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</si>
  <si>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</si>
  <si>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</si>
  <si>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</si>
  <si>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</si>
  <si>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</si>
  <si>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</si>
  <si>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</si>
  <si>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</si>
  <si>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</si>
  <si>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</si>
  <si>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</si>
  <si>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</si>
  <si>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</si>
  <si>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</si>
  <si>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</si>
  <si>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</si>
  <si>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</si>
  <si>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</si>
  <si>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</si>
  <si>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</si>
  <si>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</si>
  <si>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</si>
  <si>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</si>
  <si>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</si>
  <si>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</si>
  <si>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</si>
  <si>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</si>
  <si>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</si>
  <si>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</si>
  <si>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</si>
  <si>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</si>
  <si>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</si>
  <si>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</si>
  <si>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</si>
  <si>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</si>
  <si>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</si>
  <si>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</si>
  <si>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</si>
  <si>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</si>
  <si>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</si>
  <si>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</si>
  <si>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</si>
  <si>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</si>
  <si>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</si>
  <si>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</si>
  <si>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</si>
  <si>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</si>
  <si>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</si>
  <si>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</si>
  <si>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</si>
  <si>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</si>
  <si>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</si>
  <si>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</si>
  <si>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</si>
  <si>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</si>
  <si>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</si>
  <si>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</si>
  <si>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</si>
  <si>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</si>
  <si>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</si>
  <si>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</si>
  <si>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</si>
  <si>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</si>
  <si>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</si>
  <si>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</si>
  <si>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</si>
  <si>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</si>
  <si>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</si>
  <si>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</si>
  <si>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</si>
  <si>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</si>
  <si>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</si>
  <si>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</si>
  <si>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</si>
  <si>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</si>
  <si>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</si>
  <si>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</si>
  <si>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</si>
  <si>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</si>
  <si>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</si>
  <si>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</si>
  <si>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</si>
  <si>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</si>
  <si>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</si>
  <si>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</si>
  <si>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</si>
  <si>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</si>
  <si>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</si>
  <si>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</si>
  <si>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</si>
  <si>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</si>
  <si>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</si>
  <si>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</si>
  <si>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</si>
  <si>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</si>
  <si>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</si>
  <si>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</si>
  <si>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</si>
  <si>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</si>
  <si>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</si>
  <si>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</si>
  <si>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</si>
  <si>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</si>
  <si>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</si>
  <si>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</si>
  <si>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</si>
  <si>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</si>
  <si>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</si>
  <si>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</si>
  <si>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</si>
  <si>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</si>
  <si>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</si>
  <si>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</si>
  <si>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</si>
  <si>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</si>
  <si>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</si>
  <si>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</si>
  <si>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</si>
  <si>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</si>
  <si>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</si>
  <si>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</si>
  <si>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</si>
  <si>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</si>
  <si>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</si>
  <si>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</si>
  <si>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</si>
  <si>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</si>
  <si>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</si>
  <si>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</si>
  <si>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</si>
  <si>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</si>
  <si>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</si>
  <si>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</si>
  <si>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</si>
  <si>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</si>
  <si>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</si>
  <si>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</si>
  <si>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</si>
  <si>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</si>
  <si>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</si>
  <si>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</si>
  <si>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</si>
  <si>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</si>
  <si>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</si>
  <si>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</si>
  <si>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</si>
  <si>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</si>
  <si>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</si>
  <si>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</si>
  <si>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</si>
  <si>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</si>
  <si>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</si>
  <si>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</si>
  <si>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</si>
  <si>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</si>
  <si>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</si>
  <si>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</si>
  <si>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</si>
  <si>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</si>
  <si>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</si>
  <si>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</si>
  <si>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</si>
  <si>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</si>
  <si>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</si>
  <si>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</si>
  <si>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</si>
  <si>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</si>
  <si>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</si>
  <si>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</si>
  <si>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</si>
  <si>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</si>
  <si>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</si>
  <si>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</si>
  <si>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</si>
  <si>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</si>
  <si>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</si>
  <si>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</si>
  <si>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</si>
  <si>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</si>
  <si>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</si>
  <si>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</si>
  <si>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 xml:space="preserve">3 piece set -- 200TC 100% Cotton Solid Sheet Set </t>
    <phoneticPr fontId="25" type="noConversion"/>
  </si>
  <si>
    <t xml:space="preserve">4 piece set -- 200TC 100% Cotton Solid Sheet Set </t>
    <phoneticPr fontId="25" type="noConversion"/>
  </si>
  <si>
    <t>100% Cotton Solid Sheet Set, 4" single needle hem, VZB packaging</t>
    <phoneticPr fontId="25" type="noConversion"/>
  </si>
  <si>
    <t>6302.21.9020</t>
  </si>
  <si>
    <t>200TC Cotton Print</t>
    <phoneticPr fontId="25" type="noConversion"/>
  </si>
  <si>
    <t>200TC Cotton Solid</t>
    <phoneticPr fontId="25" type="noConversion"/>
  </si>
  <si>
    <t>100% Cotton 200TC Printed Sheet Set</t>
    <phoneticPr fontId="25" type="noConversion"/>
  </si>
  <si>
    <t>100% Cotton 200TC Solid Sheet Set</t>
    <phoneticPr fontId="25" type="noConversion"/>
  </si>
  <si>
    <t>200TC Cotton Printed Sheet</t>
    <phoneticPr fontId="25" type="noConversion"/>
  </si>
  <si>
    <t>200TC Cotton Solid Sheet</t>
    <phoneticPr fontId="25" type="noConversion"/>
  </si>
  <si>
    <t>100% Cotton, Printed</t>
    <phoneticPr fontId="25" type="noConversion"/>
  </si>
  <si>
    <t>100% Cotton, Solid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</si>
  <si>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</si>
  <si>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</si>
  <si>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</si>
  <si>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</si>
  <si>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</si>
  <si>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</si>
  <si>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</si>
  <si>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</si>
  <si>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</si>
  <si>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</si>
  <si>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</si>
  <si>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</si>
  <si>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</si>
  <si>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</si>
  <si>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</si>
  <si>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</si>
  <si>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</si>
  <si>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</si>
  <si>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</si>
  <si>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</si>
  <si>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</si>
  <si>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</si>
  <si>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</si>
  <si>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</si>
  <si>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</si>
  <si>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5" type="noConversion"/>
  </si>
  <si>
    <t>EMELIA FLORAL-PINK</t>
  </si>
  <si>
    <t>HALEY FLORAL-PINK</t>
  </si>
  <si>
    <t>MOLLY FLORAL-LT GREEN</t>
  </si>
  <si>
    <t>STRIPE B-BLUE</t>
  </si>
  <si>
    <t>OLIVER STRIPE FLORAL-LT GREEN</t>
  </si>
  <si>
    <t>Drizzle</t>
  </si>
  <si>
    <t xml:space="preserve"> DESERT SAGE</t>
  </si>
  <si>
    <t>SKYWRITING</t>
  </si>
  <si>
    <t>NOSEGAY</t>
  </si>
  <si>
    <t>10/22/2025</t>
    <phoneticPr fontId="25" type="noConversion"/>
  </si>
  <si>
    <t>200TC 100% Cotton</t>
    <phoneticPr fontId="25" type="noConversion"/>
  </si>
  <si>
    <t>RS20-8505</t>
  </si>
  <si>
    <t>022164660715</t>
  </si>
  <si>
    <t>RS20-8510</t>
  </si>
  <si>
    <t>022164660760</t>
  </si>
  <si>
    <t>RS20-8596</t>
  </si>
  <si>
    <t>RS20-8597</t>
  </si>
  <si>
    <t>RS20-8598</t>
  </si>
  <si>
    <t>RS20-8599</t>
  </si>
  <si>
    <t>RS20-8600</t>
  </si>
  <si>
    <t>RS20-8601</t>
  </si>
  <si>
    <t>RS20-8602</t>
  </si>
  <si>
    <t>RS20-8603</t>
  </si>
  <si>
    <t>RS20-8604</t>
  </si>
  <si>
    <t>RS20-8605</t>
  </si>
  <si>
    <t>RS20-8606</t>
  </si>
  <si>
    <t>RS20-8607</t>
  </si>
  <si>
    <t>RS20-8608</t>
  </si>
  <si>
    <t>RS20-8609</t>
    <phoneticPr fontId="25" type="noConversion"/>
  </si>
  <si>
    <t>RS20-8610</t>
  </si>
  <si>
    <t>RS20-8611</t>
  </si>
  <si>
    <t>RS20-8612</t>
  </si>
  <si>
    <t>RS20-8595</t>
    <phoneticPr fontId="25" type="noConversion"/>
  </si>
  <si>
    <t>022164678772</t>
  </si>
  <si>
    <t>022164678789</t>
  </si>
  <si>
    <t>022164678796</t>
  </si>
  <si>
    <t>022164678802</t>
  </si>
  <si>
    <t>022164678819</t>
  </si>
  <si>
    <t>022164678826</t>
  </si>
  <si>
    <t>022164678833</t>
  </si>
  <si>
    <t>022164678840</t>
  </si>
  <si>
    <t>022164678857</t>
  </si>
  <si>
    <t>022164678864</t>
  </si>
  <si>
    <t>022164678871</t>
  </si>
  <si>
    <t>022164678888</t>
  </si>
  <si>
    <t>022164678895</t>
  </si>
  <si>
    <t>022164678901</t>
  </si>
  <si>
    <t>022164678918</t>
  </si>
  <si>
    <t>022164678925</t>
  </si>
  <si>
    <t>022164678932</t>
  </si>
  <si>
    <t>022164678949</t>
  </si>
  <si>
    <t>RS-251099  ROSS PO#11505591   Factory: Maheen Textile , 2026/2/9 ship date, SW 3/31-4/5/26, Load 0%, POE: Karachi to CHA</t>
    <phoneticPr fontId="25" type="noConversion"/>
  </si>
  <si>
    <t>RS-2510100  ROSS PO#11505652   Factory: Mekotex, 2026/2/16 ship date, SW 4/6-4/9/26, Load 0%, POE: Karachi to CHA</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</si>
</sst>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quot;* #,##0.00_ ;_ &quot;¥&quot;* \-#,##0.00_ ;_ &quot;¥&quot;* &quot;-&quot;??_ ;_ @_ "/>
    <numFmt numFmtId="176" formatCode="_(&quot;$&quot;* #,##0.00_);_(&quot;$&quot;* \(#,##0.00\);_(&quot;$&quot;* &quot;-&quot;??_);_(@_)"/>
    <numFmt numFmtId="177" formatCode="&quot;$&quot;#,##0.00"/>
    <numFmt numFmtId="178" formatCode="[$-409]dd/mmm/yy;@"/>
    <numFmt numFmtId="179" formatCode="0.0%"/>
    <numFmt numFmtId="180" formatCode="0.0"/>
    <numFmt numFmtId="181" formatCode="0.000"/>
    <numFmt numFmtId="182" formatCode="_(* #,##0.00_);_(* \(#,##0.00\);_(* &quot;-&quot;??_);_(@_)"/>
    <numFmt numFmtId="183" formatCode="_(* #,##0_);_(* \(#,##0\);_(* &quot;-&quot;??_);_(@_)"/>
    <numFmt numFmtId="184" formatCode="\$#,##0.00;\-\$#,##0.00"/>
    <numFmt numFmtId="185" formatCode="#,##0_ "/>
    <numFmt numFmtId="186" formatCode="0_);[Red]\(0\)"/>
    <numFmt numFmtId="187" formatCode="&quot;$&quot;#,##0"/>
    <numFmt numFmtId="188" formatCode="0.0000"/>
    <numFmt numFmtId="189" formatCode="_([$$-409]* #,##0.00_);_([$$-409]* \(#,##0.00\);_([$$-409]* &quot;-&quot;??_);_(@_)"/>
    <numFmt numFmtId="190" formatCode="_-[$$-409]* #,##0.00_ ;_-[$$-409]* \-#,##0.00\ ;_-[$$-409]* &quot;-&quot;??_ ;_-@_ "/>
    <numFmt numFmtId="191" formatCode="0.00000"/>
    <numFmt numFmtId="192" formatCode="0.000000"/>
    <numFmt numFmtId="193" formatCode="[$￥-804]#,##0.00;[Red][$￥-804]#,##0.00"/>
    <numFmt numFmtId="194" formatCode="&quot;$&quot;#,##0.00_);[Red]\(&quot;$&quot;#,##0.00\)"/>
  </numFmts>
  <fonts count="41"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1">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8" fontId="4" fillId="0" borderId="0"/>
    <xf numFmtId="9" fontId="4" fillId="0" borderId="0" applyFont="0" applyFill="0" applyBorder="0" applyAlignment="0" applyProtection="0"/>
    <xf numFmtId="176" fontId="4" fillId="0" borderId="0" applyFont="0" applyFill="0" applyBorder="0" applyAlignment="0" applyProtection="0"/>
    <xf numFmtId="178" fontId="4" fillId="0" borderId="0"/>
    <xf numFmtId="9" fontId="24" fillId="0" borderId="0" applyFont="0" applyFill="0" applyBorder="0" applyAlignment="0" applyProtection="0">
      <alignment vertical="center"/>
    </xf>
    <xf numFmtId="0" fontId="4" fillId="0" borderId="0"/>
    <xf numFmtId="182"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3" fontId="4" fillId="0" borderId="0"/>
    <xf numFmtId="193" fontId="4" fillId="0" borderId="0"/>
    <xf numFmtId="193" fontId="27" fillId="0" borderId="0" applyFont="0" applyFill="0" applyBorder="0" applyAlignment="0" applyProtection="0">
      <alignment vertical="center"/>
    </xf>
    <xf numFmtId="176" fontId="4" fillId="0" borderId="0" applyFont="0" applyFill="0" applyBorder="0" applyAlignment="0" applyProtection="0"/>
    <xf numFmtId="193" fontId="27" fillId="0" borderId="0"/>
  </cellStyleXfs>
  <cellXfs count="390">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79"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horizontal="center" wrapText="1"/>
    </xf>
    <xf numFmtId="0" fontId="3" fillId="0" borderId="1" xfId="4" applyBorder="1" applyAlignment="1">
      <alignment wrapText="1"/>
    </xf>
    <xf numFmtId="177"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0" fontId="2" fillId="0" borderId="8" xfId="4" applyNumberFormat="1" applyFont="1" applyBorder="1" applyAlignment="1">
      <alignment wrapText="1"/>
    </xf>
    <xf numFmtId="180" fontId="2" fillId="0" borderId="1" xfId="4" applyNumberFormat="1" applyFont="1" applyBorder="1" applyAlignment="1">
      <alignment horizontal="center" wrapText="1"/>
    </xf>
    <xf numFmtId="180" fontId="3" fillId="0" borderId="1" xfId="4" applyNumberFormat="1" applyBorder="1" applyAlignment="1">
      <alignment wrapText="1"/>
    </xf>
    <xf numFmtId="180"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1" fontId="2" fillId="0" borderId="8" xfId="4" applyNumberFormat="1" applyFont="1" applyBorder="1" applyAlignment="1">
      <alignment wrapText="1"/>
    </xf>
    <xf numFmtId="181" fontId="23" fillId="0" borderId="1" xfId="1" applyNumberFormat="1" applyFont="1" applyBorder="1" applyAlignment="1">
      <alignment wrapText="1"/>
    </xf>
    <xf numFmtId="181" fontId="3" fillId="2" borderId="1" xfId="4" applyNumberFormat="1" applyFill="1" applyBorder="1" applyAlignment="1">
      <alignment wrapText="1"/>
    </xf>
    <xf numFmtId="181" fontId="3" fillId="0" borderId="0" xfId="4" applyNumberFormat="1" applyAlignment="1">
      <alignment wrapText="1"/>
    </xf>
    <xf numFmtId="0" fontId="4" fillId="0" borderId="0" xfId="11"/>
    <xf numFmtId="0" fontId="11" fillId="0" borderId="0" xfId="11" applyFont="1"/>
    <xf numFmtId="183" fontId="4" fillId="0" borderId="0" xfId="12" applyNumberFormat="1" applyFont="1" applyAlignment="1">
      <alignment horizontal="center"/>
    </xf>
    <xf numFmtId="183" fontId="11" fillId="0" borderId="0" xfId="12" applyNumberFormat="1" applyFont="1" applyAlignment="1">
      <alignment horizontal="center"/>
    </xf>
    <xf numFmtId="0" fontId="4" fillId="0" borderId="0" xfId="11" applyAlignment="1">
      <alignment wrapText="1"/>
    </xf>
    <xf numFmtId="179" fontId="26" fillId="0" borderId="0" xfId="13" applyNumberFormat="1" applyFont="1"/>
    <xf numFmtId="184" fontId="11" fillId="0" borderId="0" xfId="11" applyNumberFormat="1" applyFont="1"/>
    <xf numFmtId="185" fontId="11" fillId="0" borderId="0" xfId="11" applyNumberFormat="1" applyFont="1"/>
    <xf numFmtId="177" fontId="10" fillId="10" borderId="1" xfId="14" applyNumberFormat="1" applyFont="1" applyFill="1" applyBorder="1" applyAlignment="1">
      <alignment vertical="center"/>
    </xf>
    <xf numFmtId="186" fontId="10" fillId="10" borderId="1" xfId="14" applyNumberFormat="1" applyFont="1" applyFill="1" applyBorder="1" applyAlignment="1">
      <alignment vertical="center"/>
    </xf>
    <xf numFmtId="0" fontId="4" fillId="0" borderId="0" xfId="15" applyAlignment="1">
      <alignment wrapText="1"/>
    </xf>
    <xf numFmtId="177" fontId="11" fillId="0" borderId="1" xfId="14" applyNumberFormat="1" applyFont="1" applyBorder="1"/>
    <xf numFmtId="1" fontId="4" fillId="0" borderId="1" xfId="14" applyNumberFormat="1" applyBorder="1"/>
    <xf numFmtId="177" fontId="26" fillId="10" borderId="1" xfId="14" applyNumberFormat="1" applyFont="1" applyFill="1" applyBorder="1"/>
    <xf numFmtId="179" fontId="11" fillId="0" borderId="1" xfId="13" applyNumberFormat="1" applyFont="1" applyFill="1" applyBorder="1" applyAlignment="1"/>
    <xf numFmtId="177" fontId="11" fillId="0" borderId="1" xfId="16" applyNumberFormat="1" applyFont="1" applyFill="1" applyBorder="1" applyAlignment="1"/>
    <xf numFmtId="176" fontId="4" fillId="0" borderId="1" xfId="11" applyNumberFormat="1" applyBorder="1"/>
    <xf numFmtId="176" fontId="11" fillId="0" borderId="1" xfId="17" applyNumberFormat="1" applyFont="1" applyBorder="1"/>
    <xf numFmtId="176" fontId="11" fillId="0" borderId="1" xfId="15" applyNumberFormat="1" applyFont="1" applyBorder="1"/>
    <xf numFmtId="176" fontId="11" fillId="14" borderId="1" xfId="14" applyNumberFormat="1" applyFont="1" applyFill="1" applyBorder="1"/>
    <xf numFmtId="179" fontId="11" fillId="14" borderId="1" xfId="18" applyNumberFormat="1" applyFont="1" applyFill="1" applyBorder="1"/>
    <xf numFmtId="0" fontId="11" fillId="14" borderId="1" xfId="18" applyFont="1" applyFill="1" applyBorder="1" applyAlignment="1">
      <alignment horizontal="right"/>
    </xf>
    <xf numFmtId="177" fontId="11" fillId="14" borderId="1" xfId="15" applyNumberFormat="1" applyFont="1" applyFill="1" applyBorder="1" applyAlignment="1">
      <alignment wrapText="1"/>
    </xf>
    <xf numFmtId="187"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3" fontId="4" fillId="14" borderId="1" xfId="12" applyNumberFormat="1" applyFont="1" applyFill="1" applyBorder="1" applyAlignment="1">
      <alignment horizontal="center" wrapText="1"/>
    </xf>
    <xf numFmtId="183" fontId="4" fillId="0" borderId="1" xfId="12" applyNumberFormat="1" applyFont="1" applyFill="1" applyBorder="1" applyAlignment="1">
      <alignment horizontal="center" wrapText="1"/>
    </xf>
    <xf numFmtId="177" fontId="10" fillId="0" borderId="1" xfId="16" applyNumberFormat="1" applyFont="1" applyFill="1" applyBorder="1" applyAlignment="1">
      <alignment horizontal="center" wrapText="1"/>
    </xf>
    <xf numFmtId="0" fontId="4" fillId="0" borderId="1" xfId="11" applyBorder="1"/>
    <xf numFmtId="0" fontId="0" fillId="0" borderId="1" xfId="11" applyFont="1" applyBorder="1" applyAlignment="1">
      <alignment wrapText="1"/>
    </xf>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7" fontId="10" fillId="10" borderId="1" xfId="16" applyNumberFormat="1" applyFont="1" applyFill="1" applyBorder="1" applyAlignment="1">
      <alignment vertical="center"/>
    </xf>
    <xf numFmtId="176" fontId="10" fillId="10" borderId="1" xfId="14" applyNumberFormat="1" applyFont="1" applyFill="1" applyBorder="1" applyAlignment="1">
      <alignment vertical="center"/>
    </xf>
    <xf numFmtId="176" fontId="10" fillId="10" borderId="1" xfId="11" applyNumberFormat="1" applyFont="1" applyFill="1" applyBorder="1" applyAlignment="1">
      <alignment vertical="center"/>
    </xf>
    <xf numFmtId="179"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7" fontId="10" fillId="10" borderId="1" xfId="14" applyNumberFormat="1" applyFont="1" applyFill="1" applyBorder="1" applyAlignment="1">
      <alignment vertical="center" wrapText="1"/>
    </xf>
    <xf numFmtId="187"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8"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83" fontId="4" fillId="10" borderId="1" xfId="12" applyNumberFormat="1"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0" fontId="10" fillId="10" borderId="1" xfId="14" applyFont="1" applyFill="1" applyBorder="1" applyAlignment="1">
      <alignment wrapText="1"/>
    </xf>
    <xf numFmtId="183"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7" fontId="15" fillId="0" borderId="1" xfId="11" applyNumberFormat="1" applyFont="1" applyBorder="1" applyAlignment="1">
      <alignment horizontal="center" vertical="center" wrapText="1"/>
    </xf>
    <xf numFmtId="183"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7"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7"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7" fontId="4" fillId="0" borderId="0" xfId="21" applyNumberFormat="1" applyAlignment="1" applyProtection="1">
      <alignment horizontal="left"/>
      <protection locked="0"/>
    </xf>
    <xf numFmtId="177"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90" fontId="13" fillId="0" borderId="20" xfId="25" applyNumberFormat="1" applyFont="1" applyBorder="1" applyAlignment="1">
      <alignment horizontal="center" vertical="center" wrapText="1"/>
    </xf>
    <xf numFmtId="190" fontId="32" fillId="0" borderId="20" xfId="25" applyNumberFormat="1" applyFont="1" applyBorder="1" applyAlignment="1">
      <alignment horizontal="center" vertical="center" wrapText="1"/>
    </xf>
    <xf numFmtId="190" fontId="13" fillId="0" borderId="25" xfId="25" applyNumberFormat="1" applyFont="1" applyBorder="1" applyAlignment="1">
      <alignment horizontal="center" vertical="center" wrapText="1"/>
    </xf>
    <xf numFmtId="190"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1" fontId="3" fillId="2" borderId="1" xfId="4" applyNumberFormat="1" applyFill="1" applyBorder="1"/>
    <xf numFmtId="191" fontId="3" fillId="2" borderId="1" xfId="4" applyNumberFormat="1" applyFill="1" applyBorder="1" applyAlignment="1">
      <alignment wrapText="1"/>
    </xf>
    <xf numFmtId="192" fontId="11" fillId="14" borderId="1" xfId="15" applyNumberFormat="1" applyFont="1" applyFill="1" applyBorder="1"/>
    <xf numFmtId="192" fontId="10" fillId="10" borderId="1" xfId="14" applyNumberFormat="1" applyFont="1" applyFill="1" applyBorder="1" applyAlignment="1">
      <alignment vertical="center"/>
    </xf>
    <xf numFmtId="0" fontId="12" fillId="0" borderId="0" xfId="2" applyFont="1" applyAlignment="1" applyProtection="1">
      <alignment horizontal="center"/>
      <protection locked="0"/>
    </xf>
    <xf numFmtId="179" fontId="34" fillId="0" borderId="0" xfId="10" applyNumberFormat="1" applyFont="1" applyAlignment="1" applyProtection="1">
      <alignment horizontal="center" vertical="center"/>
      <protection locked="0"/>
    </xf>
    <xf numFmtId="193" fontId="6" fillId="0" borderId="0" xfId="26" applyFont="1" applyAlignment="1">
      <alignment horizontal="center" vertical="center"/>
    </xf>
    <xf numFmtId="177" fontId="6" fillId="0" borderId="1" xfId="27" applyNumberFormat="1" applyFont="1" applyBorder="1" applyAlignment="1">
      <alignment horizontal="center" vertical="center" wrapText="1"/>
    </xf>
    <xf numFmtId="177"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8" fontId="6" fillId="0" borderId="1" xfId="27" applyNumberFormat="1" applyFont="1" applyBorder="1" applyAlignment="1">
      <alignment horizontal="center" vertical="center"/>
    </xf>
    <xf numFmtId="193" fontId="6" fillId="0" borderId="1" xfId="27" applyFont="1" applyBorder="1" applyAlignment="1">
      <alignment horizontal="center" vertical="center" wrapText="1"/>
    </xf>
    <xf numFmtId="176" fontId="6" fillId="16" borderId="1" xfId="29" applyFont="1" applyFill="1" applyBorder="1" applyAlignment="1">
      <alignment horizontal="center" vertical="center" wrapText="1"/>
    </xf>
    <xf numFmtId="193" fontId="6" fillId="0" borderId="2" xfId="26" applyFont="1" applyBorder="1" applyAlignment="1">
      <alignment vertical="center" wrapText="1"/>
    </xf>
    <xf numFmtId="193" fontId="39" fillId="10" borderId="1" xfId="27" applyFont="1" applyFill="1" applyBorder="1" applyAlignment="1">
      <alignment horizontal="center" vertical="center" wrapText="1"/>
    </xf>
    <xf numFmtId="193" fontId="39" fillId="10" borderId="7" xfId="27" applyFont="1" applyFill="1" applyBorder="1" applyAlignment="1">
      <alignment horizontal="center" vertical="center" wrapText="1"/>
    </xf>
    <xf numFmtId="193" fontId="5" fillId="10" borderId="1" xfId="27" applyFont="1" applyFill="1" applyBorder="1" applyAlignment="1">
      <alignment horizontal="center" vertical="center" wrapText="1"/>
    </xf>
    <xf numFmtId="193" fontId="5" fillId="10" borderId="2" xfId="27" applyFont="1" applyFill="1" applyBorder="1" applyAlignment="1">
      <alignment horizontal="center" vertical="center" wrapText="1"/>
    </xf>
    <xf numFmtId="193" fontId="39" fillId="15" borderId="2" xfId="27" applyFont="1" applyFill="1" applyBorder="1" applyAlignment="1">
      <alignment horizontal="center" vertical="center" wrapText="1"/>
    </xf>
    <xf numFmtId="193" fontId="39" fillId="15" borderId="1" xfId="27" applyFont="1" applyFill="1" applyBorder="1" applyAlignment="1">
      <alignment horizontal="center" vertical="center" wrapText="1"/>
    </xf>
    <xf numFmtId="193" fontId="39" fillId="15" borderId="1" xfId="27" applyFont="1" applyFill="1" applyBorder="1" applyAlignment="1">
      <alignment horizontal="center" vertical="center"/>
    </xf>
    <xf numFmtId="193" fontId="39" fillId="5" borderId="1" xfId="27" applyFont="1" applyFill="1" applyBorder="1" applyAlignment="1">
      <alignment horizontal="center" vertical="center" wrapText="1"/>
    </xf>
    <xf numFmtId="193" fontId="39" fillId="5" borderId="9" xfId="27" applyFont="1" applyFill="1" applyBorder="1" applyAlignment="1">
      <alignment horizontal="center" vertical="center" wrapText="1"/>
    </xf>
    <xf numFmtId="193" fontId="39" fillId="5" borderId="2" xfId="27" applyFont="1" applyFill="1" applyBorder="1" applyAlignment="1">
      <alignment horizontal="center" vertical="center" wrapText="1"/>
    </xf>
    <xf numFmtId="193" fontId="39" fillId="0" borderId="38" xfId="27" applyFont="1" applyBorder="1" applyAlignment="1">
      <alignment horizontal="center" vertical="center" wrapText="1"/>
    </xf>
    <xf numFmtId="193" fontId="38" fillId="0" borderId="1" xfId="26" applyFont="1" applyBorder="1" applyAlignment="1">
      <alignment horizontal="center" vertical="center"/>
    </xf>
    <xf numFmtId="193" fontId="38" fillId="0" borderId="2" xfId="26" applyFont="1" applyBorder="1" applyAlignment="1">
      <alignment horizontal="center" vertical="center"/>
    </xf>
    <xf numFmtId="193" fontId="39" fillId="0" borderId="2" xfId="27" applyFont="1" applyBorder="1" applyAlignment="1">
      <alignment horizontal="center" vertical="center" wrapText="1"/>
    </xf>
    <xf numFmtId="194" fontId="38" fillId="12" borderId="1" xfId="27" applyNumberFormat="1" applyFont="1" applyFill="1" applyBorder="1" applyAlignment="1">
      <alignment horizontal="center" vertical="center"/>
    </xf>
    <xf numFmtId="193" fontId="38" fillId="12" borderId="1" xfId="27" applyFont="1" applyFill="1" applyBorder="1" applyAlignment="1">
      <alignment horizontal="center" vertical="center" wrapText="1"/>
    </xf>
    <xf numFmtId="193" fontId="39" fillId="0" borderId="1" xfId="27" applyFont="1" applyBorder="1" applyAlignment="1">
      <alignment horizontal="center" vertical="center"/>
    </xf>
    <xf numFmtId="193" fontId="39" fillId="0" borderId="1" xfId="27" applyFont="1" applyBorder="1" applyAlignment="1">
      <alignment horizontal="center" vertical="center" wrapText="1"/>
    </xf>
    <xf numFmtId="193" fontId="6" fillId="0" borderId="38" xfId="27" applyFont="1" applyBorder="1" applyAlignment="1">
      <alignment horizontal="center" vertical="center"/>
    </xf>
    <xf numFmtId="193"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3" fontId="6" fillId="0" borderId="0" xfId="27" applyFont="1" applyAlignment="1">
      <alignment horizontal="center" vertical="center"/>
    </xf>
    <xf numFmtId="193" fontId="39" fillId="0" borderId="0" xfId="27" applyFont="1" applyAlignment="1">
      <alignment horizontal="center" vertical="center"/>
    </xf>
    <xf numFmtId="0" fontId="0" fillId="0" borderId="1" xfId="0" applyBorder="1" applyAlignment="1">
      <alignment wrapText="1"/>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3"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192" fontId="10" fillId="17" borderId="1" xfId="14" applyNumberFormat="1" applyFont="1" applyFill="1" applyBorder="1" applyAlignment="1">
      <alignment vertical="center"/>
    </xf>
    <xf numFmtId="3" fontId="10" fillId="17" borderId="1" xfId="14" applyNumberFormat="1" applyFont="1" applyFill="1" applyBorder="1" applyAlignment="1">
      <alignment vertical="center"/>
    </xf>
    <xf numFmtId="187" fontId="10" fillId="17" borderId="1" xfId="14" applyNumberFormat="1" applyFont="1" applyFill="1" applyBorder="1" applyAlignment="1">
      <alignment vertical="center" wrapText="1"/>
    </xf>
    <xf numFmtId="177"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79" fontId="10" fillId="17" borderId="1" xfId="14" applyNumberFormat="1" applyFont="1" applyFill="1" applyBorder="1" applyAlignment="1">
      <alignment vertical="center"/>
    </xf>
    <xf numFmtId="176" fontId="10" fillId="17" borderId="1" xfId="14" applyNumberFormat="1" applyFont="1" applyFill="1" applyBorder="1" applyAlignment="1">
      <alignment vertical="center"/>
    </xf>
    <xf numFmtId="176" fontId="10" fillId="17" borderId="1" xfId="11" applyNumberFormat="1" applyFont="1" applyFill="1" applyBorder="1" applyAlignment="1">
      <alignment vertical="center"/>
    </xf>
    <xf numFmtId="177" fontId="10" fillId="17" borderId="1" xfId="16" applyNumberFormat="1" applyFont="1" applyFill="1" applyBorder="1" applyAlignment="1">
      <alignment vertical="center"/>
    </xf>
    <xf numFmtId="177" fontId="10" fillId="17" borderId="1" xfId="14" applyNumberFormat="1" applyFont="1" applyFill="1" applyBorder="1" applyAlignment="1">
      <alignment vertical="center"/>
    </xf>
    <xf numFmtId="186" fontId="10" fillId="17" borderId="1" xfId="14" applyNumberFormat="1" applyFont="1" applyFill="1" applyBorder="1" applyAlignment="1">
      <alignment vertical="center"/>
    </xf>
    <xf numFmtId="188" fontId="10" fillId="17" borderId="1" xfId="14" applyNumberFormat="1" applyFont="1" applyFill="1" applyBorder="1" applyAlignment="1">
      <alignment vertical="center"/>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40" fillId="0" borderId="0" xfId="11" applyFont="1"/>
    <xf numFmtId="176" fontId="6" fillId="10" borderId="1" xfId="29" applyFont="1" applyFill="1" applyBorder="1" applyAlignment="1">
      <alignment horizontal="center" vertical="center" wrapText="1"/>
    </xf>
    <xf numFmtId="49" fontId="4" fillId="6" borderId="1" xfId="26" applyNumberFormat="1" applyFill="1" applyBorder="1" applyAlignment="1">
      <alignment horizontal="left" vertical="center"/>
    </xf>
    <xf numFmtId="0" fontId="4" fillId="10" borderId="1" xfId="0" quotePrefix="1" applyFont="1" applyFill="1" applyBorder="1" applyAlignment="1">
      <alignment horizontal="left" wrapText="1"/>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4" fillId="0" borderId="1" xfId="11" applyBorder="1" applyAlignment="1">
      <alignment horizontal="center" vertical="center" wrapText="1"/>
    </xf>
    <xf numFmtId="0" fontId="3" fillId="0" borderId="1" xfId="11" applyFont="1" applyBorder="1" applyAlignment="1">
      <alignment horizontal="center" vertical="center" wrapText="1"/>
    </xf>
    <xf numFmtId="0" fontId="0" fillId="0" borderId="1" xfId="11" applyFont="1" applyBorder="1" applyAlignment="1">
      <alignment horizontal="center" vertical="center" wrapText="1"/>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3"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89"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7" fontId="13" fillId="0" borderId="18" xfId="21" applyNumberFormat="1" applyFont="1" applyBorder="1" applyAlignment="1" applyProtection="1">
      <alignment horizontal="left"/>
      <protection locked="0"/>
    </xf>
    <xf numFmtId="177" fontId="13" fillId="0" borderId="17"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177" fontId="13" fillId="0" borderId="1" xfId="21" applyNumberFormat="1" applyFont="1" applyBorder="1" applyAlignment="1" applyProtection="1">
      <alignment horizontal="left"/>
      <protection locked="0"/>
    </xf>
    <xf numFmtId="177" fontId="13" fillId="0" borderId="15" xfId="21" applyNumberFormat="1" applyFont="1" applyBorder="1" applyAlignment="1" applyProtection="1">
      <alignment horizontal="left"/>
      <protection locked="0"/>
    </xf>
    <xf numFmtId="0" fontId="15" fillId="0" borderId="13" xfId="21" applyFont="1" applyBorder="1" applyAlignment="1" applyProtection="1">
      <alignment horizontal="left"/>
      <protection locked="0"/>
    </xf>
    <xf numFmtId="177" fontId="13" fillId="0" borderId="13" xfId="21" applyNumberFormat="1" applyFont="1" applyBorder="1" applyAlignment="1" applyProtection="1">
      <alignment horizontal="left"/>
      <protection locked="0"/>
    </xf>
    <xf numFmtId="177" fontId="13" fillId="0" borderId="12" xfId="21" applyNumberFormat="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193" fontId="39" fillId="0" borderId="39" xfId="27" applyFont="1" applyBorder="1" applyAlignment="1">
      <alignment horizontal="center" vertical="center"/>
    </xf>
    <xf numFmtId="193" fontId="39" fillId="0" borderId="38" xfId="27" applyFont="1" applyBorder="1" applyAlignment="1">
      <alignment horizontal="center" vertical="center"/>
    </xf>
    <xf numFmtId="193" fontId="39" fillId="0" borderId="37" xfId="27" applyFont="1" applyBorder="1" applyAlignment="1">
      <alignment horizontal="center" vertical="center"/>
    </xf>
    <xf numFmtId="193" fontId="39" fillId="5" borderId="2" xfId="27" applyFont="1" applyFill="1" applyBorder="1" applyAlignment="1">
      <alignment horizontal="center" vertical="center"/>
    </xf>
    <xf numFmtId="193" fontId="39" fillId="5" borderId="9" xfId="27" applyFont="1" applyFill="1" applyBorder="1" applyAlignment="1">
      <alignment horizontal="center" vertical="center"/>
    </xf>
    <xf numFmtId="193" fontId="39" fillId="5" borderId="7" xfId="27" applyFont="1" applyFill="1" applyBorder="1" applyAlignment="1">
      <alignment horizontal="center" vertical="center"/>
    </xf>
    <xf numFmtId="193" fontId="38" fillId="16" borderId="1" xfId="27" applyFont="1" applyFill="1" applyBorder="1" applyAlignment="1">
      <alignment horizontal="center" vertical="center" wrapText="1"/>
    </xf>
    <xf numFmtId="193" fontId="6" fillId="0" borderId="1" xfId="27" applyFont="1" applyBorder="1" applyAlignment="1">
      <alignment horizontal="center" vertical="center" wrapText="1"/>
    </xf>
    <xf numFmtId="193"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90" fontId="32" fillId="0" borderId="27" xfId="25" applyNumberFormat="1" applyFont="1" applyBorder="1" applyAlignment="1">
      <alignment horizontal="left" vertical="center" wrapText="1"/>
    </xf>
    <xf numFmtId="190" fontId="32" fillId="0" borderId="26" xfId="25" applyNumberFormat="1" applyFont="1" applyBorder="1" applyAlignment="1">
      <alignment horizontal="left" vertical="center" wrapText="1"/>
    </xf>
    <xf numFmtId="190" fontId="32" fillId="0" borderId="22" xfId="25" applyNumberFormat="1" applyFont="1" applyBorder="1" applyAlignment="1">
      <alignment horizontal="left" vertical="center" wrapText="1"/>
    </xf>
    <xf numFmtId="190" fontId="32" fillId="0" borderId="21" xfId="25" applyNumberFormat="1" applyFont="1" applyBorder="1" applyAlignment="1">
      <alignment horizontal="left" vertical="center" wrapText="1"/>
    </xf>
  </cellXfs>
  <cellStyles count="31">
    <cellStyle name="Currency 2" xfId="16" xr:uid="{00000000-0005-0000-0000-000000000000}"/>
    <cellStyle name="Currency 2 2 2" xfId="8" xr:uid="{00000000-0005-0000-0000-000001000000}"/>
    <cellStyle name="Currency_Sheet1 2" xfId="28" xr:uid="{00000000-0005-0000-0000-000002000000}"/>
    <cellStyle name="Normal 2" xfId="4" xr:uid="{00000000-0005-0000-0000-000003000000}"/>
    <cellStyle name="Normal 2 18 2" xfId="1" xr:uid="{00000000-0005-0000-0000-000004000000}"/>
    <cellStyle name="Normal 2 2 14 2" xfId="25" xr:uid="{00000000-0005-0000-0000-000005000000}"/>
    <cellStyle name="Normal 2 37" xfId="24" xr:uid="{00000000-0005-0000-0000-000006000000}"/>
    <cellStyle name="Normal 35" xfId="6" xr:uid="{00000000-0005-0000-0000-000007000000}"/>
    <cellStyle name="Normal_2010 NY-showroom sheet set for JCP 0330" xfId="14" xr:uid="{00000000-0005-0000-0000-000008000000}"/>
    <cellStyle name="Normal_Copy of Request For Quote -- updated by VV on 043008 FINAL FINAL (4)" xfId="30" xr:uid="{00000000-0005-0000-0000-000009000000}"/>
    <cellStyle name="Normal_HE micro fiber Sheets 08252010" xfId="18" xr:uid="{00000000-0005-0000-0000-00000A000000}"/>
    <cellStyle name="Normal_jcp duet sheet and reversible sheet 09-27-2010" xfId="22" xr:uid="{00000000-0005-0000-0000-00000B000000}"/>
    <cellStyle name="Normal_Kohl's 600TC sheets price requote Oct 30 09" xfId="17" xr:uid="{00000000-0005-0000-0000-00000C000000}"/>
    <cellStyle name="Normal_March 2011 Macys market quote" xfId="11" xr:uid="{00000000-0005-0000-0000-00000D000000}"/>
    <cellStyle name="Normal_March 2011 Macys market quote 2" xfId="20" xr:uid="{00000000-0005-0000-0000-00000E000000}"/>
    <cellStyle name="Normal_Quote sheet of  E-Commerce   sheet updated 11-30-2010" xfId="15" xr:uid="{00000000-0005-0000-0000-00000F000000}"/>
    <cellStyle name="Normal_Sheet1" xfId="27" xr:uid="{00000000-0005-0000-0000-000010000000}"/>
    <cellStyle name="Percent 2" xfId="5" xr:uid="{00000000-0005-0000-0000-000011000000}"/>
    <cellStyle name="Percent 2 2 2" xfId="7" xr:uid="{00000000-0005-0000-0000-000012000000}"/>
    <cellStyle name="Style 1" xfId="3" xr:uid="{00000000-0005-0000-0000-000013000000}"/>
    <cellStyle name="百分比" xfId="10" builtinId="5"/>
    <cellStyle name="百分比 2" xfId="13" xr:uid="{00000000-0005-0000-0000-000015000000}"/>
    <cellStyle name="常规" xfId="0" builtinId="0"/>
    <cellStyle name="常规 19" xfId="23" xr:uid="{00000000-0005-0000-0000-000017000000}"/>
    <cellStyle name="常规 2" xfId="19" xr:uid="{00000000-0005-0000-0000-000018000000}"/>
    <cellStyle name="常规 2 2" xfId="26" xr:uid="{00000000-0005-0000-0000-000019000000}"/>
    <cellStyle name="货币 2" xfId="29" xr:uid="{00000000-0005-0000-0000-00001A000000}"/>
    <cellStyle name="千位分隔 2" xfId="12" xr:uid="{00000000-0005-0000-0000-00001B000000}"/>
    <cellStyle name="样式 1 2" xfId="2" xr:uid="{00000000-0005-0000-0000-00001C000000}"/>
    <cellStyle name="样式 1 2 2" xfId="21" xr:uid="{00000000-0005-0000-0000-00001D000000}"/>
    <cellStyle name="样式 1 5" xfId="9" xr:uid="{00000000-0005-0000-0000-00001E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Sample PO worksheet"/>
      <sheetName val="Attribute Assignment"/>
    </sheetNames>
    <sheetDataSet>
      <sheetData sheetId="0"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66" workbookViewId="0">
      <selection activeCell="D4" sqref="D4"/>
    </sheetView>
  </sheetViews>
  <sheetFormatPr defaultRowHeight="15" x14ac:dyDescent="0.2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x14ac:dyDescent="0.3">
      <c r="A2" s="4" t="s">
        <v>682</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3" t="str">
        <f>_xlfn.TEXTJOIN(" ",TRUE,B5,D5,D6,B6,D4,D7)</f>
        <v>Ross Armoire Collection 200TC 100% Cotton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957</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665</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2">
        <f>SUM(Item!BB4:BB53)</f>
        <v>321448.40000000002</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659</v>
      </c>
      <c r="D9" s="122">
        <f>SUM(Item!BA4:BA53)</f>
        <v>289527.67999999999</v>
      </c>
      <c r="E9" s="42" t="s">
        <v>466</v>
      </c>
      <c r="F9" s="37" t="s">
        <v>477</v>
      </c>
    </row>
    <row r="10" spans="1:224" x14ac:dyDescent="0.25">
      <c r="C10" s="42" t="s">
        <v>64</v>
      </c>
      <c r="D10" s="36" t="s">
        <v>607</v>
      </c>
      <c r="E10" s="42" t="s">
        <v>467</v>
      </c>
      <c r="F10" s="37" t="s">
        <v>679</v>
      </c>
    </row>
    <row r="11" spans="1:224" x14ac:dyDescent="0.25">
      <c r="C11" s="42" t="s">
        <v>65</v>
      </c>
      <c r="D11" s="11" t="s">
        <v>956</v>
      </c>
    </row>
    <row r="12" spans="1:224" x14ac:dyDescent="0.25">
      <c r="C12" s="42" t="s">
        <v>66</v>
      </c>
      <c r="D12" s="37"/>
    </row>
    <row r="13" spans="1:224" x14ac:dyDescent="0.25">
      <c r="C13" s="263" t="s">
        <v>908</v>
      </c>
      <c r="D13" s="264">
        <f>'Internal Commitment'!AK40</f>
        <v>9.9000000000000005E-2</v>
      </c>
    </row>
    <row r="15" spans="1:224" x14ac:dyDescent="0.25">
      <c r="A15" t="s">
        <v>468</v>
      </c>
      <c r="D15" s="47"/>
    </row>
    <row r="16" spans="1:224" x14ac:dyDescent="0.25">
      <c r="A16" s="3" t="s">
        <v>660</v>
      </c>
    </row>
    <row r="17" spans="1:1" x14ac:dyDescent="0.25">
      <c r="A17" s="3" t="s">
        <v>661</v>
      </c>
    </row>
    <row r="18" spans="1:1" x14ac:dyDescent="0.25">
      <c r="A18" t="s">
        <v>662</v>
      </c>
    </row>
    <row r="19" spans="1:1" x14ac:dyDescent="0.25">
      <c r="A19" s="3" t="s">
        <v>663</v>
      </c>
    </row>
    <row r="20" spans="1:1" x14ac:dyDescent="0.25">
      <c r="A20" s="3" t="s">
        <v>664</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4"/>
  <sheetViews>
    <sheetView topLeftCell="L1" zoomScaleNormal="100" workbookViewId="0">
      <selection activeCell="Q19" sqref="Q19:Q22"/>
    </sheetView>
  </sheetViews>
  <sheetFormatPr defaultColWidth="9.140625" defaultRowHeight="15" x14ac:dyDescent="0.25"/>
  <cols>
    <col min="1" max="1" width="10.140625" style="72" customWidth="1"/>
    <col min="2" max="2" width="7.140625" style="73" customWidth="1"/>
    <col min="3" max="4" width="8.42578125" style="73" customWidth="1"/>
    <col min="5" max="5" width="22" style="73" customWidth="1"/>
    <col min="6" max="6" width="7.4257812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28.42578125" style="73" customWidth="1"/>
    <col min="14" max="14" width="19.5703125" style="73" customWidth="1"/>
    <col min="15" max="15" width="9.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7" customWidth="1"/>
    <col min="24" max="24" width="8.7109375" style="127" customWidth="1"/>
    <col min="25" max="25" width="7.140625" style="127" customWidth="1"/>
    <col min="26" max="26" width="9" style="119" customWidth="1"/>
    <col min="27" max="27" width="6.28515625" style="120" customWidth="1"/>
    <col min="28" max="28" width="10" style="135" customWidth="1"/>
    <col min="29" max="29" width="10" style="119" customWidth="1"/>
    <col min="30" max="30" width="9.85546875" style="120"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4"/>
      <c r="X1" s="124"/>
      <c r="Y1" s="124"/>
      <c r="Z1" s="128"/>
      <c r="AA1" s="77"/>
      <c r="AB1" s="132"/>
      <c r="AC1" s="77"/>
      <c r="AD1" s="77"/>
      <c r="AE1" s="77"/>
      <c r="AF1" s="77"/>
      <c r="AS1" s="79" t="s">
        <v>684</v>
      </c>
      <c r="AY1" s="76"/>
    </row>
    <row r="2" spans="1:54" x14ac:dyDescent="0.25">
      <c r="G2" s="74" t="s">
        <v>610</v>
      </c>
      <c r="I2" s="74" t="s">
        <v>610</v>
      </c>
      <c r="J2" s="74" t="s">
        <v>610</v>
      </c>
      <c r="K2" s="74" t="s">
        <v>610</v>
      </c>
      <c r="L2" s="74" t="s">
        <v>610</v>
      </c>
      <c r="M2" s="74" t="s">
        <v>610</v>
      </c>
      <c r="N2" s="74" t="s">
        <v>610</v>
      </c>
      <c r="O2" s="74"/>
      <c r="S2" s="74" t="s">
        <v>610</v>
      </c>
      <c r="T2" s="330" t="s">
        <v>674</v>
      </c>
      <c r="U2" s="331"/>
      <c r="V2" s="321" t="s">
        <v>611</v>
      </c>
      <c r="W2" s="322"/>
      <c r="X2" s="322"/>
      <c r="Y2" s="322"/>
      <c r="Z2" s="322"/>
      <c r="AA2" s="322"/>
      <c r="AB2" s="322"/>
      <c r="AC2" s="322"/>
      <c r="AD2" s="322"/>
      <c r="AE2" s="322"/>
      <c r="AF2" s="323"/>
      <c r="AG2" s="324" t="s">
        <v>612</v>
      </c>
      <c r="AH2" s="324"/>
      <c r="AI2" s="324"/>
      <c r="AK2" s="325" t="s">
        <v>613</v>
      </c>
      <c r="AL2" s="326"/>
      <c r="AM2" s="326"/>
      <c r="AN2" s="326"/>
      <c r="AO2" s="326"/>
      <c r="AP2" s="326"/>
      <c r="AQ2" s="326"/>
      <c r="AR2" s="326"/>
      <c r="AS2" s="326"/>
      <c r="AT2" s="326"/>
      <c r="AU2" s="326"/>
      <c r="AV2" s="327"/>
      <c r="AW2" s="328" t="s">
        <v>614</v>
      </c>
      <c r="AX2" s="329"/>
      <c r="AY2" s="329"/>
      <c r="AZ2" s="80"/>
      <c r="BA2" s="81"/>
      <c r="BB2" s="81"/>
    </row>
    <row r="3" spans="1:54" ht="68.099999999999994" customHeight="1" x14ac:dyDescent="0.25">
      <c r="A3" s="82" t="s">
        <v>615</v>
      </c>
      <c r="B3" s="82" t="s">
        <v>616</v>
      </c>
      <c r="C3" s="83" t="s">
        <v>617</v>
      </c>
      <c r="D3" s="83" t="s">
        <v>686</v>
      </c>
      <c r="E3" s="84" t="s">
        <v>3</v>
      </c>
      <c r="F3" s="84" t="s">
        <v>20</v>
      </c>
      <c r="G3" s="85" t="s">
        <v>618</v>
      </c>
      <c r="H3" s="83" t="s">
        <v>619</v>
      </c>
      <c r="I3" s="86" t="s">
        <v>620</v>
      </c>
      <c r="J3" s="86" t="s">
        <v>621</v>
      </c>
      <c r="K3" s="86" t="s">
        <v>622</v>
      </c>
      <c r="L3" s="86" t="s">
        <v>689</v>
      </c>
      <c r="M3" s="86" t="s">
        <v>623</v>
      </c>
      <c r="N3" s="86" t="s">
        <v>624</v>
      </c>
      <c r="O3" s="83" t="s">
        <v>687</v>
      </c>
      <c r="P3" s="83" t="s">
        <v>625</v>
      </c>
      <c r="Q3" s="83" t="s">
        <v>626</v>
      </c>
      <c r="R3" s="83" t="s">
        <v>685</v>
      </c>
      <c r="S3" s="86" t="s">
        <v>627</v>
      </c>
      <c r="T3" s="130" t="s">
        <v>675</v>
      </c>
      <c r="U3" s="87" t="s">
        <v>628</v>
      </c>
      <c r="V3" s="88" t="s">
        <v>4</v>
      </c>
      <c r="W3" s="125" t="s">
        <v>629</v>
      </c>
      <c r="X3" s="125" t="s">
        <v>630</v>
      </c>
      <c r="Y3" s="125" t="s">
        <v>631</v>
      </c>
      <c r="Z3" s="89" t="s">
        <v>632</v>
      </c>
      <c r="AA3" s="90" t="s">
        <v>633</v>
      </c>
      <c r="AB3" s="133"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1" t="s">
        <v>683</v>
      </c>
      <c r="AT3" s="94" t="s">
        <v>676</v>
      </c>
      <c r="AU3" s="93" t="s">
        <v>677</v>
      </c>
      <c r="AV3" s="93" t="s">
        <v>651</v>
      </c>
      <c r="AW3" s="96" t="s">
        <v>652</v>
      </c>
      <c r="AX3" s="97" t="s">
        <v>656</v>
      </c>
      <c r="AY3" s="98" t="s">
        <v>657</v>
      </c>
      <c r="AZ3" s="82" t="s">
        <v>653</v>
      </c>
      <c r="BA3" s="93" t="s">
        <v>654</v>
      </c>
      <c r="BB3" s="93" t="s">
        <v>655</v>
      </c>
    </row>
    <row r="4" spans="1:54" s="112" customFormat="1" x14ac:dyDescent="0.25">
      <c r="A4" s="99">
        <v>1</v>
      </c>
      <c r="B4" s="100"/>
      <c r="C4" s="100"/>
      <c r="D4" s="100"/>
      <c r="E4" s="100" t="s">
        <v>698</v>
      </c>
      <c r="F4" s="100"/>
      <c r="G4" s="100" t="s">
        <v>665</v>
      </c>
      <c r="H4" s="100" t="s">
        <v>913</v>
      </c>
      <c r="I4" s="100" t="s">
        <v>915</v>
      </c>
      <c r="J4" s="100" t="s">
        <v>917</v>
      </c>
      <c r="K4" s="100" t="s">
        <v>694</v>
      </c>
      <c r="L4" s="114" t="s">
        <v>919</v>
      </c>
      <c r="M4" s="100" t="s">
        <v>696</v>
      </c>
      <c r="N4" s="100" t="s">
        <v>947</v>
      </c>
      <c r="O4" s="100"/>
      <c r="P4" s="320" t="s">
        <v>979</v>
      </c>
      <c r="Q4" s="297" t="s">
        <v>980</v>
      </c>
      <c r="R4" s="100"/>
      <c r="S4" s="100" t="s">
        <v>505</v>
      </c>
      <c r="T4" s="129"/>
      <c r="U4" s="121">
        <f>'Internal Commitment'!J13</f>
        <v>8.5299999999999994</v>
      </c>
      <c r="V4" s="100" t="s">
        <v>101</v>
      </c>
      <c r="W4" s="102">
        <v>35</v>
      </c>
      <c r="X4" s="102">
        <v>27</v>
      </c>
      <c r="Y4" s="102">
        <v>20</v>
      </c>
      <c r="Z4" s="103">
        <v>5.0999999999999996</v>
      </c>
      <c r="AA4" s="102">
        <v>4</v>
      </c>
      <c r="AB4" s="259">
        <f>IF(W4="","",W4*X4*Y4/1000000)</f>
        <v>1.89E-2</v>
      </c>
      <c r="AC4" s="103">
        <v>56</v>
      </c>
      <c r="AD4" s="104">
        <f>IF(AA4="","",AC4/AB4*AA4)</f>
        <v>11852</v>
      </c>
      <c r="AE4" s="105">
        <v>3500</v>
      </c>
      <c r="AF4" s="106">
        <f>IF(ISERROR(AE4/AD4),"",AE4/AD4)</f>
        <v>0.3</v>
      </c>
      <c r="AG4" s="100" t="s">
        <v>912</v>
      </c>
      <c r="AH4" s="107">
        <v>0.25700000000000001</v>
      </c>
      <c r="AI4" s="106">
        <f>IF(ISERROR(U4*AH4),"",U4*AH4)</f>
        <v>2.19</v>
      </c>
      <c r="AJ4" s="106">
        <f>IF(ISERROR(U4+AF4+AI4),"",U4+AF4+AI4)</f>
        <v>11.02</v>
      </c>
      <c r="AK4" s="108">
        <v>0</v>
      </c>
      <c r="AL4" s="106">
        <f t="shared" ref="AL4:AL35" si="0">IF(ISERROR(AY4*AK4),"",AY4*AK4)</f>
        <v>0</v>
      </c>
      <c r="AM4" s="108">
        <v>0</v>
      </c>
      <c r="AN4" s="106">
        <f t="shared" ref="AN4:AN35" si="1">IF(ISERROR(AY4*AM4),"",AY4*AM4)</f>
        <v>0</v>
      </c>
      <c r="AO4" s="108">
        <v>0</v>
      </c>
      <c r="AP4" s="106">
        <f>IF(ISERROR(AY4*AO4),"",AY4*AO4)</f>
        <v>0</v>
      </c>
      <c r="AQ4" s="108">
        <v>0</v>
      </c>
      <c r="AR4" s="106">
        <f>IF(ISERROR(U4*AQ4),"",U4*AQ4)</f>
        <v>0</v>
      </c>
      <c r="AS4" s="111">
        <v>0</v>
      </c>
      <c r="AT4" s="108">
        <v>0</v>
      </c>
      <c r="AU4" s="106">
        <f>IF(ISERROR(AY4*AT4),"",AY4*AT4)</f>
        <v>0</v>
      </c>
      <c r="AV4" s="106">
        <f>IF(ISERROR(AL4+AN4+AP4+AR4+AU4),"",AL4+AN4+AP4+AR4+AU4)</f>
        <v>0</v>
      </c>
      <c r="AW4" s="106">
        <f t="shared" ref="AW4:AW35" si="2">IF(ISERROR(AJ4+AV4),"",AJ4+AV4)</f>
        <v>11.02</v>
      </c>
      <c r="AX4" s="110">
        <f t="shared" ref="AX4:AX53" si="3">IF(ISERROR((AY4-AW4)/AY4),"",(AY4-AW4)/AY4)</f>
        <v>0.1041</v>
      </c>
      <c r="AY4" s="111">
        <v>12.3</v>
      </c>
      <c r="AZ4" s="102">
        <v>1108</v>
      </c>
      <c r="BA4" s="106">
        <f>IF(ISERROR(AW4*AZ4),"",AW4*AZ4)</f>
        <v>12210.16</v>
      </c>
      <c r="BB4" s="106">
        <f>IF(ISERROR(AY4*AZ4),"",AY4*AZ4)</f>
        <v>13628.4</v>
      </c>
    </row>
    <row r="5" spans="1:54" s="112" customFormat="1" x14ac:dyDescent="0.25">
      <c r="A5" s="99">
        <v>2</v>
      </c>
      <c r="B5" s="100"/>
      <c r="C5" s="100"/>
      <c r="D5" s="100"/>
      <c r="E5" s="100" t="s">
        <v>698</v>
      </c>
      <c r="F5" s="100"/>
      <c r="G5" s="100" t="s">
        <v>665</v>
      </c>
      <c r="H5" s="100" t="s">
        <v>913</v>
      </c>
      <c r="I5" s="100" t="s">
        <v>915</v>
      </c>
      <c r="J5" s="100" t="s">
        <v>917</v>
      </c>
      <c r="K5" s="100" t="s">
        <v>694</v>
      </c>
      <c r="L5" s="114" t="s">
        <v>919</v>
      </c>
      <c r="M5" s="100" t="s">
        <v>696</v>
      </c>
      <c r="N5" s="100" t="s">
        <v>948</v>
      </c>
      <c r="O5" s="100"/>
      <c r="P5" s="320" t="s">
        <v>962</v>
      </c>
      <c r="Q5" s="297" t="s">
        <v>981</v>
      </c>
      <c r="R5" s="100"/>
      <c r="S5" s="100" t="s">
        <v>505</v>
      </c>
      <c r="T5" s="129"/>
      <c r="U5" s="121">
        <f>'Internal Commitment'!J14</f>
        <v>8.5299999999999994</v>
      </c>
      <c r="V5" s="100" t="s">
        <v>101</v>
      </c>
      <c r="W5" s="102">
        <v>35</v>
      </c>
      <c r="X5" s="102">
        <v>27</v>
      </c>
      <c r="Y5" s="102">
        <v>20</v>
      </c>
      <c r="Z5" s="103">
        <v>5.0999999999999996</v>
      </c>
      <c r="AA5" s="102">
        <v>4</v>
      </c>
      <c r="AB5" s="259">
        <f t="shared" ref="AB5:AB53" si="4">IF(W5="","",W5*X5*Y5/1000000)</f>
        <v>1.89E-2</v>
      </c>
      <c r="AC5" s="103">
        <v>56</v>
      </c>
      <c r="AD5" s="104">
        <f t="shared" ref="AD5:AD53" si="5">IF(AA5="","",AC5/AB5*AA5)</f>
        <v>11852</v>
      </c>
      <c r="AE5" s="105">
        <v>3500</v>
      </c>
      <c r="AF5" s="106">
        <f t="shared" ref="AF5:AF53" si="6">IF(ISERROR(AE5/AD5),"",AE5/AD5)</f>
        <v>0.3</v>
      </c>
      <c r="AG5" s="100" t="s">
        <v>912</v>
      </c>
      <c r="AH5" s="107">
        <v>0.25700000000000001</v>
      </c>
      <c r="AI5" s="106">
        <f t="shared" ref="AI5:AI53" si="7">IF(ISERROR(U5*AH5),"",U5*AH5)</f>
        <v>2.19</v>
      </c>
      <c r="AJ5" s="106">
        <f t="shared" ref="AJ5:AJ53" si="8">IF(ISERROR(U5+AF5+AI5),"",U5+AF5+AI5)</f>
        <v>11.02</v>
      </c>
      <c r="AK5" s="108">
        <v>0</v>
      </c>
      <c r="AL5" s="106">
        <f t="shared" si="0"/>
        <v>0</v>
      </c>
      <c r="AM5" s="108">
        <v>0</v>
      </c>
      <c r="AN5" s="106">
        <f t="shared" si="1"/>
        <v>0</v>
      </c>
      <c r="AO5" s="108">
        <v>0</v>
      </c>
      <c r="AP5" s="106">
        <f t="shared" ref="AP5:AP53" si="9">IF(ISERROR(AY5*AO5),"",AY5*AO5)</f>
        <v>0</v>
      </c>
      <c r="AQ5" s="108">
        <v>0</v>
      </c>
      <c r="AR5" s="106">
        <f t="shared" ref="AR5:AR53" si="10">IF(ISERROR(U5*AQ5),"",U5*AQ5)</f>
        <v>0</v>
      </c>
      <c r="AS5" s="111">
        <v>0</v>
      </c>
      <c r="AT5" s="108">
        <v>0</v>
      </c>
      <c r="AU5" s="106">
        <f t="shared" ref="AU5:AU53" si="11">IF(ISERROR(AY5*AT5),"",AY5*AT5)</f>
        <v>0</v>
      </c>
      <c r="AV5" s="106">
        <f t="shared" ref="AV5:AV53" si="12">IF(ISERROR(AL5+AN5+AP5+AR5+AU5),"",AL5+AN5+AP5+AR5+AU5)</f>
        <v>0</v>
      </c>
      <c r="AW5" s="106">
        <f t="shared" si="2"/>
        <v>11.02</v>
      </c>
      <c r="AX5" s="110">
        <f t="shared" si="3"/>
        <v>0.1041</v>
      </c>
      <c r="AY5" s="111">
        <v>12.3</v>
      </c>
      <c r="AZ5" s="102">
        <v>1108</v>
      </c>
      <c r="BA5" s="106">
        <f t="shared" ref="BA5:BA53" si="13">IF(ISERROR(AW5*AZ5),"",AW5*AZ5)</f>
        <v>12210.16</v>
      </c>
      <c r="BB5" s="106">
        <f t="shared" ref="BB5:BB53" si="14">IF(ISERROR(AY5*AZ5),"",AY5*AZ5)</f>
        <v>13628.4</v>
      </c>
    </row>
    <row r="6" spans="1:54" s="112" customFormat="1" x14ac:dyDescent="0.25">
      <c r="A6" s="99">
        <v>3</v>
      </c>
      <c r="B6" s="100"/>
      <c r="C6" s="100"/>
      <c r="D6" s="100"/>
      <c r="E6" s="100" t="s">
        <v>698</v>
      </c>
      <c r="F6" s="100"/>
      <c r="G6" s="100" t="s">
        <v>665</v>
      </c>
      <c r="H6" s="100" t="s">
        <v>913</v>
      </c>
      <c r="I6" s="100" t="s">
        <v>915</v>
      </c>
      <c r="J6" s="100" t="s">
        <v>917</v>
      </c>
      <c r="K6" s="100" t="s">
        <v>694</v>
      </c>
      <c r="L6" s="114" t="s">
        <v>919</v>
      </c>
      <c r="M6" s="100" t="s">
        <v>696</v>
      </c>
      <c r="N6" s="100" t="s">
        <v>949</v>
      </c>
      <c r="O6" s="100"/>
      <c r="P6" s="320" t="s">
        <v>963</v>
      </c>
      <c r="Q6" s="297" t="s">
        <v>982</v>
      </c>
      <c r="R6" s="100"/>
      <c r="S6" s="100" t="s">
        <v>505</v>
      </c>
      <c r="T6" s="129"/>
      <c r="U6" s="121">
        <f>'Internal Commitment'!J15</f>
        <v>8.5299999999999994</v>
      </c>
      <c r="V6" s="100" t="s">
        <v>101</v>
      </c>
      <c r="W6" s="102">
        <v>35</v>
      </c>
      <c r="X6" s="102">
        <v>27</v>
      </c>
      <c r="Y6" s="102">
        <v>20</v>
      </c>
      <c r="Z6" s="103">
        <v>5.0999999999999996</v>
      </c>
      <c r="AA6" s="102">
        <v>4</v>
      </c>
      <c r="AB6" s="259">
        <f t="shared" si="4"/>
        <v>1.89E-2</v>
      </c>
      <c r="AC6" s="103">
        <v>56</v>
      </c>
      <c r="AD6" s="104">
        <f t="shared" si="5"/>
        <v>11852</v>
      </c>
      <c r="AE6" s="105">
        <v>3500</v>
      </c>
      <c r="AF6" s="106">
        <f t="shared" si="6"/>
        <v>0.3</v>
      </c>
      <c r="AG6" s="100" t="s">
        <v>912</v>
      </c>
      <c r="AH6" s="107">
        <v>0.25700000000000001</v>
      </c>
      <c r="AI6" s="106">
        <f t="shared" si="7"/>
        <v>2.19</v>
      </c>
      <c r="AJ6" s="106">
        <f t="shared" si="8"/>
        <v>11.02</v>
      </c>
      <c r="AK6" s="108">
        <v>0</v>
      </c>
      <c r="AL6" s="106">
        <f t="shared" si="0"/>
        <v>0</v>
      </c>
      <c r="AM6" s="108">
        <v>0</v>
      </c>
      <c r="AN6" s="106">
        <f t="shared" si="1"/>
        <v>0</v>
      </c>
      <c r="AO6" s="108">
        <v>0</v>
      </c>
      <c r="AP6" s="106">
        <f t="shared" si="9"/>
        <v>0</v>
      </c>
      <c r="AQ6" s="108">
        <v>0</v>
      </c>
      <c r="AR6" s="106">
        <f t="shared" si="10"/>
        <v>0</v>
      </c>
      <c r="AS6" s="111">
        <v>0</v>
      </c>
      <c r="AT6" s="108">
        <v>0</v>
      </c>
      <c r="AU6" s="106">
        <f t="shared" si="11"/>
        <v>0</v>
      </c>
      <c r="AV6" s="106">
        <f t="shared" si="12"/>
        <v>0</v>
      </c>
      <c r="AW6" s="106">
        <f t="shared" si="2"/>
        <v>11.02</v>
      </c>
      <c r="AX6" s="110">
        <f t="shared" si="3"/>
        <v>0.1041</v>
      </c>
      <c r="AY6" s="111">
        <v>12.3</v>
      </c>
      <c r="AZ6" s="102">
        <v>1108</v>
      </c>
      <c r="BA6" s="106">
        <f t="shared" si="13"/>
        <v>12210.16</v>
      </c>
      <c r="BB6" s="106">
        <f t="shared" si="14"/>
        <v>13628.4</v>
      </c>
    </row>
    <row r="7" spans="1:54" s="112" customFormat="1" x14ac:dyDescent="0.25">
      <c r="A7" s="99">
        <v>4</v>
      </c>
      <c r="B7" s="100"/>
      <c r="C7" s="100"/>
      <c r="D7" s="100"/>
      <c r="E7" s="100" t="s">
        <v>699</v>
      </c>
      <c r="F7" s="100"/>
      <c r="G7" s="100" t="s">
        <v>665</v>
      </c>
      <c r="H7" s="100" t="s">
        <v>913</v>
      </c>
      <c r="I7" s="100" t="s">
        <v>915</v>
      </c>
      <c r="J7" s="100" t="s">
        <v>917</v>
      </c>
      <c r="K7" s="100" t="s">
        <v>694</v>
      </c>
      <c r="L7" s="114" t="s">
        <v>919</v>
      </c>
      <c r="M7" s="100" t="s">
        <v>696</v>
      </c>
      <c r="N7" s="100" t="s">
        <v>950</v>
      </c>
      <c r="O7" s="100"/>
      <c r="P7" s="320" t="s">
        <v>964</v>
      </c>
      <c r="Q7" s="297" t="s">
        <v>983</v>
      </c>
      <c r="R7" s="100"/>
      <c r="S7" s="100" t="s">
        <v>505</v>
      </c>
      <c r="T7" s="129"/>
      <c r="U7" s="121">
        <f>'Internal Commitment'!J16</f>
        <v>8.5299999999999994</v>
      </c>
      <c r="V7" s="100" t="s">
        <v>101</v>
      </c>
      <c r="W7" s="102">
        <v>35</v>
      </c>
      <c r="X7" s="102">
        <v>27</v>
      </c>
      <c r="Y7" s="102">
        <v>20</v>
      </c>
      <c r="Z7" s="103">
        <v>5.0999999999999996</v>
      </c>
      <c r="AA7" s="102">
        <v>4</v>
      </c>
      <c r="AB7" s="259">
        <f t="shared" si="4"/>
        <v>1.89E-2</v>
      </c>
      <c r="AC7" s="103">
        <v>56</v>
      </c>
      <c r="AD7" s="104">
        <f t="shared" si="5"/>
        <v>11852</v>
      </c>
      <c r="AE7" s="105">
        <v>3500</v>
      </c>
      <c r="AF7" s="106">
        <f t="shared" si="6"/>
        <v>0.3</v>
      </c>
      <c r="AG7" s="100" t="s">
        <v>912</v>
      </c>
      <c r="AH7" s="107">
        <v>0.25700000000000001</v>
      </c>
      <c r="AI7" s="106">
        <f t="shared" si="7"/>
        <v>2.19</v>
      </c>
      <c r="AJ7" s="106">
        <f t="shared" si="8"/>
        <v>11.02</v>
      </c>
      <c r="AK7" s="108">
        <v>0</v>
      </c>
      <c r="AL7" s="106">
        <f t="shared" si="0"/>
        <v>0</v>
      </c>
      <c r="AM7" s="108">
        <v>0</v>
      </c>
      <c r="AN7" s="106">
        <f t="shared" si="1"/>
        <v>0</v>
      </c>
      <c r="AO7" s="108">
        <v>0</v>
      </c>
      <c r="AP7" s="106">
        <f t="shared" si="9"/>
        <v>0</v>
      </c>
      <c r="AQ7" s="108">
        <v>0</v>
      </c>
      <c r="AR7" s="106">
        <f t="shared" si="10"/>
        <v>0</v>
      </c>
      <c r="AS7" s="111">
        <v>0</v>
      </c>
      <c r="AT7" s="108">
        <v>0</v>
      </c>
      <c r="AU7" s="106">
        <f t="shared" si="11"/>
        <v>0</v>
      </c>
      <c r="AV7" s="106">
        <f t="shared" si="12"/>
        <v>0</v>
      </c>
      <c r="AW7" s="106">
        <f t="shared" si="2"/>
        <v>11.02</v>
      </c>
      <c r="AX7" s="110">
        <f t="shared" si="3"/>
        <v>0.1041</v>
      </c>
      <c r="AY7" s="111">
        <v>12.3</v>
      </c>
      <c r="AZ7" s="102">
        <v>1108</v>
      </c>
      <c r="BA7" s="106">
        <f t="shared" si="13"/>
        <v>12210.16</v>
      </c>
      <c r="BB7" s="106">
        <f t="shared" si="14"/>
        <v>13628.4</v>
      </c>
    </row>
    <row r="8" spans="1:54" s="112" customFormat="1" x14ac:dyDescent="0.25">
      <c r="A8" s="99">
        <v>5</v>
      </c>
      <c r="B8" s="100"/>
      <c r="C8" s="100"/>
      <c r="D8" s="100"/>
      <c r="E8" s="100" t="s">
        <v>698</v>
      </c>
      <c r="F8" s="100"/>
      <c r="G8" s="100" t="s">
        <v>665</v>
      </c>
      <c r="H8" s="100" t="s">
        <v>913</v>
      </c>
      <c r="I8" s="100" t="s">
        <v>915</v>
      </c>
      <c r="J8" s="100" t="s">
        <v>917</v>
      </c>
      <c r="K8" s="100" t="s">
        <v>694</v>
      </c>
      <c r="L8" s="114" t="s">
        <v>919</v>
      </c>
      <c r="M8" s="100" t="s">
        <v>696</v>
      </c>
      <c r="N8" s="100" t="s">
        <v>951</v>
      </c>
      <c r="O8" s="100"/>
      <c r="P8" s="320" t="s">
        <v>965</v>
      </c>
      <c r="Q8" s="297" t="s">
        <v>984</v>
      </c>
      <c r="R8" s="100"/>
      <c r="S8" s="100" t="s">
        <v>505</v>
      </c>
      <c r="T8" s="129"/>
      <c r="U8" s="121">
        <f>'Internal Commitment'!J17</f>
        <v>8.5299999999999994</v>
      </c>
      <c r="V8" s="100" t="s">
        <v>101</v>
      </c>
      <c r="W8" s="102">
        <v>35</v>
      </c>
      <c r="X8" s="102">
        <v>27</v>
      </c>
      <c r="Y8" s="102">
        <v>20</v>
      </c>
      <c r="Z8" s="103">
        <v>5.0999999999999996</v>
      </c>
      <c r="AA8" s="102">
        <v>4</v>
      </c>
      <c r="AB8" s="259">
        <f t="shared" si="4"/>
        <v>1.89E-2</v>
      </c>
      <c r="AC8" s="103">
        <v>56</v>
      </c>
      <c r="AD8" s="104">
        <f t="shared" si="5"/>
        <v>11852</v>
      </c>
      <c r="AE8" s="105">
        <v>3500</v>
      </c>
      <c r="AF8" s="106">
        <f t="shared" si="6"/>
        <v>0.3</v>
      </c>
      <c r="AG8" s="100" t="s">
        <v>912</v>
      </c>
      <c r="AH8" s="107">
        <v>0.25700000000000001</v>
      </c>
      <c r="AI8" s="106">
        <f t="shared" si="7"/>
        <v>2.19</v>
      </c>
      <c r="AJ8" s="106">
        <f t="shared" si="8"/>
        <v>11.02</v>
      </c>
      <c r="AK8" s="108">
        <v>0</v>
      </c>
      <c r="AL8" s="106">
        <f t="shared" si="0"/>
        <v>0</v>
      </c>
      <c r="AM8" s="108">
        <v>0</v>
      </c>
      <c r="AN8" s="106">
        <f t="shared" si="1"/>
        <v>0</v>
      </c>
      <c r="AO8" s="108">
        <v>0</v>
      </c>
      <c r="AP8" s="106">
        <f t="shared" si="9"/>
        <v>0</v>
      </c>
      <c r="AQ8" s="108">
        <v>0</v>
      </c>
      <c r="AR8" s="106">
        <f t="shared" si="10"/>
        <v>0</v>
      </c>
      <c r="AS8" s="111">
        <v>0</v>
      </c>
      <c r="AT8" s="108">
        <v>0</v>
      </c>
      <c r="AU8" s="106">
        <f t="shared" si="11"/>
        <v>0</v>
      </c>
      <c r="AV8" s="106">
        <f t="shared" si="12"/>
        <v>0</v>
      </c>
      <c r="AW8" s="106">
        <f t="shared" si="2"/>
        <v>11.02</v>
      </c>
      <c r="AX8" s="110">
        <f t="shared" si="3"/>
        <v>0.1041</v>
      </c>
      <c r="AY8" s="111">
        <v>12.3</v>
      </c>
      <c r="AZ8" s="102">
        <v>1108</v>
      </c>
      <c r="BA8" s="106">
        <f t="shared" si="13"/>
        <v>12210.16</v>
      </c>
      <c r="BB8" s="106">
        <f t="shared" si="14"/>
        <v>13628.4</v>
      </c>
    </row>
    <row r="9" spans="1:54" s="112" customFormat="1" x14ac:dyDescent="0.25">
      <c r="A9" s="99">
        <v>6</v>
      </c>
      <c r="B9" s="100"/>
      <c r="C9" s="100"/>
      <c r="D9" s="100"/>
      <c r="E9" s="100" t="s">
        <v>698</v>
      </c>
      <c r="F9" s="100"/>
      <c r="G9" s="100" t="s">
        <v>665</v>
      </c>
      <c r="H9" s="100" t="s">
        <v>913</v>
      </c>
      <c r="I9" s="100" t="s">
        <v>915</v>
      </c>
      <c r="J9" s="100" t="s">
        <v>917</v>
      </c>
      <c r="K9" s="100" t="s">
        <v>694</v>
      </c>
      <c r="L9" s="114" t="s">
        <v>919</v>
      </c>
      <c r="M9" s="100" t="s">
        <v>692</v>
      </c>
      <c r="N9" s="100" t="s">
        <v>947</v>
      </c>
      <c r="O9" s="100"/>
      <c r="P9" s="320" t="s">
        <v>966</v>
      </c>
      <c r="Q9" s="297" t="s">
        <v>985</v>
      </c>
      <c r="R9" s="100"/>
      <c r="S9" s="100" t="s">
        <v>505</v>
      </c>
      <c r="T9" s="129"/>
      <c r="U9" s="121">
        <f>'Internal Commitment'!J19</f>
        <v>11.22</v>
      </c>
      <c r="V9" s="100" t="s">
        <v>101</v>
      </c>
      <c r="W9" s="80">
        <v>35</v>
      </c>
      <c r="X9" s="80">
        <v>27</v>
      </c>
      <c r="Y9" s="80">
        <v>25</v>
      </c>
      <c r="Z9" s="103">
        <v>5.0999999999999996</v>
      </c>
      <c r="AA9" s="102">
        <v>4</v>
      </c>
      <c r="AB9" s="259">
        <f t="shared" si="4"/>
        <v>2.3630000000000002E-2</v>
      </c>
      <c r="AC9" s="103">
        <v>56</v>
      </c>
      <c r="AD9" s="104">
        <f t="shared" si="5"/>
        <v>9479</v>
      </c>
      <c r="AE9" s="105">
        <v>3500</v>
      </c>
      <c r="AF9" s="106">
        <f t="shared" si="6"/>
        <v>0.37</v>
      </c>
      <c r="AG9" s="100" t="s">
        <v>912</v>
      </c>
      <c r="AH9" s="107">
        <v>0.25700000000000001</v>
      </c>
      <c r="AI9" s="106">
        <f t="shared" si="7"/>
        <v>2.88</v>
      </c>
      <c r="AJ9" s="106">
        <f>IF(ISERROR(U9+AF9+AI9),"",U9+AF9+AI9)</f>
        <v>14.47</v>
      </c>
      <c r="AK9" s="108">
        <v>0</v>
      </c>
      <c r="AL9" s="106">
        <f t="shared" si="0"/>
        <v>0</v>
      </c>
      <c r="AM9" s="108">
        <v>0</v>
      </c>
      <c r="AN9" s="106">
        <f t="shared" si="1"/>
        <v>0</v>
      </c>
      <c r="AO9" s="108">
        <v>0</v>
      </c>
      <c r="AP9" s="106">
        <f t="shared" si="9"/>
        <v>0</v>
      </c>
      <c r="AQ9" s="108">
        <v>0</v>
      </c>
      <c r="AR9" s="106">
        <f t="shared" si="10"/>
        <v>0</v>
      </c>
      <c r="AS9" s="111">
        <v>0</v>
      </c>
      <c r="AT9" s="108">
        <v>0</v>
      </c>
      <c r="AU9" s="106">
        <f t="shared" si="11"/>
        <v>0</v>
      </c>
      <c r="AV9" s="106">
        <f t="shared" si="12"/>
        <v>0</v>
      </c>
      <c r="AW9" s="106">
        <f>IF(ISERROR(AJ9+AV9),"",AJ9+AV9)</f>
        <v>14.47</v>
      </c>
      <c r="AX9" s="110">
        <f t="shared" si="3"/>
        <v>9.5600000000000004E-2</v>
      </c>
      <c r="AY9" s="111">
        <v>16</v>
      </c>
      <c r="AZ9" s="80">
        <v>1156</v>
      </c>
      <c r="BA9" s="106">
        <f t="shared" si="13"/>
        <v>16727.32</v>
      </c>
      <c r="BB9" s="106">
        <f t="shared" si="14"/>
        <v>18496</v>
      </c>
    </row>
    <row r="10" spans="1:54" ht="15" customHeight="1" x14ac:dyDescent="0.25">
      <c r="A10" s="113">
        <v>7</v>
      </c>
      <c r="B10" s="114"/>
      <c r="C10" s="114"/>
      <c r="D10" s="114"/>
      <c r="E10" s="100" t="s">
        <v>698</v>
      </c>
      <c r="F10" s="100"/>
      <c r="G10" s="100" t="s">
        <v>665</v>
      </c>
      <c r="H10" s="100" t="s">
        <v>913</v>
      </c>
      <c r="I10" s="100" t="s">
        <v>915</v>
      </c>
      <c r="J10" s="100" t="s">
        <v>917</v>
      </c>
      <c r="K10" s="100" t="s">
        <v>694</v>
      </c>
      <c r="L10" s="114" t="s">
        <v>919</v>
      </c>
      <c r="M10" s="101" t="s">
        <v>692</v>
      </c>
      <c r="N10" s="100" t="s">
        <v>948</v>
      </c>
      <c r="O10" s="100"/>
      <c r="P10" s="320" t="s">
        <v>967</v>
      </c>
      <c r="Q10" s="297" t="s">
        <v>986</v>
      </c>
      <c r="R10" s="114"/>
      <c r="S10" s="100" t="s">
        <v>505</v>
      </c>
      <c r="T10" s="129"/>
      <c r="U10" s="121">
        <f>'Internal Commitment'!J20</f>
        <v>11.22</v>
      </c>
      <c r="V10" s="100" t="s">
        <v>101</v>
      </c>
      <c r="W10" s="80">
        <v>35</v>
      </c>
      <c r="X10" s="80">
        <v>27</v>
      </c>
      <c r="Y10" s="80">
        <v>25</v>
      </c>
      <c r="Z10" s="116">
        <v>5.0999999999999996</v>
      </c>
      <c r="AA10" s="102">
        <v>4</v>
      </c>
      <c r="AB10" s="259">
        <f t="shared" si="4"/>
        <v>2.3630000000000002E-2</v>
      </c>
      <c r="AC10" s="103">
        <v>56</v>
      </c>
      <c r="AD10" s="104">
        <f t="shared" si="5"/>
        <v>9479</v>
      </c>
      <c r="AE10" s="105">
        <v>3500</v>
      </c>
      <c r="AF10" s="109">
        <f t="shared" si="6"/>
        <v>0.37</v>
      </c>
      <c r="AG10" s="100" t="s">
        <v>912</v>
      </c>
      <c r="AH10" s="107">
        <v>0.25700000000000001</v>
      </c>
      <c r="AI10" s="106">
        <f t="shared" si="7"/>
        <v>2.88</v>
      </c>
      <c r="AJ10" s="106">
        <f t="shared" si="8"/>
        <v>14.47</v>
      </c>
      <c r="AK10" s="108">
        <v>0</v>
      </c>
      <c r="AL10" s="109">
        <f t="shared" si="0"/>
        <v>0</v>
      </c>
      <c r="AM10" s="108">
        <v>0</v>
      </c>
      <c r="AN10" s="109">
        <f t="shared" si="1"/>
        <v>0</v>
      </c>
      <c r="AO10" s="108">
        <v>0</v>
      </c>
      <c r="AP10" s="106">
        <f t="shared" si="9"/>
        <v>0</v>
      </c>
      <c r="AQ10" s="108">
        <v>0</v>
      </c>
      <c r="AR10" s="106">
        <f t="shared" si="10"/>
        <v>0</v>
      </c>
      <c r="AS10" s="111">
        <v>0</v>
      </c>
      <c r="AT10" s="108">
        <v>0</v>
      </c>
      <c r="AU10" s="106">
        <f t="shared" si="11"/>
        <v>0</v>
      </c>
      <c r="AV10" s="106">
        <f t="shared" si="12"/>
        <v>0</v>
      </c>
      <c r="AW10" s="109">
        <f t="shared" si="2"/>
        <v>14.47</v>
      </c>
      <c r="AX10" s="110">
        <f t="shared" si="3"/>
        <v>9.5600000000000004E-2</v>
      </c>
      <c r="AY10" s="81">
        <v>16</v>
      </c>
      <c r="AZ10" s="80">
        <v>1156</v>
      </c>
      <c r="BA10" s="106">
        <f t="shared" si="13"/>
        <v>16727.32</v>
      </c>
      <c r="BB10" s="106">
        <f t="shared" si="14"/>
        <v>18496</v>
      </c>
    </row>
    <row r="11" spans="1:54" ht="15" customHeight="1" x14ac:dyDescent="0.25">
      <c r="A11" s="113">
        <v>8</v>
      </c>
      <c r="B11" s="114"/>
      <c r="C11" s="114"/>
      <c r="D11" s="114"/>
      <c r="E11" s="100" t="s">
        <v>698</v>
      </c>
      <c r="F11" s="100"/>
      <c r="G11" s="100" t="s">
        <v>665</v>
      </c>
      <c r="H11" s="100" t="s">
        <v>913</v>
      </c>
      <c r="I11" s="100" t="s">
        <v>915</v>
      </c>
      <c r="J11" s="100" t="s">
        <v>917</v>
      </c>
      <c r="K11" s="100" t="s">
        <v>694</v>
      </c>
      <c r="L11" s="114" t="s">
        <v>919</v>
      </c>
      <c r="M11" s="101" t="s">
        <v>692</v>
      </c>
      <c r="N11" s="100" t="s">
        <v>949</v>
      </c>
      <c r="O11" s="100"/>
      <c r="P11" s="320" t="s">
        <v>968</v>
      </c>
      <c r="Q11" s="297" t="s">
        <v>987</v>
      </c>
      <c r="R11" s="114"/>
      <c r="S11" s="100" t="s">
        <v>505</v>
      </c>
      <c r="T11" s="129"/>
      <c r="U11" s="121">
        <f>'Internal Commitment'!J21</f>
        <v>11.22</v>
      </c>
      <c r="V11" s="100" t="s">
        <v>101</v>
      </c>
      <c r="W11" s="80">
        <v>35</v>
      </c>
      <c r="X11" s="80">
        <v>27</v>
      </c>
      <c r="Y11" s="80">
        <v>25</v>
      </c>
      <c r="Z11" s="116">
        <v>5.0999999999999996</v>
      </c>
      <c r="AA11" s="102">
        <v>4</v>
      </c>
      <c r="AB11" s="260">
        <f>IF(W10="","",W11*X11*Y11/1000000)</f>
        <v>2.3630000000000002E-2</v>
      </c>
      <c r="AC11" s="103">
        <v>56</v>
      </c>
      <c r="AD11" s="104">
        <f t="shared" si="5"/>
        <v>9479</v>
      </c>
      <c r="AE11" s="105">
        <v>3500</v>
      </c>
      <c r="AF11" s="109">
        <f t="shared" si="6"/>
        <v>0.37</v>
      </c>
      <c r="AG11" s="100" t="s">
        <v>912</v>
      </c>
      <c r="AH11" s="107">
        <v>0.25700000000000001</v>
      </c>
      <c r="AI11" s="106">
        <f t="shared" si="7"/>
        <v>2.88</v>
      </c>
      <c r="AJ11" s="106">
        <f t="shared" si="8"/>
        <v>14.47</v>
      </c>
      <c r="AK11" s="108">
        <v>0</v>
      </c>
      <c r="AL11" s="109">
        <f t="shared" si="0"/>
        <v>0</v>
      </c>
      <c r="AM11" s="108">
        <v>0</v>
      </c>
      <c r="AN11" s="109">
        <f t="shared" si="1"/>
        <v>0</v>
      </c>
      <c r="AO11" s="108">
        <v>0</v>
      </c>
      <c r="AP11" s="106">
        <f t="shared" si="9"/>
        <v>0</v>
      </c>
      <c r="AQ11" s="108">
        <v>0</v>
      </c>
      <c r="AR11" s="106">
        <f t="shared" si="10"/>
        <v>0</v>
      </c>
      <c r="AS11" s="111">
        <v>0</v>
      </c>
      <c r="AT11" s="108">
        <v>0</v>
      </c>
      <c r="AU11" s="106">
        <f t="shared" si="11"/>
        <v>0</v>
      </c>
      <c r="AV11" s="106">
        <f t="shared" si="12"/>
        <v>0</v>
      </c>
      <c r="AW11" s="109">
        <f t="shared" si="2"/>
        <v>14.47</v>
      </c>
      <c r="AX11" s="110">
        <f t="shared" si="3"/>
        <v>9.5600000000000004E-2</v>
      </c>
      <c r="AY11" s="81">
        <v>16</v>
      </c>
      <c r="AZ11" s="80">
        <v>1156</v>
      </c>
      <c r="BA11" s="106">
        <f t="shared" si="13"/>
        <v>16727.32</v>
      </c>
      <c r="BB11" s="106">
        <f t="shared" si="14"/>
        <v>18496</v>
      </c>
    </row>
    <row r="12" spans="1:54" ht="15" customHeight="1" x14ac:dyDescent="0.25">
      <c r="A12" s="113">
        <v>9</v>
      </c>
      <c r="B12" s="114"/>
      <c r="C12" s="114"/>
      <c r="D12" s="114"/>
      <c r="E12" s="100" t="s">
        <v>699</v>
      </c>
      <c r="F12" s="100"/>
      <c r="G12" s="100" t="s">
        <v>665</v>
      </c>
      <c r="H12" s="100" t="s">
        <v>913</v>
      </c>
      <c r="I12" s="100" t="s">
        <v>915</v>
      </c>
      <c r="J12" s="100" t="s">
        <v>917</v>
      </c>
      <c r="K12" s="100" t="s">
        <v>694</v>
      </c>
      <c r="L12" s="114" t="s">
        <v>919</v>
      </c>
      <c r="M12" s="101" t="s">
        <v>692</v>
      </c>
      <c r="N12" s="100" t="s">
        <v>950</v>
      </c>
      <c r="O12" s="100"/>
      <c r="P12" s="320" t="s">
        <v>969</v>
      </c>
      <c r="Q12" s="297" t="s">
        <v>988</v>
      </c>
      <c r="R12" s="114"/>
      <c r="S12" s="100" t="s">
        <v>505</v>
      </c>
      <c r="T12" s="129"/>
      <c r="U12" s="121">
        <f>'Internal Commitment'!J22</f>
        <v>11.22</v>
      </c>
      <c r="V12" s="100" t="s">
        <v>101</v>
      </c>
      <c r="W12" s="80">
        <v>35</v>
      </c>
      <c r="X12" s="80">
        <v>27</v>
      </c>
      <c r="Y12" s="80">
        <v>25</v>
      </c>
      <c r="Z12" s="116">
        <v>5.0999999999999996</v>
      </c>
      <c r="AA12" s="102">
        <v>4</v>
      </c>
      <c r="AB12" s="260">
        <f t="shared" ref="AB12:AB23" si="15">IF(W11="","",W12*X12*Y12/1000000)</f>
        <v>2.3630000000000002E-2</v>
      </c>
      <c r="AC12" s="103">
        <v>56</v>
      </c>
      <c r="AD12" s="104">
        <f t="shared" si="5"/>
        <v>9479</v>
      </c>
      <c r="AE12" s="105">
        <v>3500</v>
      </c>
      <c r="AF12" s="109">
        <f t="shared" si="6"/>
        <v>0.37</v>
      </c>
      <c r="AG12" s="100" t="s">
        <v>912</v>
      </c>
      <c r="AH12" s="107">
        <v>0.25700000000000001</v>
      </c>
      <c r="AI12" s="106">
        <f t="shared" si="7"/>
        <v>2.88</v>
      </c>
      <c r="AJ12" s="106">
        <f t="shared" si="8"/>
        <v>14.47</v>
      </c>
      <c r="AK12" s="108">
        <v>0</v>
      </c>
      <c r="AL12" s="109">
        <f t="shared" si="0"/>
        <v>0</v>
      </c>
      <c r="AM12" s="108">
        <v>0</v>
      </c>
      <c r="AN12" s="109">
        <f t="shared" si="1"/>
        <v>0</v>
      </c>
      <c r="AO12" s="108">
        <v>0</v>
      </c>
      <c r="AP12" s="106">
        <f t="shared" si="9"/>
        <v>0</v>
      </c>
      <c r="AQ12" s="108">
        <v>0</v>
      </c>
      <c r="AR12" s="106">
        <f t="shared" si="10"/>
        <v>0</v>
      </c>
      <c r="AS12" s="111">
        <v>0</v>
      </c>
      <c r="AT12" s="108">
        <v>0</v>
      </c>
      <c r="AU12" s="106">
        <f t="shared" si="11"/>
        <v>0</v>
      </c>
      <c r="AV12" s="106">
        <f t="shared" si="12"/>
        <v>0</v>
      </c>
      <c r="AW12" s="109">
        <f t="shared" si="2"/>
        <v>14.47</v>
      </c>
      <c r="AX12" s="110">
        <f t="shared" si="3"/>
        <v>9.5600000000000004E-2</v>
      </c>
      <c r="AY12" s="81">
        <v>16</v>
      </c>
      <c r="AZ12" s="80">
        <v>1156</v>
      </c>
      <c r="BA12" s="106">
        <f t="shared" si="13"/>
        <v>16727.32</v>
      </c>
      <c r="BB12" s="106">
        <f t="shared" si="14"/>
        <v>18496</v>
      </c>
    </row>
    <row r="13" spans="1:54" ht="15" customHeight="1" x14ac:dyDescent="0.25">
      <c r="A13" s="113">
        <v>10</v>
      </c>
      <c r="B13" s="114"/>
      <c r="C13" s="114"/>
      <c r="D13" s="114"/>
      <c r="E13" s="100" t="s">
        <v>698</v>
      </c>
      <c r="F13" s="100"/>
      <c r="G13" s="100" t="s">
        <v>665</v>
      </c>
      <c r="H13" s="100" t="s">
        <v>913</v>
      </c>
      <c r="I13" s="100" t="s">
        <v>915</v>
      </c>
      <c r="J13" s="100" t="s">
        <v>917</v>
      </c>
      <c r="K13" s="100" t="s">
        <v>694</v>
      </c>
      <c r="L13" s="114" t="s">
        <v>919</v>
      </c>
      <c r="M13" s="101" t="s">
        <v>692</v>
      </c>
      <c r="N13" s="100" t="s">
        <v>951</v>
      </c>
      <c r="O13" s="100"/>
      <c r="P13" s="320" t="s">
        <v>970</v>
      </c>
      <c r="Q13" s="297" t="s">
        <v>989</v>
      </c>
      <c r="R13" s="114"/>
      <c r="S13" s="100" t="s">
        <v>505</v>
      </c>
      <c r="T13" s="129"/>
      <c r="U13" s="121">
        <f>'Internal Commitment'!J23</f>
        <v>11.22</v>
      </c>
      <c r="V13" s="100" t="s">
        <v>101</v>
      </c>
      <c r="W13" s="80">
        <v>35</v>
      </c>
      <c r="X13" s="80">
        <v>27</v>
      </c>
      <c r="Y13" s="80">
        <v>25</v>
      </c>
      <c r="Z13" s="116">
        <v>5.0999999999999996</v>
      </c>
      <c r="AA13" s="102">
        <v>4</v>
      </c>
      <c r="AB13" s="260">
        <f t="shared" si="15"/>
        <v>2.3630000000000002E-2</v>
      </c>
      <c r="AC13" s="103">
        <v>56</v>
      </c>
      <c r="AD13" s="104">
        <f t="shared" si="5"/>
        <v>9479</v>
      </c>
      <c r="AE13" s="105">
        <v>3500</v>
      </c>
      <c r="AF13" s="109">
        <f t="shared" si="6"/>
        <v>0.37</v>
      </c>
      <c r="AG13" s="100" t="s">
        <v>912</v>
      </c>
      <c r="AH13" s="107">
        <v>0.25700000000000001</v>
      </c>
      <c r="AI13" s="106">
        <f t="shared" si="7"/>
        <v>2.88</v>
      </c>
      <c r="AJ13" s="106">
        <f t="shared" si="8"/>
        <v>14.47</v>
      </c>
      <c r="AK13" s="108">
        <v>0</v>
      </c>
      <c r="AL13" s="109">
        <f t="shared" si="0"/>
        <v>0</v>
      </c>
      <c r="AM13" s="108">
        <v>0</v>
      </c>
      <c r="AN13" s="109">
        <f t="shared" si="1"/>
        <v>0</v>
      </c>
      <c r="AO13" s="108">
        <v>0</v>
      </c>
      <c r="AP13" s="106">
        <f t="shared" si="9"/>
        <v>0</v>
      </c>
      <c r="AQ13" s="108">
        <v>0</v>
      </c>
      <c r="AR13" s="106">
        <f t="shared" si="10"/>
        <v>0</v>
      </c>
      <c r="AS13" s="111">
        <v>0</v>
      </c>
      <c r="AT13" s="108">
        <v>0</v>
      </c>
      <c r="AU13" s="106">
        <f t="shared" si="11"/>
        <v>0</v>
      </c>
      <c r="AV13" s="106">
        <f t="shared" si="12"/>
        <v>0</v>
      </c>
      <c r="AW13" s="109">
        <f>IF(ISERROR(AJ13+AV13),"",AJ13+AV13)</f>
        <v>14.47</v>
      </c>
      <c r="AX13" s="110">
        <f t="shared" si="3"/>
        <v>9.5600000000000004E-2</v>
      </c>
      <c r="AY13" s="81">
        <v>16</v>
      </c>
      <c r="AZ13" s="80">
        <v>1204</v>
      </c>
      <c r="BA13" s="106">
        <f t="shared" si="13"/>
        <v>17421.88</v>
      </c>
      <c r="BB13" s="106">
        <f t="shared" si="14"/>
        <v>19264</v>
      </c>
    </row>
    <row r="14" spans="1:54" ht="15" customHeight="1" x14ac:dyDescent="0.25">
      <c r="A14" s="113">
        <v>11</v>
      </c>
      <c r="B14" s="114"/>
      <c r="C14" s="114"/>
      <c r="D14" s="114"/>
      <c r="E14" s="100" t="s">
        <v>699</v>
      </c>
      <c r="F14" s="100"/>
      <c r="G14" s="100" t="s">
        <v>665</v>
      </c>
      <c r="H14" s="100" t="s">
        <v>914</v>
      </c>
      <c r="I14" s="100" t="s">
        <v>916</v>
      </c>
      <c r="J14" s="100" t="s">
        <v>918</v>
      </c>
      <c r="K14" s="100" t="s">
        <v>911</v>
      </c>
      <c r="L14" s="114" t="s">
        <v>920</v>
      </c>
      <c r="M14" s="100" t="s">
        <v>696</v>
      </c>
      <c r="N14" s="100" t="s">
        <v>952</v>
      </c>
      <c r="O14" s="100"/>
      <c r="P14" s="320" t="s">
        <v>971</v>
      </c>
      <c r="Q14" s="297" t="s">
        <v>990</v>
      </c>
      <c r="R14" s="114"/>
      <c r="S14" s="100" t="s">
        <v>505</v>
      </c>
      <c r="T14" s="129"/>
      <c r="U14" s="121">
        <f>'Internal Commitment'!J28</f>
        <v>8.5299999999999994</v>
      </c>
      <c r="V14" s="100" t="s">
        <v>101</v>
      </c>
      <c r="W14" s="102">
        <v>35</v>
      </c>
      <c r="X14" s="102">
        <v>27</v>
      </c>
      <c r="Y14" s="102">
        <v>20</v>
      </c>
      <c r="Z14" s="116">
        <v>5.0999999999999996</v>
      </c>
      <c r="AA14" s="102">
        <v>4</v>
      </c>
      <c r="AB14" s="260">
        <f t="shared" si="15"/>
        <v>1.89E-2</v>
      </c>
      <c r="AC14" s="103">
        <v>56</v>
      </c>
      <c r="AD14" s="104">
        <f t="shared" si="5"/>
        <v>11852</v>
      </c>
      <c r="AE14" s="105">
        <v>3500</v>
      </c>
      <c r="AF14" s="109">
        <f t="shared" si="6"/>
        <v>0.3</v>
      </c>
      <c r="AG14" s="100" t="s">
        <v>658</v>
      </c>
      <c r="AH14" s="107">
        <v>0.25700000000000001</v>
      </c>
      <c r="AI14" s="106">
        <f t="shared" si="7"/>
        <v>2.19</v>
      </c>
      <c r="AJ14" s="106">
        <f>IF(ISERROR(U14+AF14+AI14),"",U14+AF14+AI14)</f>
        <v>11.02</v>
      </c>
      <c r="AK14" s="108">
        <v>0</v>
      </c>
      <c r="AL14" s="109">
        <f t="shared" si="0"/>
        <v>0</v>
      </c>
      <c r="AM14" s="108">
        <v>0</v>
      </c>
      <c r="AN14" s="109">
        <f t="shared" si="1"/>
        <v>0</v>
      </c>
      <c r="AO14" s="108">
        <v>0</v>
      </c>
      <c r="AP14" s="106">
        <f t="shared" si="9"/>
        <v>0</v>
      </c>
      <c r="AQ14" s="108">
        <v>0</v>
      </c>
      <c r="AR14" s="106">
        <f t="shared" si="10"/>
        <v>0</v>
      </c>
      <c r="AS14" s="111">
        <v>0</v>
      </c>
      <c r="AT14" s="108">
        <v>0</v>
      </c>
      <c r="AU14" s="106">
        <f t="shared" si="11"/>
        <v>0</v>
      </c>
      <c r="AV14" s="106">
        <f t="shared" si="12"/>
        <v>0</v>
      </c>
      <c r="AW14" s="109">
        <f t="shared" si="2"/>
        <v>11.02</v>
      </c>
      <c r="AX14" s="110">
        <f t="shared" si="3"/>
        <v>0.1041</v>
      </c>
      <c r="AY14" s="81">
        <v>12.3</v>
      </c>
      <c r="AZ14" s="80">
        <v>1292</v>
      </c>
      <c r="BA14" s="106">
        <f t="shared" si="13"/>
        <v>14237.84</v>
      </c>
      <c r="BB14" s="106">
        <f t="shared" si="14"/>
        <v>15891.6</v>
      </c>
    </row>
    <row r="15" spans="1:54" ht="15" customHeight="1" x14ac:dyDescent="0.25">
      <c r="A15" s="113">
        <v>12</v>
      </c>
      <c r="B15" s="114"/>
      <c r="C15" s="114"/>
      <c r="D15" s="114"/>
      <c r="E15" s="100" t="s">
        <v>699</v>
      </c>
      <c r="F15" s="100"/>
      <c r="G15" s="100" t="s">
        <v>665</v>
      </c>
      <c r="H15" s="100" t="s">
        <v>914</v>
      </c>
      <c r="I15" s="100" t="s">
        <v>916</v>
      </c>
      <c r="J15" s="100" t="s">
        <v>918</v>
      </c>
      <c r="K15" s="100" t="s">
        <v>911</v>
      </c>
      <c r="L15" s="114" t="s">
        <v>920</v>
      </c>
      <c r="M15" s="100" t="s">
        <v>696</v>
      </c>
      <c r="N15" s="100" t="s">
        <v>953</v>
      </c>
      <c r="O15" s="100"/>
      <c r="P15" s="320" t="s">
        <v>972</v>
      </c>
      <c r="Q15" s="297" t="s">
        <v>991</v>
      </c>
      <c r="R15" s="114"/>
      <c r="S15" s="100" t="s">
        <v>505</v>
      </c>
      <c r="T15" s="129"/>
      <c r="U15" s="121">
        <f>'Internal Commitment'!J29</f>
        <v>8.5299999999999994</v>
      </c>
      <c r="V15" s="100" t="s">
        <v>101</v>
      </c>
      <c r="W15" s="102">
        <v>35</v>
      </c>
      <c r="X15" s="102">
        <v>27</v>
      </c>
      <c r="Y15" s="102">
        <v>20</v>
      </c>
      <c r="Z15" s="116">
        <v>5.0999999999999996</v>
      </c>
      <c r="AA15" s="102">
        <v>4</v>
      </c>
      <c r="AB15" s="260">
        <f t="shared" si="15"/>
        <v>1.89E-2</v>
      </c>
      <c r="AC15" s="103">
        <v>56</v>
      </c>
      <c r="AD15" s="104">
        <f t="shared" si="5"/>
        <v>11852</v>
      </c>
      <c r="AE15" s="105">
        <v>3500</v>
      </c>
      <c r="AF15" s="109">
        <f t="shared" si="6"/>
        <v>0.3</v>
      </c>
      <c r="AG15" s="100" t="s">
        <v>658</v>
      </c>
      <c r="AH15" s="107">
        <v>0.25700000000000001</v>
      </c>
      <c r="AI15" s="106">
        <f t="shared" si="7"/>
        <v>2.19</v>
      </c>
      <c r="AJ15" s="106">
        <f>IF(ISERROR(U15+AF15+AI15),"",U15+AF15+AI15)</f>
        <v>11.02</v>
      </c>
      <c r="AK15" s="108">
        <v>0</v>
      </c>
      <c r="AL15" s="109">
        <f t="shared" si="0"/>
        <v>0</v>
      </c>
      <c r="AM15" s="108">
        <v>0</v>
      </c>
      <c r="AN15" s="109">
        <f t="shared" si="1"/>
        <v>0</v>
      </c>
      <c r="AO15" s="108">
        <v>0</v>
      </c>
      <c r="AP15" s="106">
        <f t="shared" si="9"/>
        <v>0</v>
      </c>
      <c r="AQ15" s="108">
        <v>0</v>
      </c>
      <c r="AR15" s="106">
        <f t="shared" si="10"/>
        <v>0</v>
      </c>
      <c r="AS15" s="111">
        <v>0</v>
      </c>
      <c r="AT15" s="108">
        <v>0</v>
      </c>
      <c r="AU15" s="106">
        <f t="shared" si="11"/>
        <v>0</v>
      </c>
      <c r="AV15" s="106">
        <f t="shared" si="12"/>
        <v>0</v>
      </c>
      <c r="AW15" s="109">
        <f>IF(ISERROR(AJ15+AV15),"",AJ15+AV15)</f>
        <v>11.02</v>
      </c>
      <c r="AX15" s="110">
        <f t="shared" si="3"/>
        <v>0.1041</v>
      </c>
      <c r="AY15" s="81">
        <v>12.3</v>
      </c>
      <c r="AZ15" s="80">
        <v>1152</v>
      </c>
      <c r="BA15" s="106">
        <f t="shared" si="13"/>
        <v>12695.04</v>
      </c>
      <c r="BB15" s="106">
        <f t="shared" si="14"/>
        <v>14169.6</v>
      </c>
    </row>
    <row r="16" spans="1:54" ht="15" customHeight="1" x14ac:dyDescent="0.25">
      <c r="A16" s="113">
        <v>13</v>
      </c>
      <c r="B16" s="114"/>
      <c r="C16" s="114"/>
      <c r="D16" s="114"/>
      <c r="E16" s="100" t="s">
        <v>698</v>
      </c>
      <c r="F16" s="100"/>
      <c r="G16" s="100" t="s">
        <v>665</v>
      </c>
      <c r="H16" s="100" t="s">
        <v>914</v>
      </c>
      <c r="I16" s="100" t="s">
        <v>916</v>
      </c>
      <c r="J16" s="100" t="s">
        <v>918</v>
      </c>
      <c r="K16" s="100" t="s">
        <v>911</v>
      </c>
      <c r="L16" s="114" t="s">
        <v>920</v>
      </c>
      <c r="M16" s="100" t="s">
        <v>696</v>
      </c>
      <c r="N16" s="100" t="s">
        <v>954</v>
      </c>
      <c r="O16" s="100"/>
      <c r="P16" s="320" t="s">
        <v>973</v>
      </c>
      <c r="Q16" s="297" t="s">
        <v>992</v>
      </c>
      <c r="R16" s="114"/>
      <c r="S16" s="100" t="s">
        <v>505</v>
      </c>
      <c r="T16" s="129"/>
      <c r="U16" s="121">
        <f>'Internal Commitment'!J30</f>
        <v>8.5299999999999994</v>
      </c>
      <c r="V16" s="100" t="s">
        <v>101</v>
      </c>
      <c r="W16" s="102">
        <v>35</v>
      </c>
      <c r="X16" s="102">
        <v>27</v>
      </c>
      <c r="Y16" s="102">
        <v>20</v>
      </c>
      <c r="Z16" s="116">
        <v>5.0999999999999996</v>
      </c>
      <c r="AA16" s="102">
        <v>4</v>
      </c>
      <c r="AB16" s="260">
        <f t="shared" si="15"/>
        <v>1.89E-2</v>
      </c>
      <c r="AC16" s="103">
        <v>56</v>
      </c>
      <c r="AD16" s="104">
        <f t="shared" si="5"/>
        <v>11852</v>
      </c>
      <c r="AE16" s="105">
        <v>3500</v>
      </c>
      <c r="AF16" s="109">
        <f t="shared" si="6"/>
        <v>0.3</v>
      </c>
      <c r="AG16" s="100" t="s">
        <v>658</v>
      </c>
      <c r="AH16" s="107">
        <v>0.25700000000000001</v>
      </c>
      <c r="AI16" s="106">
        <f t="shared" si="7"/>
        <v>2.19</v>
      </c>
      <c r="AJ16" s="106">
        <f t="shared" si="8"/>
        <v>11.02</v>
      </c>
      <c r="AK16" s="108">
        <v>0</v>
      </c>
      <c r="AL16" s="109">
        <f t="shared" si="0"/>
        <v>0</v>
      </c>
      <c r="AM16" s="108">
        <v>0</v>
      </c>
      <c r="AN16" s="109">
        <f t="shared" si="1"/>
        <v>0</v>
      </c>
      <c r="AO16" s="108">
        <v>0</v>
      </c>
      <c r="AP16" s="106">
        <f t="shared" si="9"/>
        <v>0</v>
      </c>
      <c r="AQ16" s="108">
        <v>0</v>
      </c>
      <c r="AR16" s="106">
        <f t="shared" si="10"/>
        <v>0</v>
      </c>
      <c r="AS16" s="111">
        <v>0</v>
      </c>
      <c r="AT16" s="108">
        <v>0</v>
      </c>
      <c r="AU16" s="106">
        <f t="shared" si="11"/>
        <v>0</v>
      </c>
      <c r="AV16" s="106">
        <f t="shared" si="12"/>
        <v>0</v>
      </c>
      <c r="AW16" s="109">
        <f t="shared" si="2"/>
        <v>11.02</v>
      </c>
      <c r="AX16" s="110">
        <f t="shared" si="3"/>
        <v>0.1041</v>
      </c>
      <c r="AY16" s="81">
        <v>12.3</v>
      </c>
      <c r="AZ16" s="80">
        <v>960</v>
      </c>
      <c r="BA16" s="106">
        <f t="shared" si="13"/>
        <v>10579.2</v>
      </c>
      <c r="BB16" s="106">
        <f t="shared" si="14"/>
        <v>11808</v>
      </c>
    </row>
    <row r="17" spans="1:54" ht="15" customHeight="1" x14ac:dyDescent="0.25">
      <c r="A17" s="113">
        <v>14</v>
      </c>
      <c r="B17" s="114"/>
      <c r="C17" s="114"/>
      <c r="D17" s="114"/>
      <c r="E17" s="100" t="s">
        <v>698</v>
      </c>
      <c r="F17" s="100"/>
      <c r="G17" s="100" t="s">
        <v>665</v>
      </c>
      <c r="H17" s="100" t="s">
        <v>914</v>
      </c>
      <c r="I17" s="100" t="s">
        <v>916</v>
      </c>
      <c r="J17" s="100" t="s">
        <v>918</v>
      </c>
      <c r="K17" s="100" t="s">
        <v>911</v>
      </c>
      <c r="L17" s="114" t="s">
        <v>920</v>
      </c>
      <c r="M17" s="100" t="s">
        <v>696</v>
      </c>
      <c r="N17" s="100" t="s">
        <v>955</v>
      </c>
      <c r="O17" s="100"/>
      <c r="P17" s="320" t="s">
        <v>974</v>
      </c>
      <c r="Q17" s="297" t="s">
        <v>993</v>
      </c>
      <c r="R17" s="114"/>
      <c r="S17" s="100" t="s">
        <v>505</v>
      </c>
      <c r="T17" s="129"/>
      <c r="U17" s="121">
        <f>'Internal Commitment'!J31</f>
        <v>8.5299999999999994</v>
      </c>
      <c r="V17" s="100" t="s">
        <v>101</v>
      </c>
      <c r="W17" s="102">
        <v>35</v>
      </c>
      <c r="X17" s="102">
        <v>27</v>
      </c>
      <c r="Y17" s="102">
        <v>20</v>
      </c>
      <c r="Z17" s="116">
        <v>5.0999999999999996</v>
      </c>
      <c r="AA17" s="102">
        <v>4</v>
      </c>
      <c r="AB17" s="260">
        <f t="shared" si="15"/>
        <v>1.89E-2</v>
      </c>
      <c r="AC17" s="103">
        <v>56</v>
      </c>
      <c r="AD17" s="104">
        <f t="shared" si="5"/>
        <v>11852</v>
      </c>
      <c r="AE17" s="105">
        <v>3500</v>
      </c>
      <c r="AF17" s="109">
        <f t="shared" si="6"/>
        <v>0.3</v>
      </c>
      <c r="AG17" s="100" t="s">
        <v>658</v>
      </c>
      <c r="AH17" s="107">
        <v>0.25700000000000001</v>
      </c>
      <c r="AI17" s="106">
        <f t="shared" si="7"/>
        <v>2.19</v>
      </c>
      <c r="AJ17" s="106">
        <f t="shared" si="8"/>
        <v>11.02</v>
      </c>
      <c r="AK17" s="108">
        <v>0</v>
      </c>
      <c r="AL17" s="109">
        <f t="shared" si="0"/>
        <v>0</v>
      </c>
      <c r="AM17" s="108">
        <v>0</v>
      </c>
      <c r="AN17" s="109">
        <f t="shared" si="1"/>
        <v>0</v>
      </c>
      <c r="AO17" s="108">
        <v>0</v>
      </c>
      <c r="AP17" s="106">
        <f t="shared" si="9"/>
        <v>0</v>
      </c>
      <c r="AQ17" s="108">
        <v>0</v>
      </c>
      <c r="AR17" s="106">
        <f t="shared" si="10"/>
        <v>0</v>
      </c>
      <c r="AS17" s="111">
        <v>0</v>
      </c>
      <c r="AT17" s="108">
        <v>0</v>
      </c>
      <c r="AU17" s="106">
        <f t="shared" si="11"/>
        <v>0</v>
      </c>
      <c r="AV17" s="106">
        <f t="shared" si="12"/>
        <v>0</v>
      </c>
      <c r="AW17" s="109">
        <f t="shared" si="2"/>
        <v>11.02</v>
      </c>
      <c r="AX17" s="110">
        <f t="shared" si="3"/>
        <v>0.1041</v>
      </c>
      <c r="AY17" s="81">
        <v>12.3</v>
      </c>
      <c r="AZ17" s="80">
        <v>1152</v>
      </c>
      <c r="BA17" s="106">
        <f t="shared" si="13"/>
        <v>12695.04</v>
      </c>
      <c r="BB17" s="106">
        <f t="shared" si="14"/>
        <v>14169.6</v>
      </c>
    </row>
    <row r="18" spans="1:54" ht="15" customHeight="1" x14ac:dyDescent="0.25">
      <c r="A18" s="113">
        <v>15</v>
      </c>
      <c r="B18" s="114"/>
      <c r="C18" s="114"/>
      <c r="D18" s="114"/>
      <c r="E18" s="100" t="s">
        <v>698</v>
      </c>
      <c r="F18" s="100"/>
      <c r="G18" s="100" t="s">
        <v>665</v>
      </c>
      <c r="H18" s="100" t="s">
        <v>914</v>
      </c>
      <c r="I18" s="100" t="s">
        <v>916</v>
      </c>
      <c r="J18" s="100" t="s">
        <v>918</v>
      </c>
      <c r="K18" s="100" t="s">
        <v>911</v>
      </c>
      <c r="L18" s="114" t="s">
        <v>920</v>
      </c>
      <c r="M18" s="100" t="s">
        <v>696</v>
      </c>
      <c r="N18" s="100" t="s">
        <v>690</v>
      </c>
      <c r="O18" s="100"/>
      <c r="P18" s="319" t="s">
        <v>958</v>
      </c>
      <c r="Q18" s="319" t="s">
        <v>959</v>
      </c>
      <c r="R18" s="114"/>
      <c r="S18" s="100" t="s">
        <v>505</v>
      </c>
      <c r="T18" s="129"/>
      <c r="U18" s="121">
        <f>'Internal Commitment'!J32</f>
        <v>8.5299999999999994</v>
      </c>
      <c r="V18" s="100" t="s">
        <v>101</v>
      </c>
      <c r="W18" s="102">
        <v>35</v>
      </c>
      <c r="X18" s="102">
        <v>27</v>
      </c>
      <c r="Y18" s="102">
        <v>20</v>
      </c>
      <c r="Z18" s="116">
        <v>5.0999999999999996</v>
      </c>
      <c r="AA18" s="102">
        <v>4</v>
      </c>
      <c r="AB18" s="260">
        <f t="shared" si="15"/>
        <v>1.89E-2</v>
      </c>
      <c r="AC18" s="103">
        <v>56</v>
      </c>
      <c r="AD18" s="104">
        <f t="shared" si="5"/>
        <v>11852</v>
      </c>
      <c r="AE18" s="105">
        <v>3500</v>
      </c>
      <c r="AF18" s="109">
        <f t="shared" si="6"/>
        <v>0.3</v>
      </c>
      <c r="AG18" s="100" t="s">
        <v>658</v>
      </c>
      <c r="AH18" s="107">
        <v>0.25700000000000001</v>
      </c>
      <c r="AI18" s="106">
        <f t="shared" si="7"/>
        <v>2.19</v>
      </c>
      <c r="AJ18" s="106">
        <f t="shared" si="8"/>
        <v>11.02</v>
      </c>
      <c r="AK18" s="108">
        <v>0</v>
      </c>
      <c r="AL18" s="109">
        <f t="shared" si="0"/>
        <v>0</v>
      </c>
      <c r="AM18" s="108">
        <v>0</v>
      </c>
      <c r="AN18" s="109">
        <f t="shared" si="1"/>
        <v>0</v>
      </c>
      <c r="AO18" s="108">
        <v>0</v>
      </c>
      <c r="AP18" s="106">
        <f t="shared" si="9"/>
        <v>0</v>
      </c>
      <c r="AQ18" s="108">
        <v>0</v>
      </c>
      <c r="AR18" s="106">
        <f t="shared" si="10"/>
        <v>0</v>
      </c>
      <c r="AS18" s="111">
        <v>0</v>
      </c>
      <c r="AT18" s="108">
        <v>0</v>
      </c>
      <c r="AU18" s="106">
        <f t="shared" si="11"/>
        <v>0</v>
      </c>
      <c r="AV18" s="106">
        <f t="shared" si="12"/>
        <v>0</v>
      </c>
      <c r="AW18" s="109">
        <f t="shared" si="2"/>
        <v>11.02</v>
      </c>
      <c r="AX18" s="110">
        <f t="shared" si="3"/>
        <v>0.1041</v>
      </c>
      <c r="AY18" s="81">
        <v>12.3</v>
      </c>
      <c r="AZ18" s="80">
        <v>1292</v>
      </c>
      <c r="BA18" s="106">
        <f t="shared" si="13"/>
        <v>14237.84</v>
      </c>
      <c r="BB18" s="106">
        <f t="shared" si="14"/>
        <v>15891.6</v>
      </c>
    </row>
    <row r="19" spans="1:54" ht="15" customHeight="1" x14ac:dyDescent="0.25">
      <c r="A19" s="113">
        <v>16</v>
      </c>
      <c r="B19" s="114"/>
      <c r="C19" s="114"/>
      <c r="D19" s="114"/>
      <c r="E19" s="100" t="s">
        <v>699</v>
      </c>
      <c r="F19" s="100"/>
      <c r="G19" s="100" t="s">
        <v>665</v>
      </c>
      <c r="H19" s="100" t="s">
        <v>914</v>
      </c>
      <c r="I19" s="100" t="s">
        <v>916</v>
      </c>
      <c r="J19" s="100" t="s">
        <v>918</v>
      </c>
      <c r="K19" s="100" t="s">
        <v>911</v>
      </c>
      <c r="L19" s="114" t="s">
        <v>920</v>
      </c>
      <c r="M19" s="100" t="s">
        <v>692</v>
      </c>
      <c r="N19" s="100" t="s">
        <v>952</v>
      </c>
      <c r="O19" s="100"/>
      <c r="P19" s="320" t="s">
        <v>975</v>
      </c>
      <c r="Q19" s="297" t="s">
        <v>994</v>
      </c>
      <c r="R19" s="114"/>
      <c r="S19" s="100" t="s">
        <v>505</v>
      </c>
      <c r="T19" s="129"/>
      <c r="U19" s="121">
        <f>'Internal Commitment'!J34</f>
        <v>11.22</v>
      </c>
      <c r="V19" s="100" t="s">
        <v>101</v>
      </c>
      <c r="W19" s="80">
        <v>35</v>
      </c>
      <c r="X19" s="80">
        <v>27</v>
      </c>
      <c r="Y19" s="80">
        <v>25</v>
      </c>
      <c r="Z19" s="116">
        <v>5.0999999999999996</v>
      </c>
      <c r="AA19" s="102">
        <v>4</v>
      </c>
      <c r="AB19" s="260">
        <f t="shared" si="15"/>
        <v>2.3630000000000002E-2</v>
      </c>
      <c r="AC19" s="103">
        <v>56</v>
      </c>
      <c r="AD19" s="104">
        <f t="shared" si="5"/>
        <v>9479</v>
      </c>
      <c r="AE19" s="105">
        <v>3500</v>
      </c>
      <c r="AF19" s="109">
        <f t="shared" si="6"/>
        <v>0.37</v>
      </c>
      <c r="AG19" s="100" t="s">
        <v>658</v>
      </c>
      <c r="AH19" s="107">
        <v>0.25700000000000001</v>
      </c>
      <c r="AI19" s="106">
        <f t="shared" si="7"/>
        <v>2.88</v>
      </c>
      <c r="AJ19" s="106">
        <f t="shared" si="8"/>
        <v>14.47</v>
      </c>
      <c r="AK19" s="108">
        <v>0</v>
      </c>
      <c r="AL19" s="109">
        <f t="shared" si="0"/>
        <v>0</v>
      </c>
      <c r="AM19" s="108">
        <v>0</v>
      </c>
      <c r="AN19" s="109">
        <f t="shared" si="1"/>
        <v>0</v>
      </c>
      <c r="AO19" s="108">
        <v>0</v>
      </c>
      <c r="AP19" s="106">
        <f t="shared" si="9"/>
        <v>0</v>
      </c>
      <c r="AQ19" s="108">
        <v>0</v>
      </c>
      <c r="AR19" s="106">
        <f t="shared" si="10"/>
        <v>0</v>
      </c>
      <c r="AS19" s="111">
        <v>0</v>
      </c>
      <c r="AT19" s="108">
        <v>0</v>
      </c>
      <c r="AU19" s="106">
        <f t="shared" si="11"/>
        <v>0</v>
      </c>
      <c r="AV19" s="106">
        <f t="shared" si="12"/>
        <v>0</v>
      </c>
      <c r="AW19" s="109">
        <f t="shared" si="2"/>
        <v>14.47</v>
      </c>
      <c r="AX19" s="110">
        <f t="shared" si="3"/>
        <v>9.5600000000000004E-2</v>
      </c>
      <c r="AY19" s="81">
        <v>16</v>
      </c>
      <c r="AZ19" s="80">
        <v>1292</v>
      </c>
      <c r="BA19" s="106">
        <f t="shared" ref="BA19" si="16">IF(ISERROR(AW19*AZ19),"",AW19*AZ19)</f>
        <v>18695.240000000002</v>
      </c>
      <c r="BB19" s="106">
        <f t="shared" ref="BB19" si="17">IF(ISERROR(AY19*AZ19),"",AY19*AZ19)</f>
        <v>20672</v>
      </c>
    </row>
    <row r="20" spans="1:54" ht="15" customHeight="1" x14ac:dyDescent="0.25">
      <c r="A20" s="113">
        <v>17</v>
      </c>
      <c r="B20" s="114"/>
      <c r="C20" s="114"/>
      <c r="D20" s="114"/>
      <c r="E20" s="100" t="s">
        <v>699</v>
      </c>
      <c r="F20" s="100"/>
      <c r="G20" s="100" t="s">
        <v>665</v>
      </c>
      <c r="H20" s="100" t="s">
        <v>914</v>
      </c>
      <c r="I20" s="100" t="s">
        <v>916</v>
      </c>
      <c r="J20" s="100" t="s">
        <v>918</v>
      </c>
      <c r="K20" s="100" t="s">
        <v>911</v>
      </c>
      <c r="L20" s="114" t="s">
        <v>920</v>
      </c>
      <c r="M20" s="101" t="s">
        <v>692</v>
      </c>
      <c r="N20" s="100" t="s">
        <v>953</v>
      </c>
      <c r="O20" s="100"/>
      <c r="P20" s="320" t="s">
        <v>976</v>
      </c>
      <c r="Q20" s="297" t="s">
        <v>995</v>
      </c>
      <c r="R20" s="114"/>
      <c r="S20" s="100" t="s">
        <v>505</v>
      </c>
      <c r="T20" s="129"/>
      <c r="U20" s="121">
        <f>'Internal Commitment'!J35</f>
        <v>11.22</v>
      </c>
      <c r="V20" s="100" t="s">
        <v>101</v>
      </c>
      <c r="W20" s="80">
        <v>35</v>
      </c>
      <c r="X20" s="80">
        <v>27</v>
      </c>
      <c r="Y20" s="80">
        <v>25</v>
      </c>
      <c r="Z20" s="116">
        <v>5.0999999999999996</v>
      </c>
      <c r="AA20" s="102">
        <v>4</v>
      </c>
      <c r="AB20" s="260">
        <f t="shared" si="15"/>
        <v>2.3630000000000002E-2</v>
      </c>
      <c r="AC20" s="103">
        <v>56</v>
      </c>
      <c r="AD20" s="104">
        <f t="shared" si="5"/>
        <v>9479</v>
      </c>
      <c r="AE20" s="105">
        <v>3500</v>
      </c>
      <c r="AF20" s="109">
        <f t="shared" si="6"/>
        <v>0.37</v>
      </c>
      <c r="AG20" s="100" t="s">
        <v>658</v>
      </c>
      <c r="AH20" s="107">
        <v>0.25700000000000001</v>
      </c>
      <c r="AI20" s="106">
        <f t="shared" si="7"/>
        <v>2.88</v>
      </c>
      <c r="AJ20" s="106">
        <f t="shared" si="8"/>
        <v>14.47</v>
      </c>
      <c r="AK20" s="108">
        <v>0</v>
      </c>
      <c r="AL20" s="109">
        <f t="shared" si="0"/>
        <v>0</v>
      </c>
      <c r="AM20" s="108">
        <v>0</v>
      </c>
      <c r="AN20" s="109">
        <f t="shared" si="1"/>
        <v>0</v>
      </c>
      <c r="AO20" s="108">
        <v>0</v>
      </c>
      <c r="AP20" s="106">
        <f t="shared" si="9"/>
        <v>0</v>
      </c>
      <c r="AQ20" s="108">
        <v>0</v>
      </c>
      <c r="AR20" s="106">
        <f t="shared" si="10"/>
        <v>0</v>
      </c>
      <c r="AS20" s="111">
        <v>0</v>
      </c>
      <c r="AT20" s="108">
        <v>0</v>
      </c>
      <c r="AU20" s="106">
        <f t="shared" si="11"/>
        <v>0</v>
      </c>
      <c r="AV20" s="106">
        <f t="shared" si="12"/>
        <v>0</v>
      </c>
      <c r="AW20" s="109">
        <f t="shared" si="2"/>
        <v>14.47</v>
      </c>
      <c r="AX20" s="110">
        <f t="shared" si="3"/>
        <v>9.5600000000000004E-2</v>
      </c>
      <c r="AY20" s="81">
        <v>16</v>
      </c>
      <c r="AZ20" s="80">
        <v>984</v>
      </c>
      <c r="BA20" s="106">
        <f>IF(ISERROR(AW20*AZ19),"",AW20*AZ19)</f>
        <v>18695.240000000002</v>
      </c>
      <c r="BB20" s="106">
        <f>IF(ISERROR(AY20*AZ19),"",AY20*AZ19)</f>
        <v>20672</v>
      </c>
    </row>
    <row r="21" spans="1:54" ht="15" customHeight="1" x14ac:dyDescent="0.25">
      <c r="A21" s="113">
        <v>18</v>
      </c>
      <c r="B21" s="114"/>
      <c r="C21" s="114"/>
      <c r="D21" s="114"/>
      <c r="E21" s="100" t="s">
        <v>698</v>
      </c>
      <c r="F21" s="100"/>
      <c r="G21" s="100" t="s">
        <v>665</v>
      </c>
      <c r="H21" s="100" t="s">
        <v>914</v>
      </c>
      <c r="I21" s="100" t="s">
        <v>916</v>
      </c>
      <c r="J21" s="100" t="s">
        <v>918</v>
      </c>
      <c r="K21" s="100" t="s">
        <v>911</v>
      </c>
      <c r="L21" s="114" t="s">
        <v>920</v>
      </c>
      <c r="M21" s="101" t="s">
        <v>692</v>
      </c>
      <c r="N21" s="100" t="s">
        <v>954</v>
      </c>
      <c r="O21" s="100"/>
      <c r="P21" s="320" t="s">
        <v>977</v>
      </c>
      <c r="Q21" s="297" t="s">
        <v>996</v>
      </c>
      <c r="R21" s="114"/>
      <c r="S21" s="100" t="s">
        <v>505</v>
      </c>
      <c r="T21" s="129"/>
      <c r="U21" s="121">
        <f>'Internal Commitment'!J36</f>
        <v>11.22</v>
      </c>
      <c r="V21" s="100" t="s">
        <v>101</v>
      </c>
      <c r="W21" s="80">
        <v>35</v>
      </c>
      <c r="X21" s="80">
        <v>27</v>
      </c>
      <c r="Y21" s="80">
        <v>25</v>
      </c>
      <c r="Z21" s="116">
        <v>5.0999999999999996</v>
      </c>
      <c r="AA21" s="102">
        <v>4</v>
      </c>
      <c r="AB21" s="260">
        <f t="shared" si="15"/>
        <v>2.3630000000000002E-2</v>
      </c>
      <c r="AC21" s="103">
        <v>56</v>
      </c>
      <c r="AD21" s="104">
        <f t="shared" si="5"/>
        <v>9479</v>
      </c>
      <c r="AE21" s="105">
        <v>3500</v>
      </c>
      <c r="AF21" s="109">
        <f t="shared" si="6"/>
        <v>0.37</v>
      </c>
      <c r="AG21" s="100" t="s">
        <v>658</v>
      </c>
      <c r="AH21" s="107">
        <v>0.25700000000000001</v>
      </c>
      <c r="AI21" s="106">
        <f t="shared" si="7"/>
        <v>2.88</v>
      </c>
      <c r="AJ21" s="106">
        <f t="shared" si="8"/>
        <v>14.47</v>
      </c>
      <c r="AK21" s="108">
        <v>0</v>
      </c>
      <c r="AL21" s="109">
        <f t="shared" si="0"/>
        <v>0</v>
      </c>
      <c r="AM21" s="108">
        <v>0</v>
      </c>
      <c r="AN21" s="109">
        <f t="shared" si="1"/>
        <v>0</v>
      </c>
      <c r="AO21" s="108">
        <v>0</v>
      </c>
      <c r="AP21" s="106">
        <f t="shared" si="9"/>
        <v>0</v>
      </c>
      <c r="AQ21" s="108">
        <v>0</v>
      </c>
      <c r="AR21" s="106">
        <f t="shared" si="10"/>
        <v>0</v>
      </c>
      <c r="AS21" s="111">
        <v>0</v>
      </c>
      <c r="AT21" s="108">
        <v>0</v>
      </c>
      <c r="AU21" s="106">
        <f t="shared" si="11"/>
        <v>0</v>
      </c>
      <c r="AV21" s="106">
        <f t="shared" si="12"/>
        <v>0</v>
      </c>
      <c r="AW21" s="109">
        <f t="shared" si="2"/>
        <v>14.47</v>
      </c>
      <c r="AX21" s="110">
        <f t="shared" si="3"/>
        <v>9.5600000000000004E-2</v>
      </c>
      <c r="AY21" s="81">
        <v>16</v>
      </c>
      <c r="AZ21" s="80">
        <v>984</v>
      </c>
      <c r="BA21" s="106">
        <f>IF(ISERROR(AW21*AZ20),"",AW21*AZ20)</f>
        <v>14238.48</v>
      </c>
      <c r="BB21" s="106">
        <f>IF(ISERROR(AY21*AZ20),"",AY21*AZ20)</f>
        <v>15744</v>
      </c>
    </row>
    <row r="22" spans="1:54" ht="15" customHeight="1" x14ac:dyDescent="0.25">
      <c r="A22" s="113">
        <v>19</v>
      </c>
      <c r="B22" s="114"/>
      <c r="C22" s="114"/>
      <c r="D22" s="114"/>
      <c r="E22" s="100" t="s">
        <v>698</v>
      </c>
      <c r="F22" s="100"/>
      <c r="G22" s="100" t="s">
        <v>665</v>
      </c>
      <c r="H22" s="100" t="s">
        <v>914</v>
      </c>
      <c r="I22" s="100" t="s">
        <v>916</v>
      </c>
      <c r="J22" s="100" t="s">
        <v>918</v>
      </c>
      <c r="K22" s="100" t="s">
        <v>911</v>
      </c>
      <c r="L22" s="114" t="s">
        <v>920</v>
      </c>
      <c r="M22" s="101" t="s">
        <v>692</v>
      </c>
      <c r="N22" s="100" t="s">
        <v>955</v>
      </c>
      <c r="O22" s="100"/>
      <c r="P22" s="320" t="s">
        <v>978</v>
      </c>
      <c r="Q22" s="297" t="s">
        <v>997</v>
      </c>
      <c r="R22" s="114"/>
      <c r="S22" s="100" t="s">
        <v>505</v>
      </c>
      <c r="T22" s="129"/>
      <c r="U22" s="121">
        <f>'Internal Commitment'!J37</f>
        <v>11.22</v>
      </c>
      <c r="V22" s="100" t="s">
        <v>101</v>
      </c>
      <c r="W22" s="80">
        <v>35</v>
      </c>
      <c r="X22" s="80">
        <v>27</v>
      </c>
      <c r="Y22" s="80">
        <v>25</v>
      </c>
      <c r="Z22" s="116">
        <v>5.0999999999999996</v>
      </c>
      <c r="AA22" s="102">
        <v>4</v>
      </c>
      <c r="AB22" s="260">
        <f t="shared" si="15"/>
        <v>2.3630000000000002E-2</v>
      </c>
      <c r="AC22" s="103">
        <v>56</v>
      </c>
      <c r="AD22" s="104">
        <f t="shared" si="5"/>
        <v>9479</v>
      </c>
      <c r="AE22" s="105">
        <v>3500</v>
      </c>
      <c r="AF22" s="109">
        <f t="shared" si="6"/>
        <v>0.37</v>
      </c>
      <c r="AG22" s="100" t="s">
        <v>658</v>
      </c>
      <c r="AH22" s="107">
        <v>0.25700000000000001</v>
      </c>
      <c r="AI22" s="106">
        <f t="shared" si="7"/>
        <v>2.88</v>
      </c>
      <c r="AJ22" s="106">
        <f t="shared" si="8"/>
        <v>14.47</v>
      </c>
      <c r="AK22" s="108">
        <v>0</v>
      </c>
      <c r="AL22" s="109">
        <f t="shared" si="0"/>
        <v>0</v>
      </c>
      <c r="AM22" s="108">
        <v>0</v>
      </c>
      <c r="AN22" s="109">
        <f t="shared" si="1"/>
        <v>0</v>
      </c>
      <c r="AO22" s="108">
        <v>0</v>
      </c>
      <c r="AP22" s="106">
        <f t="shared" si="9"/>
        <v>0</v>
      </c>
      <c r="AQ22" s="108">
        <v>0</v>
      </c>
      <c r="AR22" s="106">
        <f t="shared" si="10"/>
        <v>0</v>
      </c>
      <c r="AS22" s="111">
        <v>0</v>
      </c>
      <c r="AT22" s="108">
        <v>0</v>
      </c>
      <c r="AU22" s="106">
        <f t="shared" si="11"/>
        <v>0</v>
      </c>
      <c r="AV22" s="106">
        <f t="shared" si="12"/>
        <v>0</v>
      </c>
      <c r="AW22" s="109">
        <f t="shared" si="2"/>
        <v>14.47</v>
      </c>
      <c r="AX22" s="110">
        <f t="shared" si="3"/>
        <v>9.5600000000000004E-2</v>
      </c>
      <c r="AY22" s="81">
        <v>16</v>
      </c>
      <c r="AZ22" s="80">
        <v>956</v>
      </c>
      <c r="BA22" s="106">
        <f>IF(ISERROR(AW22*AZ21),"",AW22*AZ21)</f>
        <v>14238.48</v>
      </c>
      <c r="BB22" s="106">
        <f>IF(ISERROR(AY22*AZ21),"",AY22*AZ21)</f>
        <v>15744</v>
      </c>
    </row>
    <row r="23" spans="1:54" ht="15" customHeight="1" x14ac:dyDescent="0.25">
      <c r="A23" s="113">
        <v>20</v>
      </c>
      <c r="B23" s="114"/>
      <c r="C23" s="114"/>
      <c r="D23" s="114"/>
      <c r="E23" s="100" t="s">
        <v>698</v>
      </c>
      <c r="F23" s="100"/>
      <c r="G23" s="100" t="s">
        <v>665</v>
      </c>
      <c r="H23" s="100" t="s">
        <v>914</v>
      </c>
      <c r="I23" s="100" t="s">
        <v>916</v>
      </c>
      <c r="J23" s="100" t="s">
        <v>918</v>
      </c>
      <c r="K23" s="100" t="s">
        <v>911</v>
      </c>
      <c r="L23" s="114" t="s">
        <v>920</v>
      </c>
      <c r="M23" s="101" t="s">
        <v>692</v>
      </c>
      <c r="N23" s="100" t="s">
        <v>690</v>
      </c>
      <c r="O23" s="100"/>
      <c r="P23" s="319" t="s">
        <v>960</v>
      </c>
      <c r="Q23" s="319" t="s">
        <v>961</v>
      </c>
      <c r="R23" s="114"/>
      <c r="S23" s="100" t="s">
        <v>505</v>
      </c>
      <c r="T23" s="129"/>
      <c r="U23" s="121">
        <f>'Internal Commitment'!J38</f>
        <v>11.22</v>
      </c>
      <c r="V23" s="100" t="s">
        <v>101</v>
      </c>
      <c r="W23" s="80">
        <v>35</v>
      </c>
      <c r="X23" s="80">
        <v>27</v>
      </c>
      <c r="Y23" s="80">
        <v>25</v>
      </c>
      <c r="Z23" s="116">
        <v>5.0999999999999996</v>
      </c>
      <c r="AA23" s="102">
        <v>4</v>
      </c>
      <c r="AB23" s="260">
        <f t="shared" si="15"/>
        <v>2.3630000000000002E-2</v>
      </c>
      <c r="AC23" s="103">
        <v>56</v>
      </c>
      <c r="AD23" s="104">
        <f t="shared" si="5"/>
        <v>9479</v>
      </c>
      <c r="AE23" s="105">
        <v>3500</v>
      </c>
      <c r="AF23" s="109">
        <f t="shared" si="6"/>
        <v>0.37</v>
      </c>
      <c r="AG23" s="100" t="s">
        <v>658</v>
      </c>
      <c r="AH23" s="107">
        <v>0.25700000000000001</v>
      </c>
      <c r="AI23" s="106">
        <f t="shared" si="7"/>
        <v>2.88</v>
      </c>
      <c r="AJ23" s="106">
        <f t="shared" si="8"/>
        <v>14.47</v>
      </c>
      <c r="AK23" s="108">
        <v>0</v>
      </c>
      <c r="AL23" s="109">
        <f t="shared" si="0"/>
        <v>0</v>
      </c>
      <c r="AM23" s="108">
        <v>0</v>
      </c>
      <c r="AN23" s="109">
        <f t="shared" si="1"/>
        <v>0</v>
      </c>
      <c r="AO23" s="108">
        <v>0</v>
      </c>
      <c r="AP23" s="106">
        <f t="shared" si="9"/>
        <v>0</v>
      </c>
      <c r="AQ23" s="108">
        <v>0</v>
      </c>
      <c r="AR23" s="106">
        <f t="shared" si="10"/>
        <v>0</v>
      </c>
      <c r="AS23" s="111">
        <v>0</v>
      </c>
      <c r="AT23" s="108">
        <v>0</v>
      </c>
      <c r="AU23" s="106">
        <f t="shared" si="11"/>
        <v>0</v>
      </c>
      <c r="AV23" s="106">
        <f t="shared" si="12"/>
        <v>0</v>
      </c>
      <c r="AW23" s="109">
        <f t="shared" si="2"/>
        <v>14.47</v>
      </c>
      <c r="AX23" s="110">
        <f t="shared" si="3"/>
        <v>9.5600000000000004E-2</v>
      </c>
      <c r="AY23" s="81">
        <v>16</v>
      </c>
      <c r="AZ23" s="80">
        <v>1292</v>
      </c>
      <c r="BA23" s="106">
        <f>IF(ISERROR(AW23*AZ22),"",AW23*AZ22)</f>
        <v>13833.32</v>
      </c>
      <c r="BB23" s="106">
        <f>IF(ISERROR(AY23*AZ22),"",AY23*AZ22)</f>
        <v>15296</v>
      </c>
    </row>
    <row r="24" spans="1:54" ht="15" customHeight="1" x14ac:dyDescent="0.25">
      <c r="A24" s="113">
        <v>21</v>
      </c>
      <c r="B24" s="114"/>
      <c r="C24" s="114"/>
      <c r="D24" s="114"/>
      <c r="F24" s="100"/>
      <c r="G24" s="100"/>
      <c r="H24" s="114"/>
      <c r="I24" s="114"/>
      <c r="J24" s="114"/>
      <c r="K24" s="114"/>
      <c r="L24" s="114"/>
      <c r="M24" s="114"/>
      <c r="N24" s="114"/>
      <c r="O24" s="114"/>
      <c r="P24" s="114"/>
      <c r="Q24" s="114"/>
      <c r="R24" s="114"/>
      <c r="S24" s="100"/>
      <c r="T24" s="129"/>
      <c r="U24" s="115"/>
      <c r="V24" s="100"/>
      <c r="W24" s="126"/>
      <c r="X24" s="126"/>
      <c r="Y24" s="126"/>
      <c r="Z24" s="116"/>
      <c r="AA24" s="80"/>
      <c r="AB24" s="134" t="str">
        <f t="shared" si="4"/>
        <v/>
      </c>
      <c r="AC24" s="116"/>
      <c r="AD24" s="104" t="str">
        <f t="shared" si="5"/>
        <v/>
      </c>
      <c r="AE24" s="114"/>
      <c r="AF24" s="109" t="str">
        <f t="shared" si="6"/>
        <v/>
      </c>
      <c r="AG24" s="114"/>
      <c r="AH24" s="117"/>
      <c r="AI24" s="106">
        <f t="shared" si="7"/>
        <v>0</v>
      </c>
      <c r="AJ24" s="106" t="str">
        <f t="shared" si="8"/>
        <v/>
      </c>
      <c r="AK24" s="108"/>
      <c r="AL24" s="109">
        <f t="shared" si="0"/>
        <v>0</v>
      </c>
      <c r="AM24" s="117"/>
      <c r="AN24" s="109">
        <f t="shared" si="1"/>
        <v>0</v>
      </c>
      <c r="AO24" s="117"/>
      <c r="AP24" s="106">
        <f t="shared" si="9"/>
        <v>0</v>
      </c>
      <c r="AQ24" s="117"/>
      <c r="AR24" s="106">
        <f t="shared" si="10"/>
        <v>0</v>
      </c>
      <c r="AS24" s="111"/>
      <c r="AT24" s="117"/>
      <c r="AU24" s="106">
        <f t="shared" si="11"/>
        <v>0</v>
      </c>
      <c r="AV24" s="106">
        <f t="shared" si="12"/>
        <v>0</v>
      </c>
      <c r="AW24" s="109" t="str">
        <f t="shared" si="2"/>
        <v/>
      </c>
      <c r="AX24" s="118" t="str">
        <f t="shared" si="3"/>
        <v/>
      </c>
      <c r="AY24" s="81"/>
      <c r="BA24" s="106" t="str">
        <f>IF(ISERROR(AW24*AZ23),"",AW24*AZ23)</f>
        <v/>
      </c>
      <c r="BB24" s="106">
        <f>IF(ISERROR(AY24*AZ23),"",AY24*AZ23)</f>
        <v>0</v>
      </c>
    </row>
    <row r="25" spans="1:54" ht="15" customHeight="1" x14ac:dyDescent="0.25">
      <c r="A25" s="113">
        <v>22</v>
      </c>
      <c r="B25" s="114"/>
      <c r="C25" s="114"/>
      <c r="D25" s="114"/>
      <c r="E25" s="100"/>
      <c r="F25" s="100"/>
      <c r="G25" s="100"/>
      <c r="H25" s="114"/>
      <c r="I25" s="114"/>
      <c r="J25" s="114"/>
      <c r="K25" s="114"/>
      <c r="L25" s="114"/>
      <c r="M25" s="114"/>
      <c r="N25" s="114"/>
      <c r="O25" s="114"/>
      <c r="P25" s="114"/>
      <c r="Q25" s="114"/>
      <c r="R25" s="114"/>
      <c r="S25" s="100"/>
      <c r="T25" s="129"/>
      <c r="U25" s="115"/>
      <c r="V25" s="100"/>
      <c r="W25" s="126"/>
      <c r="X25" s="126"/>
      <c r="Y25" s="126"/>
      <c r="Z25" s="116"/>
      <c r="AA25" s="80"/>
      <c r="AB25" s="134" t="str">
        <f t="shared" si="4"/>
        <v/>
      </c>
      <c r="AC25" s="116"/>
      <c r="AD25" s="104" t="str">
        <f t="shared" si="5"/>
        <v/>
      </c>
      <c r="AE25" s="114"/>
      <c r="AF25" s="109" t="str">
        <f t="shared" si="6"/>
        <v/>
      </c>
      <c r="AG25" s="114"/>
      <c r="AH25" s="117"/>
      <c r="AI25" s="106">
        <f t="shared" si="7"/>
        <v>0</v>
      </c>
      <c r="AJ25" s="106" t="str">
        <f t="shared" si="8"/>
        <v/>
      </c>
      <c r="AK25" s="108"/>
      <c r="AL25" s="109">
        <f t="shared" si="0"/>
        <v>0</v>
      </c>
      <c r="AM25" s="117"/>
      <c r="AN25" s="109">
        <f t="shared" si="1"/>
        <v>0</v>
      </c>
      <c r="AO25" s="117"/>
      <c r="AP25" s="106">
        <f t="shared" si="9"/>
        <v>0</v>
      </c>
      <c r="AQ25" s="117"/>
      <c r="AR25" s="106">
        <f t="shared" si="10"/>
        <v>0</v>
      </c>
      <c r="AS25" s="111"/>
      <c r="AT25" s="117"/>
      <c r="AU25" s="106">
        <f t="shared" si="11"/>
        <v>0</v>
      </c>
      <c r="AV25" s="106">
        <f t="shared" si="12"/>
        <v>0</v>
      </c>
      <c r="AW25" s="109" t="str">
        <f t="shared" si="2"/>
        <v/>
      </c>
      <c r="AX25" s="118" t="str">
        <f t="shared" si="3"/>
        <v/>
      </c>
      <c r="AY25" s="81"/>
      <c r="AZ25" s="80"/>
      <c r="BA25" s="106" t="str">
        <f t="shared" si="13"/>
        <v/>
      </c>
      <c r="BB25" s="106">
        <f t="shared" si="14"/>
        <v>0</v>
      </c>
    </row>
    <row r="26" spans="1:54" ht="15" customHeight="1" x14ac:dyDescent="0.25">
      <c r="A26" s="113">
        <v>23</v>
      </c>
      <c r="B26" s="114"/>
      <c r="C26" s="114"/>
      <c r="D26" s="114"/>
      <c r="E26" s="100"/>
      <c r="F26" s="100"/>
      <c r="G26" s="100"/>
      <c r="H26" s="114"/>
      <c r="I26" s="114"/>
      <c r="J26" s="114"/>
      <c r="K26" s="114"/>
      <c r="L26" s="114"/>
      <c r="M26" s="114"/>
      <c r="N26" s="114"/>
      <c r="O26" s="114"/>
      <c r="P26" s="114"/>
      <c r="Q26" s="114"/>
      <c r="R26" s="114"/>
      <c r="S26" s="100"/>
      <c r="T26" s="129"/>
      <c r="U26" s="115"/>
      <c r="V26" s="100"/>
      <c r="W26" s="126"/>
      <c r="X26" s="126"/>
      <c r="Y26" s="126"/>
      <c r="Z26" s="116"/>
      <c r="AA26" s="80"/>
      <c r="AB26" s="134" t="str">
        <f t="shared" si="4"/>
        <v/>
      </c>
      <c r="AC26" s="116"/>
      <c r="AD26" s="104" t="str">
        <f t="shared" si="5"/>
        <v/>
      </c>
      <c r="AE26" s="114"/>
      <c r="AF26" s="109" t="str">
        <f t="shared" si="6"/>
        <v/>
      </c>
      <c r="AG26" s="114"/>
      <c r="AH26" s="117"/>
      <c r="AI26" s="106">
        <f t="shared" si="7"/>
        <v>0</v>
      </c>
      <c r="AJ26" s="106" t="str">
        <f t="shared" si="8"/>
        <v/>
      </c>
      <c r="AK26" s="108"/>
      <c r="AL26" s="109">
        <f t="shared" si="0"/>
        <v>0</v>
      </c>
      <c r="AM26" s="117"/>
      <c r="AN26" s="109">
        <f t="shared" si="1"/>
        <v>0</v>
      </c>
      <c r="AO26" s="117"/>
      <c r="AP26" s="106">
        <f t="shared" si="9"/>
        <v>0</v>
      </c>
      <c r="AQ26" s="117"/>
      <c r="AR26" s="106">
        <f t="shared" si="10"/>
        <v>0</v>
      </c>
      <c r="AS26" s="111"/>
      <c r="AT26" s="117"/>
      <c r="AU26" s="106">
        <f t="shared" si="11"/>
        <v>0</v>
      </c>
      <c r="AV26" s="106">
        <f t="shared" si="12"/>
        <v>0</v>
      </c>
      <c r="AW26" s="109" t="str">
        <f t="shared" si="2"/>
        <v/>
      </c>
      <c r="AX26" s="118" t="str">
        <f t="shared" si="3"/>
        <v/>
      </c>
      <c r="AY26" s="81"/>
      <c r="AZ26" s="80"/>
      <c r="BA26" s="106" t="str">
        <f t="shared" si="13"/>
        <v/>
      </c>
      <c r="BB26" s="106">
        <f t="shared" si="14"/>
        <v>0</v>
      </c>
    </row>
    <row r="27" spans="1:54" ht="15" customHeight="1" x14ac:dyDescent="0.25">
      <c r="A27" s="113">
        <v>24</v>
      </c>
      <c r="B27" s="114"/>
      <c r="C27" s="114"/>
      <c r="D27" s="114"/>
      <c r="E27" s="100"/>
      <c r="F27" s="100"/>
      <c r="G27" s="100"/>
      <c r="H27" s="114"/>
      <c r="I27" s="114"/>
      <c r="J27" s="114"/>
      <c r="K27" s="114"/>
      <c r="L27" s="114"/>
      <c r="M27" s="114"/>
      <c r="N27" s="114"/>
      <c r="O27" s="114"/>
      <c r="P27" s="114"/>
      <c r="Q27" s="114"/>
      <c r="R27" s="114"/>
      <c r="S27" s="100"/>
      <c r="T27" s="129"/>
      <c r="U27" s="115"/>
      <c r="V27" s="100"/>
      <c r="W27" s="126"/>
      <c r="X27" s="126"/>
      <c r="Y27" s="126"/>
      <c r="Z27" s="116"/>
      <c r="AA27" s="80"/>
      <c r="AB27" s="134" t="str">
        <f t="shared" si="4"/>
        <v/>
      </c>
      <c r="AC27" s="116"/>
      <c r="AD27" s="104" t="str">
        <f t="shared" si="5"/>
        <v/>
      </c>
      <c r="AE27" s="114"/>
      <c r="AF27" s="109" t="str">
        <f t="shared" si="6"/>
        <v/>
      </c>
      <c r="AG27" s="114"/>
      <c r="AH27" s="117"/>
      <c r="AI27" s="106">
        <f t="shared" si="7"/>
        <v>0</v>
      </c>
      <c r="AJ27" s="106" t="str">
        <f t="shared" si="8"/>
        <v/>
      </c>
      <c r="AK27" s="108"/>
      <c r="AL27" s="109">
        <f t="shared" si="0"/>
        <v>0</v>
      </c>
      <c r="AM27" s="117"/>
      <c r="AN27" s="109">
        <f t="shared" si="1"/>
        <v>0</v>
      </c>
      <c r="AO27" s="117"/>
      <c r="AP27" s="106">
        <f t="shared" si="9"/>
        <v>0</v>
      </c>
      <c r="AQ27" s="117"/>
      <c r="AR27" s="106">
        <f t="shared" si="10"/>
        <v>0</v>
      </c>
      <c r="AS27" s="111"/>
      <c r="AT27" s="117"/>
      <c r="AU27" s="106">
        <f t="shared" si="11"/>
        <v>0</v>
      </c>
      <c r="AV27" s="106">
        <f t="shared" si="12"/>
        <v>0</v>
      </c>
      <c r="AW27" s="109" t="str">
        <f t="shared" si="2"/>
        <v/>
      </c>
      <c r="AX27" s="118" t="str">
        <f t="shared" si="3"/>
        <v/>
      </c>
      <c r="AY27" s="81"/>
      <c r="AZ27" s="80"/>
      <c r="BA27" s="106" t="str">
        <f t="shared" si="13"/>
        <v/>
      </c>
      <c r="BB27" s="106">
        <f t="shared" si="14"/>
        <v>0</v>
      </c>
    </row>
    <row r="28" spans="1:54" ht="15" customHeight="1" x14ac:dyDescent="0.25">
      <c r="A28" s="113">
        <v>25</v>
      </c>
      <c r="B28" s="114"/>
      <c r="C28" s="114"/>
      <c r="D28" s="114"/>
      <c r="E28" s="100"/>
      <c r="F28" s="100"/>
      <c r="G28" s="100"/>
      <c r="H28" s="114"/>
      <c r="I28" s="114"/>
      <c r="J28" s="114"/>
      <c r="K28" s="114"/>
      <c r="L28" s="114"/>
      <c r="M28" s="114"/>
      <c r="N28" s="114"/>
      <c r="O28" s="114"/>
      <c r="P28" s="114"/>
      <c r="Q28" s="114"/>
      <c r="R28" s="114"/>
      <c r="S28" s="100"/>
      <c r="T28" s="129"/>
      <c r="U28" s="115"/>
      <c r="V28" s="100"/>
      <c r="W28" s="126"/>
      <c r="X28" s="126"/>
      <c r="Y28" s="126"/>
      <c r="Z28" s="116"/>
      <c r="AA28" s="80"/>
      <c r="AB28" s="134" t="str">
        <f t="shared" si="4"/>
        <v/>
      </c>
      <c r="AC28" s="116"/>
      <c r="AD28" s="104" t="str">
        <f t="shared" si="5"/>
        <v/>
      </c>
      <c r="AE28" s="114"/>
      <c r="AF28" s="109" t="str">
        <f t="shared" si="6"/>
        <v/>
      </c>
      <c r="AG28" s="114"/>
      <c r="AH28" s="117"/>
      <c r="AI28" s="106">
        <f t="shared" si="7"/>
        <v>0</v>
      </c>
      <c r="AJ28" s="106" t="str">
        <f t="shared" si="8"/>
        <v/>
      </c>
      <c r="AK28" s="108"/>
      <c r="AL28" s="109">
        <f t="shared" si="0"/>
        <v>0</v>
      </c>
      <c r="AM28" s="117"/>
      <c r="AN28" s="109">
        <f t="shared" si="1"/>
        <v>0</v>
      </c>
      <c r="AO28" s="117"/>
      <c r="AP28" s="106">
        <f t="shared" si="9"/>
        <v>0</v>
      </c>
      <c r="AQ28" s="117"/>
      <c r="AR28" s="106">
        <f t="shared" si="10"/>
        <v>0</v>
      </c>
      <c r="AS28" s="111"/>
      <c r="AT28" s="117"/>
      <c r="AU28" s="106">
        <f t="shared" si="11"/>
        <v>0</v>
      </c>
      <c r="AV28" s="106">
        <f t="shared" si="12"/>
        <v>0</v>
      </c>
      <c r="AW28" s="109" t="str">
        <f t="shared" si="2"/>
        <v/>
      </c>
      <c r="AX28" s="118" t="str">
        <f t="shared" si="3"/>
        <v/>
      </c>
      <c r="AY28" s="81"/>
      <c r="AZ28" s="80"/>
      <c r="BA28" s="106" t="str">
        <f t="shared" si="13"/>
        <v/>
      </c>
      <c r="BB28" s="106">
        <f t="shared" si="14"/>
        <v>0</v>
      </c>
    </row>
    <row r="29" spans="1:54" ht="15" customHeight="1" x14ac:dyDescent="0.25">
      <c r="A29" s="113">
        <v>26</v>
      </c>
      <c r="B29" s="114"/>
      <c r="C29" s="114"/>
      <c r="D29" s="114"/>
      <c r="E29" s="100"/>
      <c r="F29" s="100"/>
      <c r="G29" s="100"/>
      <c r="H29" s="114"/>
      <c r="I29" s="114"/>
      <c r="J29" s="114"/>
      <c r="K29" s="114"/>
      <c r="L29" s="114"/>
      <c r="M29" s="114"/>
      <c r="N29" s="114"/>
      <c r="O29" s="114"/>
      <c r="P29" s="114"/>
      <c r="Q29" s="114"/>
      <c r="R29" s="114"/>
      <c r="S29" s="100"/>
      <c r="T29" s="129"/>
      <c r="U29" s="115"/>
      <c r="V29" s="100"/>
      <c r="W29" s="126"/>
      <c r="X29" s="126"/>
      <c r="Y29" s="126"/>
      <c r="Z29" s="116"/>
      <c r="AA29" s="80"/>
      <c r="AB29" s="134" t="str">
        <f t="shared" si="4"/>
        <v/>
      </c>
      <c r="AC29" s="116"/>
      <c r="AD29" s="104" t="str">
        <f t="shared" si="5"/>
        <v/>
      </c>
      <c r="AE29" s="114"/>
      <c r="AF29" s="109" t="str">
        <f t="shared" si="6"/>
        <v/>
      </c>
      <c r="AG29" s="114"/>
      <c r="AH29" s="117"/>
      <c r="AI29" s="106">
        <f t="shared" si="7"/>
        <v>0</v>
      </c>
      <c r="AJ29" s="106" t="str">
        <f t="shared" si="8"/>
        <v/>
      </c>
      <c r="AK29" s="108"/>
      <c r="AL29" s="109">
        <f t="shared" si="0"/>
        <v>0</v>
      </c>
      <c r="AM29" s="117"/>
      <c r="AN29" s="109">
        <f t="shared" si="1"/>
        <v>0</v>
      </c>
      <c r="AO29" s="117"/>
      <c r="AP29" s="106">
        <f t="shared" si="9"/>
        <v>0</v>
      </c>
      <c r="AQ29" s="117"/>
      <c r="AR29" s="106">
        <f t="shared" si="10"/>
        <v>0</v>
      </c>
      <c r="AS29" s="111"/>
      <c r="AT29" s="117"/>
      <c r="AU29" s="106">
        <f t="shared" si="11"/>
        <v>0</v>
      </c>
      <c r="AV29" s="106">
        <f t="shared" si="12"/>
        <v>0</v>
      </c>
      <c r="AW29" s="109" t="str">
        <f t="shared" si="2"/>
        <v/>
      </c>
      <c r="AX29" s="118" t="str">
        <f t="shared" si="3"/>
        <v/>
      </c>
      <c r="AY29" s="81"/>
      <c r="AZ29" s="80"/>
      <c r="BA29" s="106" t="str">
        <f t="shared" si="13"/>
        <v/>
      </c>
      <c r="BB29" s="106">
        <f t="shared" si="14"/>
        <v>0</v>
      </c>
    </row>
    <row r="30" spans="1:54" x14ac:dyDescent="0.25">
      <c r="A30" s="113">
        <v>27</v>
      </c>
      <c r="B30" s="114"/>
      <c r="C30" s="114"/>
      <c r="D30" s="114"/>
      <c r="E30" s="100"/>
      <c r="F30" s="100"/>
      <c r="G30" s="100"/>
      <c r="H30" s="114"/>
      <c r="I30" s="114"/>
      <c r="J30" s="114"/>
      <c r="K30" s="114"/>
      <c r="L30" s="114"/>
      <c r="M30" s="114"/>
      <c r="N30" s="114"/>
      <c r="O30" s="114"/>
      <c r="P30" s="114"/>
      <c r="Q30" s="114"/>
      <c r="R30" s="114"/>
      <c r="S30" s="100"/>
      <c r="T30" s="129"/>
      <c r="U30" s="115"/>
      <c r="V30" s="100"/>
      <c r="W30" s="126"/>
      <c r="X30" s="126"/>
      <c r="Y30" s="126"/>
      <c r="Z30" s="116"/>
      <c r="AA30" s="80"/>
      <c r="AB30" s="134" t="str">
        <f t="shared" si="4"/>
        <v/>
      </c>
      <c r="AC30" s="116"/>
      <c r="AD30" s="104" t="str">
        <f t="shared" si="5"/>
        <v/>
      </c>
      <c r="AE30" s="114"/>
      <c r="AF30" s="109" t="str">
        <f t="shared" si="6"/>
        <v/>
      </c>
      <c r="AG30" s="114"/>
      <c r="AH30" s="117"/>
      <c r="AI30" s="106">
        <f t="shared" si="7"/>
        <v>0</v>
      </c>
      <c r="AJ30" s="106" t="str">
        <f t="shared" si="8"/>
        <v/>
      </c>
      <c r="AK30" s="108"/>
      <c r="AL30" s="109">
        <f t="shared" si="0"/>
        <v>0</v>
      </c>
      <c r="AM30" s="117"/>
      <c r="AN30" s="109">
        <f t="shared" si="1"/>
        <v>0</v>
      </c>
      <c r="AO30" s="117"/>
      <c r="AP30" s="106">
        <f t="shared" si="9"/>
        <v>0</v>
      </c>
      <c r="AQ30" s="117"/>
      <c r="AR30" s="106">
        <f t="shared" si="10"/>
        <v>0</v>
      </c>
      <c r="AS30" s="111"/>
      <c r="AT30" s="117"/>
      <c r="AU30" s="106">
        <f t="shared" si="11"/>
        <v>0</v>
      </c>
      <c r="AV30" s="106">
        <f t="shared" si="12"/>
        <v>0</v>
      </c>
      <c r="AW30" s="109" t="str">
        <f t="shared" si="2"/>
        <v/>
      </c>
      <c r="AX30" s="118" t="str">
        <f t="shared" si="3"/>
        <v/>
      </c>
      <c r="AY30" s="81"/>
      <c r="AZ30" s="80"/>
      <c r="BA30" s="106" t="str">
        <f t="shared" si="13"/>
        <v/>
      </c>
      <c r="BB30" s="106">
        <f t="shared" si="14"/>
        <v>0</v>
      </c>
    </row>
    <row r="31" spans="1:54" x14ac:dyDescent="0.25">
      <c r="A31" s="113">
        <v>28</v>
      </c>
      <c r="B31" s="114"/>
      <c r="C31" s="114"/>
      <c r="D31" s="114"/>
      <c r="E31" s="100"/>
      <c r="F31" s="100"/>
      <c r="G31" s="100"/>
      <c r="H31" s="114"/>
      <c r="I31" s="114"/>
      <c r="J31" s="114"/>
      <c r="K31" s="114"/>
      <c r="L31" s="114"/>
      <c r="M31" s="114"/>
      <c r="N31" s="114"/>
      <c r="O31" s="114"/>
      <c r="P31" s="114"/>
      <c r="Q31" s="114"/>
      <c r="R31" s="114"/>
      <c r="S31" s="100"/>
      <c r="T31" s="129"/>
      <c r="U31" s="115"/>
      <c r="V31" s="100"/>
      <c r="W31" s="126"/>
      <c r="X31" s="126"/>
      <c r="Y31" s="126"/>
      <c r="Z31" s="116"/>
      <c r="AA31" s="80"/>
      <c r="AB31" s="134" t="str">
        <f t="shared" si="4"/>
        <v/>
      </c>
      <c r="AC31" s="116"/>
      <c r="AD31" s="104" t="str">
        <f t="shared" si="5"/>
        <v/>
      </c>
      <c r="AE31" s="114"/>
      <c r="AF31" s="109" t="str">
        <f t="shared" si="6"/>
        <v/>
      </c>
      <c r="AG31" s="114"/>
      <c r="AH31" s="117"/>
      <c r="AI31" s="106">
        <f t="shared" si="7"/>
        <v>0</v>
      </c>
      <c r="AJ31" s="106" t="str">
        <f t="shared" si="8"/>
        <v/>
      </c>
      <c r="AK31" s="108"/>
      <c r="AL31" s="109">
        <f t="shared" si="0"/>
        <v>0</v>
      </c>
      <c r="AM31" s="117"/>
      <c r="AN31" s="109">
        <f t="shared" si="1"/>
        <v>0</v>
      </c>
      <c r="AO31" s="117"/>
      <c r="AP31" s="106">
        <f t="shared" si="9"/>
        <v>0</v>
      </c>
      <c r="AQ31" s="117"/>
      <c r="AR31" s="106">
        <f t="shared" si="10"/>
        <v>0</v>
      </c>
      <c r="AS31" s="111"/>
      <c r="AT31" s="117"/>
      <c r="AU31" s="106">
        <f t="shared" si="11"/>
        <v>0</v>
      </c>
      <c r="AV31" s="106">
        <f t="shared" si="12"/>
        <v>0</v>
      </c>
      <c r="AW31" s="109" t="str">
        <f t="shared" si="2"/>
        <v/>
      </c>
      <c r="AX31" s="118" t="str">
        <f t="shared" si="3"/>
        <v/>
      </c>
      <c r="AY31" s="81"/>
      <c r="AZ31" s="80"/>
      <c r="BA31" s="106" t="str">
        <f t="shared" si="13"/>
        <v/>
      </c>
      <c r="BB31" s="106">
        <f t="shared" si="14"/>
        <v>0</v>
      </c>
    </row>
    <row r="32" spans="1:54" x14ac:dyDescent="0.25">
      <c r="A32" s="113">
        <v>29</v>
      </c>
      <c r="B32" s="114"/>
      <c r="C32" s="114"/>
      <c r="D32" s="114"/>
      <c r="E32" s="100"/>
      <c r="F32" s="100"/>
      <c r="G32" s="100"/>
      <c r="H32" s="114"/>
      <c r="I32" s="114"/>
      <c r="J32" s="114"/>
      <c r="K32" s="114"/>
      <c r="L32" s="114"/>
      <c r="M32" s="114"/>
      <c r="N32" s="114"/>
      <c r="O32" s="114"/>
      <c r="P32" s="114"/>
      <c r="Q32" s="114"/>
      <c r="R32" s="114"/>
      <c r="S32" s="100"/>
      <c r="T32" s="129"/>
      <c r="U32" s="115"/>
      <c r="V32" s="100"/>
      <c r="W32" s="126"/>
      <c r="X32" s="126"/>
      <c r="Y32" s="126"/>
      <c r="Z32" s="116"/>
      <c r="AA32" s="80"/>
      <c r="AB32" s="134" t="str">
        <f t="shared" si="4"/>
        <v/>
      </c>
      <c r="AC32" s="116"/>
      <c r="AD32" s="104" t="str">
        <f t="shared" si="5"/>
        <v/>
      </c>
      <c r="AE32" s="114"/>
      <c r="AF32" s="109" t="str">
        <f t="shared" si="6"/>
        <v/>
      </c>
      <c r="AG32" s="114"/>
      <c r="AH32" s="117"/>
      <c r="AI32" s="106">
        <f t="shared" si="7"/>
        <v>0</v>
      </c>
      <c r="AJ32" s="106" t="str">
        <f t="shared" si="8"/>
        <v/>
      </c>
      <c r="AK32" s="108"/>
      <c r="AL32" s="109">
        <f t="shared" si="0"/>
        <v>0</v>
      </c>
      <c r="AM32" s="117"/>
      <c r="AN32" s="109">
        <f t="shared" si="1"/>
        <v>0</v>
      </c>
      <c r="AO32" s="117"/>
      <c r="AP32" s="106">
        <f t="shared" si="9"/>
        <v>0</v>
      </c>
      <c r="AQ32" s="117"/>
      <c r="AR32" s="106">
        <f t="shared" si="10"/>
        <v>0</v>
      </c>
      <c r="AS32" s="111"/>
      <c r="AT32" s="117"/>
      <c r="AU32" s="106">
        <f t="shared" si="11"/>
        <v>0</v>
      </c>
      <c r="AV32" s="106">
        <f t="shared" si="12"/>
        <v>0</v>
      </c>
      <c r="AW32" s="109" t="str">
        <f t="shared" si="2"/>
        <v/>
      </c>
      <c r="AX32" s="118" t="str">
        <f t="shared" si="3"/>
        <v/>
      </c>
      <c r="AY32" s="81"/>
      <c r="AZ32" s="80"/>
      <c r="BA32" s="106" t="str">
        <f t="shared" si="13"/>
        <v/>
      </c>
      <c r="BB32" s="106">
        <f t="shared" si="14"/>
        <v>0</v>
      </c>
    </row>
    <row r="33" spans="1:54" x14ac:dyDescent="0.25">
      <c r="A33" s="113">
        <v>30</v>
      </c>
      <c r="B33" s="114"/>
      <c r="C33" s="114"/>
      <c r="D33" s="114"/>
      <c r="E33" s="100"/>
      <c r="F33" s="100"/>
      <c r="G33" s="100"/>
      <c r="H33" s="114"/>
      <c r="I33" s="114"/>
      <c r="J33" s="114"/>
      <c r="K33" s="114"/>
      <c r="L33" s="114"/>
      <c r="M33" s="114"/>
      <c r="N33" s="114"/>
      <c r="O33" s="114"/>
      <c r="P33" s="114"/>
      <c r="Q33" s="114"/>
      <c r="R33" s="114"/>
      <c r="S33" s="100"/>
      <c r="T33" s="129"/>
      <c r="U33" s="115"/>
      <c r="V33" s="100"/>
      <c r="W33" s="126"/>
      <c r="X33" s="126"/>
      <c r="Y33" s="126"/>
      <c r="Z33" s="116"/>
      <c r="AA33" s="80"/>
      <c r="AB33" s="134" t="str">
        <f t="shared" si="4"/>
        <v/>
      </c>
      <c r="AC33" s="116"/>
      <c r="AD33" s="104" t="str">
        <f t="shared" si="5"/>
        <v/>
      </c>
      <c r="AE33" s="114"/>
      <c r="AF33" s="109" t="str">
        <f t="shared" si="6"/>
        <v/>
      </c>
      <c r="AG33" s="114"/>
      <c r="AH33" s="117"/>
      <c r="AI33" s="106">
        <f t="shared" si="7"/>
        <v>0</v>
      </c>
      <c r="AJ33" s="106" t="str">
        <f t="shared" si="8"/>
        <v/>
      </c>
      <c r="AK33" s="108"/>
      <c r="AL33" s="109">
        <f t="shared" si="0"/>
        <v>0</v>
      </c>
      <c r="AM33" s="117"/>
      <c r="AN33" s="109">
        <f t="shared" si="1"/>
        <v>0</v>
      </c>
      <c r="AO33" s="117"/>
      <c r="AP33" s="106">
        <f t="shared" si="9"/>
        <v>0</v>
      </c>
      <c r="AQ33" s="117"/>
      <c r="AR33" s="106">
        <f t="shared" si="10"/>
        <v>0</v>
      </c>
      <c r="AS33" s="111"/>
      <c r="AT33" s="117"/>
      <c r="AU33" s="106">
        <f t="shared" si="11"/>
        <v>0</v>
      </c>
      <c r="AV33" s="106">
        <f t="shared" si="12"/>
        <v>0</v>
      </c>
      <c r="AW33" s="109" t="str">
        <f t="shared" si="2"/>
        <v/>
      </c>
      <c r="AX33" s="118" t="str">
        <f t="shared" si="3"/>
        <v/>
      </c>
      <c r="AY33" s="81"/>
      <c r="AZ33" s="80"/>
      <c r="BA33" s="106" t="str">
        <f t="shared" si="13"/>
        <v/>
      </c>
      <c r="BB33" s="106">
        <f t="shared" si="14"/>
        <v>0</v>
      </c>
    </row>
    <row r="34" spans="1:54" x14ac:dyDescent="0.25">
      <c r="A34" s="113">
        <v>31</v>
      </c>
      <c r="B34" s="114"/>
      <c r="C34" s="114"/>
      <c r="D34" s="114"/>
      <c r="E34" s="100"/>
      <c r="F34" s="100"/>
      <c r="G34" s="100"/>
      <c r="H34" s="114"/>
      <c r="I34" s="114"/>
      <c r="J34" s="114"/>
      <c r="K34" s="114"/>
      <c r="L34" s="114"/>
      <c r="M34" s="114"/>
      <c r="N34" s="114"/>
      <c r="O34" s="114"/>
      <c r="P34" s="114"/>
      <c r="Q34" s="114"/>
      <c r="R34" s="114"/>
      <c r="S34" s="100"/>
      <c r="T34" s="129"/>
      <c r="U34" s="115"/>
      <c r="V34" s="100"/>
      <c r="W34" s="126"/>
      <c r="X34" s="126"/>
      <c r="Y34" s="126"/>
      <c r="Z34" s="116"/>
      <c r="AA34" s="80"/>
      <c r="AB34" s="134" t="str">
        <f t="shared" si="4"/>
        <v/>
      </c>
      <c r="AC34" s="116"/>
      <c r="AD34" s="104" t="str">
        <f t="shared" si="5"/>
        <v/>
      </c>
      <c r="AE34" s="114"/>
      <c r="AF34" s="109" t="str">
        <f t="shared" si="6"/>
        <v/>
      </c>
      <c r="AG34" s="114"/>
      <c r="AH34" s="117"/>
      <c r="AI34" s="106">
        <f t="shared" si="7"/>
        <v>0</v>
      </c>
      <c r="AJ34" s="106" t="str">
        <f t="shared" si="8"/>
        <v/>
      </c>
      <c r="AK34" s="108"/>
      <c r="AL34" s="109">
        <f t="shared" si="0"/>
        <v>0</v>
      </c>
      <c r="AM34" s="117"/>
      <c r="AN34" s="109">
        <f t="shared" si="1"/>
        <v>0</v>
      </c>
      <c r="AO34" s="117"/>
      <c r="AP34" s="106">
        <f t="shared" si="9"/>
        <v>0</v>
      </c>
      <c r="AQ34" s="117"/>
      <c r="AR34" s="106">
        <f t="shared" si="10"/>
        <v>0</v>
      </c>
      <c r="AS34" s="111"/>
      <c r="AT34" s="117"/>
      <c r="AU34" s="106">
        <f t="shared" si="11"/>
        <v>0</v>
      </c>
      <c r="AV34" s="106">
        <f t="shared" si="12"/>
        <v>0</v>
      </c>
      <c r="AW34" s="109" t="str">
        <f t="shared" si="2"/>
        <v/>
      </c>
      <c r="AX34" s="118" t="str">
        <f t="shared" si="3"/>
        <v/>
      </c>
      <c r="AY34" s="81"/>
      <c r="AZ34" s="80"/>
      <c r="BA34" s="106" t="str">
        <f t="shared" si="13"/>
        <v/>
      </c>
      <c r="BB34" s="106">
        <f t="shared" si="14"/>
        <v>0</v>
      </c>
    </row>
    <row r="35" spans="1:54" x14ac:dyDescent="0.25">
      <c r="A35" s="113">
        <v>32</v>
      </c>
      <c r="B35" s="114"/>
      <c r="C35" s="114"/>
      <c r="D35" s="114"/>
      <c r="E35" s="100"/>
      <c r="F35" s="100"/>
      <c r="G35" s="100"/>
      <c r="H35" s="114"/>
      <c r="I35" s="114"/>
      <c r="J35" s="114"/>
      <c r="K35" s="114"/>
      <c r="L35" s="114"/>
      <c r="M35" s="114"/>
      <c r="N35" s="114"/>
      <c r="O35" s="114"/>
      <c r="P35" s="114"/>
      <c r="Q35" s="114"/>
      <c r="R35" s="114"/>
      <c r="S35" s="100"/>
      <c r="T35" s="129"/>
      <c r="U35" s="115"/>
      <c r="V35" s="100"/>
      <c r="W35" s="126"/>
      <c r="X35" s="126"/>
      <c r="Y35" s="126"/>
      <c r="Z35" s="116"/>
      <c r="AA35" s="80"/>
      <c r="AB35" s="134" t="str">
        <f t="shared" si="4"/>
        <v/>
      </c>
      <c r="AC35" s="116"/>
      <c r="AD35" s="104" t="str">
        <f t="shared" si="5"/>
        <v/>
      </c>
      <c r="AE35" s="114"/>
      <c r="AF35" s="109" t="str">
        <f t="shared" si="6"/>
        <v/>
      </c>
      <c r="AG35" s="114"/>
      <c r="AH35" s="117"/>
      <c r="AI35" s="106">
        <f t="shared" si="7"/>
        <v>0</v>
      </c>
      <c r="AJ35" s="106" t="str">
        <f t="shared" si="8"/>
        <v/>
      </c>
      <c r="AK35" s="108"/>
      <c r="AL35" s="109">
        <f t="shared" si="0"/>
        <v>0</v>
      </c>
      <c r="AM35" s="117"/>
      <c r="AN35" s="109">
        <f t="shared" si="1"/>
        <v>0</v>
      </c>
      <c r="AO35" s="117"/>
      <c r="AP35" s="106">
        <f t="shared" si="9"/>
        <v>0</v>
      </c>
      <c r="AQ35" s="117"/>
      <c r="AR35" s="106">
        <f t="shared" si="10"/>
        <v>0</v>
      </c>
      <c r="AS35" s="111"/>
      <c r="AT35" s="117"/>
      <c r="AU35" s="106">
        <f t="shared" si="11"/>
        <v>0</v>
      </c>
      <c r="AV35" s="106">
        <f t="shared" si="12"/>
        <v>0</v>
      </c>
      <c r="AW35" s="109" t="str">
        <f t="shared" si="2"/>
        <v/>
      </c>
      <c r="AX35" s="118" t="str">
        <f t="shared" si="3"/>
        <v/>
      </c>
      <c r="AY35" s="81"/>
      <c r="AZ35" s="80"/>
      <c r="BA35" s="106" t="str">
        <f t="shared" si="13"/>
        <v/>
      </c>
      <c r="BB35" s="106">
        <f t="shared" si="14"/>
        <v>0</v>
      </c>
    </row>
    <row r="36" spans="1:54" x14ac:dyDescent="0.25">
      <c r="A36" s="113">
        <v>33</v>
      </c>
      <c r="B36" s="114"/>
      <c r="C36" s="114"/>
      <c r="D36" s="114"/>
      <c r="E36" s="100"/>
      <c r="F36" s="100"/>
      <c r="G36" s="100"/>
      <c r="H36" s="114"/>
      <c r="I36" s="114"/>
      <c r="J36" s="114"/>
      <c r="K36" s="114"/>
      <c r="L36" s="114"/>
      <c r="M36" s="114"/>
      <c r="N36" s="114"/>
      <c r="O36" s="114"/>
      <c r="P36" s="114"/>
      <c r="Q36" s="114"/>
      <c r="R36" s="114"/>
      <c r="S36" s="100"/>
      <c r="T36" s="129"/>
      <c r="U36" s="115"/>
      <c r="V36" s="100"/>
      <c r="W36" s="126"/>
      <c r="X36" s="126"/>
      <c r="Y36" s="126"/>
      <c r="Z36" s="116"/>
      <c r="AA36" s="80"/>
      <c r="AB36" s="134" t="str">
        <f t="shared" si="4"/>
        <v/>
      </c>
      <c r="AC36" s="116"/>
      <c r="AD36" s="104" t="str">
        <f t="shared" si="5"/>
        <v/>
      </c>
      <c r="AE36" s="114"/>
      <c r="AF36" s="109" t="str">
        <f t="shared" si="6"/>
        <v/>
      </c>
      <c r="AG36" s="114"/>
      <c r="AH36" s="117"/>
      <c r="AI36" s="106">
        <f t="shared" si="7"/>
        <v>0</v>
      </c>
      <c r="AJ36" s="106" t="str">
        <f t="shared" si="8"/>
        <v/>
      </c>
      <c r="AK36" s="108"/>
      <c r="AL36" s="109">
        <f t="shared" ref="AL36:AL53" si="18">IF(ISERROR(AY36*AK36),"",AY36*AK36)</f>
        <v>0</v>
      </c>
      <c r="AM36" s="117"/>
      <c r="AN36" s="109">
        <f t="shared" ref="AN36:AN53" si="19">IF(ISERROR(AY36*AM36),"",AY36*AM36)</f>
        <v>0</v>
      </c>
      <c r="AO36" s="117"/>
      <c r="AP36" s="106">
        <f t="shared" si="9"/>
        <v>0</v>
      </c>
      <c r="AQ36" s="117"/>
      <c r="AR36" s="106">
        <f t="shared" si="10"/>
        <v>0</v>
      </c>
      <c r="AS36" s="111"/>
      <c r="AT36" s="117"/>
      <c r="AU36" s="106">
        <f t="shared" si="11"/>
        <v>0</v>
      </c>
      <c r="AV36" s="106">
        <f t="shared" si="12"/>
        <v>0</v>
      </c>
      <c r="AW36" s="109" t="str">
        <f t="shared" ref="AW36:AW53" si="20">IF(ISERROR(AJ36+AV36),"",AJ36+AV36)</f>
        <v/>
      </c>
      <c r="AX36" s="118" t="str">
        <f t="shared" si="3"/>
        <v/>
      </c>
      <c r="AY36" s="81"/>
      <c r="AZ36" s="80"/>
      <c r="BA36" s="106" t="str">
        <f t="shared" si="13"/>
        <v/>
      </c>
      <c r="BB36" s="106">
        <f t="shared" si="14"/>
        <v>0</v>
      </c>
    </row>
    <row r="37" spans="1:54" x14ac:dyDescent="0.25">
      <c r="A37" s="113">
        <v>34</v>
      </c>
      <c r="B37" s="114"/>
      <c r="C37" s="114"/>
      <c r="D37" s="114"/>
      <c r="E37" s="100"/>
      <c r="F37" s="100"/>
      <c r="G37" s="100"/>
      <c r="H37" s="114"/>
      <c r="I37" s="114"/>
      <c r="J37" s="114"/>
      <c r="K37" s="114"/>
      <c r="L37" s="114"/>
      <c r="M37" s="114"/>
      <c r="N37" s="114"/>
      <c r="O37" s="114"/>
      <c r="P37" s="114"/>
      <c r="Q37" s="114"/>
      <c r="R37" s="114"/>
      <c r="S37" s="100"/>
      <c r="T37" s="129"/>
      <c r="U37" s="115"/>
      <c r="V37" s="100"/>
      <c r="W37" s="126"/>
      <c r="X37" s="126"/>
      <c r="Y37" s="126"/>
      <c r="Z37" s="116"/>
      <c r="AA37" s="80"/>
      <c r="AB37" s="134" t="str">
        <f t="shared" si="4"/>
        <v/>
      </c>
      <c r="AC37" s="116"/>
      <c r="AD37" s="104" t="str">
        <f t="shared" si="5"/>
        <v/>
      </c>
      <c r="AE37" s="114"/>
      <c r="AF37" s="109" t="str">
        <f t="shared" si="6"/>
        <v/>
      </c>
      <c r="AG37" s="114"/>
      <c r="AH37" s="117"/>
      <c r="AI37" s="106">
        <f t="shared" si="7"/>
        <v>0</v>
      </c>
      <c r="AJ37" s="106" t="str">
        <f t="shared" si="8"/>
        <v/>
      </c>
      <c r="AK37" s="108"/>
      <c r="AL37" s="109">
        <f t="shared" si="18"/>
        <v>0</v>
      </c>
      <c r="AM37" s="117"/>
      <c r="AN37" s="109">
        <f t="shared" si="19"/>
        <v>0</v>
      </c>
      <c r="AO37" s="117"/>
      <c r="AP37" s="106">
        <f t="shared" si="9"/>
        <v>0</v>
      </c>
      <c r="AQ37" s="117"/>
      <c r="AR37" s="106">
        <f t="shared" si="10"/>
        <v>0</v>
      </c>
      <c r="AS37" s="111"/>
      <c r="AT37" s="117"/>
      <c r="AU37" s="106">
        <f t="shared" si="11"/>
        <v>0</v>
      </c>
      <c r="AV37" s="106">
        <f t="shared" si="12"/>
        <v>0</v>
      </c>
      <c r="AW37" s="109" t="str">
        <f t="shared" si="20"/>
        <v/>
      </c>
      <c r="AX37" s="118" t="str">
        <f t="shared" si="3"/>
        <v/>
      </c>
      <c r="AY37" s="81"/>
      <c r="AZ37" s="80"/>
      <c r="BA37" s="106" t="str">
        <f t="shared" si="13"/>
        <v/>
      </c>
      <c r="BB37" s="106">
        <f t="shared" si="14"/>
        <v>0</v>
      </c>
    </row>
    <row r="38" spans="1:54" x14ac:dyDescent="0.25">
      <c r="A38" s="113">
        <v>35</v>
      </c>
      <c r="B38" s="114"/>
      <c r="C38" s="114"/>
      <c r="D38" s="114"/>
      <c r="E38" s="100"/>
      <c r="F38" s="100"/>
      <c r="G38" s="100"/>
      <c r="H38" s="114"/>
      <c r="I38" s="114"/>
      <c r="J38" s="114"/>
      <c r="K38" s="114"/>
      <c r="L38" s="114"/>
      <c r="M38" s="114"/>
      <c r="N38" s="114"/>
      <c r="O38" s="114"/>
      <c r="P38" s="114"/>
      <c r="Q38" s="114"/>
      <c r="R38" s="114"/>
      <c r="S38" s="100"/>
      <c r="T38" s="129"/>
      <c r="U38" s="115"/>
      <c r="V38" s="100"/>
      <c r="W38" s="126"/>
      <c r="X38" s="126"/>
      <c r="Y38" s="126"/>
      <c r="Z38" s="116"/>
      <c r="AA38" s="80"/>
      <c r="AB38" s="134" t="str">
        <f t="shared" si="4"/>
        <v/>
      </c>
      <c r="AC38" s="116"/>
      <c r="AD38" s="104" t="str">
        <f t="shared" si="5"/>
        <v/>
      </c>
      <c r="AE38" s="114"/>
      <c r="AF38" s="109" t="str">
        <f t="shared" si="6"/>
        <v/>
      </c>
      <c r="AG38" s="114"/>
      <c r="AH38" s="117"/>
      <c r="AI38" s="106">
        <f t="shared" si="7"/>
        <v>0</v>
      </c>
      <c r="AJ38" s="106" t="str">
        <f t="shared" si="8"/>
        <v/>
      </c>
      <c r="AK38" s="108"/>
      <c r="AL38" s="109">
        <f t="shared" si="18"/>
        <v>0</v>
      </c>
      <c r="AM38" s="117"/>
      <c r="AN38" s="109">
        <f t="shared" si="19"/>
        <v>0</v>
      </c>
      <c r="AO38" s="117"/>
      <c r="AP38" s="106">
        <f t="shared" si="9"/>
        <v>0</v>
      </c>
      <c r="AQ38" s="117"/>
      <c r="AR38" s="106">
        <f t="shared" si="10"/>
        <v>0</v>
      </c>
      <c r="AS38" s="111"/>
      <c r="AT38" s="117"/>
      <c r="AU38" s="106">
        <f t="shared" si="11"/>
        <v>0</v>
      </c>
      <c r="AV38" s="106">
        <f t="shared" si="12"/>
        <v>0</v>
      </c>
      <c r="AW38" s="109" t="str">
        <f t="shared" si="20"/>
        <v/>
      </c>
      <c r="AX38" s="118" t="str">
        <f t="shared" si="3"/>
        <v/>
      </c>
      <c r="AY38" s="81"/>
      <c r="AZ38" s="80"/>
      <c r="BA38" s="106" t="str">
        <f t="shared" si="13"/>
        <v/>
      </c>
      <c r="BB38" s="106">
        <f t="shared" si="14"/>
        <v>0</v>
      </c>
    </row>
    <row r="39" spans="1:54" x14ac:dyDescent="0.25">
      <c r="A39" s="113">
        <v>36</v>
      </c>
      <c r="B39" s="114"/>
      <c r="C39" s="114"/>
      <c r="D39" s="114"/>
      <c r="E39" s="100"/>
      <c r="F39" s="100"/>
      <c r="G39" s="100"/>
      <c r="H39" s="114"/>
      <c r="I39" s="114"/>
      <c r="J39" s="114"/>
      <c r="K39" s="114"/>
      <c r="L39" s="114"/>
      <c r="M39" s="114"/>
      <c r="N39" s="114"/>
      <c r="O39" s="114"/>
      <c r="P39" s="114"/>
      <c r="Q39" s="114"/>
      <c r="R39" s="114"/>
      <c r="S39" s="100"/>
      <c r="T39" s="129"/>
      <c r="U39" s="115"/>
      <c r="V39" s="100"/>
      <c r="W39" s="126"/>
      <c r="X39" s="126"/>
      <c r="Y39" s="126"/>
      <c r="Z39" s="116"/>
      <c r="AA39" s="80"/>
      <c r="AB39" s="134" t="str">
        <f t="shared" si="4"/>
        <v/>
      </c>
      <c r="AC39" s="116"/>
      <c r="AD39" s="104" t="str">
        <f t="shared" si="5"/>
        <v/>
      </c>
      <c r="AE39" s="114"/>
      <c r="AF39" s="109" t="str">
        <f t="shared" si="6"/>
        <v/>
      </c>
      <c r="AG39" s="114"/>
      <c r="AH39" s="117"/>
      <c r="AI39" s="106">
        <f t="shared" si="7"/>
        <v>0</v>
      </c>
      <c r="AJ39" s="106" t="str">
        <f t="shared" si="8"/>
        <v/>
      </c>
      <c r="AK39" s="108"/>
      <c r="AL39" s="109">
        <f t="shared" si="18"/>
        <v>0</v>
      </c>
      <c r="AM39" s="117"/>
      <c r="AN39" s="109">
        <f t="shared" si="19"/>
        <v>0</v>
      </c>
      <c r="AO39" s="117"/>
      <c r="AP39" s="106">
        <f t="shared" si="9"/>
        <v>0</v>
      </c>
      <c r="AQ39" s="117"/>
      <c r="AR39" s="106">
        <f t="shared" si="10"/>
        <v>0</v>
      </c>
      <c r="AS39" s="111"/>
      <c r="AT39" s="117"/>
      <c r="AU39" s="106">
        <f t="shared" si="11"/>
        <v>0</v>
      </c>
      <c r="AV39" s="106">
        <f t="shared" si="12"/>
        <v>0</v>
      </c>
      <c r="AW39" s="109" t="str">
        <f t="shared" si="20"/>
        <v/>
      </c>
      <c r="AX39" s="118" t="str">
        <f t="shared" si="3"/>
        <v/>
      </c>
      <c r="AY39" s="81"/>
      <c r="AZ39" s="80"/>
      <c r="BA39" s="106" t="str">
        <f t="shared" si="13"/>
        <v/>
      </c>
      <c r="BB39" s="106">
        <f t="shared" si="14"/>
        <v>0</v>
      </c>
    </row>
    <row r="40" spans="1:54" x14ac:dyDescent="0.25">
      <c r="A40" s="113">
        <v>37</v>
      </c>
      <c r="B40" s="114"/>
      <c r="C40" s="114"/>
      <c r="D40" s="114"/>
      <c r="E40" s="100"/>
      <c r="F40" s="100"/>
      <c r="G40" s="100"/>
      <c r="H40" s="114"/>
      <c r="I40" s="114"/>
      <c r="J40" s="114"/>
      <c r="K40" s="114"/>
      <c r="L40" s="114"/>
      <c r="M40" s="114"/>
      <c r="N40" s="114"/>
      <c r="O40" s="114"/>
      <c r="P40" s="114"/>
      <c r="Q40" s="114"/>
      <c r="R40" s="114"/>
      <c r="S40" s="100"/>
      <c r="T40" s="129"/>
      <c r="U40" s="115"/>
      <c r="V40" s="100"/>
      <c r="W40" s="126"/>
      <c r="X40" s="126"/>
      <c r="Y40" s="126"/>
      <c r="Z40" s="116"/>
      <c r="AA40" s="80"/>
      <c r="AB40" s="134" t="str">
        <f t="shared" si="4"/>
        <v/>
      </c>
      <c r="AC40" s="116"/>
      <c r="AD40" s="104" t="str">
        <f t="shared" si="5"/>
        <v/>
      </c>
      <c r="AE40" s="114"/>
      <c r="AF40" s="109" t="str">
        <f t="shared" si="6"/>
        <v/>
      </c>
      <c r="AG40" s="114"/>
      <c r="AH40" s="117"/>
      <c r="AI40" s="106">
        <f t="shared" si="7"/>
        <v>0</v>
      </c>
      <c r="AJ40" s="106" t="str">
        <f t="shared" si="8"/>
        <v/>
      </c>
      <c r="AK40" s="108"/>
      <c r="AL40" s="109">
        <f t="shared" si="18"/>
        <v>0</v>
      </c>
      <c r="AM40" s="117"/>
      <c r="AN40" s="109">
        <f t="shared" si="19"/>
        <v>0</v>
      </c>
      <c r="AO40" s="117"/>
      <c r="AP40" s="106">
        <f t="shared" si="9"/>
        <v>0</v>
      </c>
      <c r="AQ40" s="117"/>
      <c r="AR40" s="106">
        <f t="shared" si="10"/>
        <v>0</v>
      </c>
      <c r="AS40" s="111"/>
      <c r="AT40" s="117"/>
      <c r="AU40" s="106">
        <f t="shared" si="11"/>
        <v>0</v>
      </c>
      <c r="AV40" s="106">
        <f t="shared" si="12"/>
        <v>0</v>
      </c>
      <c r="AW40" s="109" t="str">
        <f t="shared" si="20"/>
        <v/>
      </c>
      <c r="AX40" s="118" t="str">
        <f t="shared" si="3"/>
        <v/>
      </c>
      <c r="AY40" s="81"/>
      <c r="AZ40" s="80"/>
      <c r="BA40" s="106" t="str">
        <f t="shared" si="13"/>
        <v/>
      </c>
      <c r="BB40" s="106">
        <f t="shared" si="14"/>
        <v>0</v>
      </c>
    </row>
    <row r="41" spans="1:54" x14ac:dyDescent="0.25">
      <c r="A41" s="113">
        <v>38</v>
      </c>
      <c r="B41" s="114"/>
      <c r="C41" s="114"/>
      <c r="D41" s="114"/>
      <c r="E41" s="100"/>
      <c r="F41" s="100"/>
      <c r="G41" s="100"/>
      <c r="H41" s="114"/>
      <c r="I41" s="114"/>
      <c r="J41" s="114"/>
      <c r="K41" s="114"/>
      <c r="L41" s="114"/>
      <c r="M41" s="114"/>
      <c r="N41" s="114"/>
      <c r="O41" s="114"/>
      <c r="P41" s="114"/>
      <c r="Q41" s="114"/>
      <c r="R41" s="114"/>
      <c r="S41" s="100"/>
      <c r="T41" s="129"/>
      <c r="U41" s="115"/>
      <c r="V41" s="100"/>
      <c r="W41" s="126"/>
      <c r="X41" s="126"/>
      <c r="Y41" s="126"/>
      <c r="Z41" s="116"/>
      <c r="AA41" s="80"/>
      <c r="AB41" s="134" t="str">
        <f t="shared" si="4"/>
        <v/>
      </c>
      <c r="AC41" s="116"/>
      <c r="AD41" s="104" t="str">
        <f t="shared" si="5"/>
        <v/>
      </c>
      <c r="AE41" s="114"/>
      <c r="AF41" s="109" t="str">
        <f t="shared" si="6"/>
        <v/>
      </c>
      <c r="AG41" s="114"/>
      <c r="AH41" s="117"/>
      <c r="AI41" s="106">
        <f t="shared" si="7"/>
        <v>0</v>
      </c>
      <c r="AJ41" s="106" t="str">
        <f t="shared" si="8"/>
        <v/>
      </c>
      <c r="AK41" s="108"/>
      <c r="AL41" s="109">
        <f t="shared" si="18"/>
        <v>0</v>
      </c>
      <c r="AM41" s="117"/>
      <c r="AN41" s="109">
        <f t="shared" si="19"/>
        <v>0</v>
      </c>
      <c r="AO41" s="117"/>
      <c r="AP41" s="106">
        <f t="shared" si="9"/>
        <v>0</v>
      </c>
      <c r="AQ41" s="117"/>
      <c r="AR41" s="106">
        <f t="shared" si="10"/>
        <v>0</v>
      </c>
      <c r="AS41" s="111"/>
      <c r="AT41" s="117"/>
      <c r="AU41" s="106">
        <f t="shared" si="11"/>
        <v>0</v>
      </c>
      <c r="AV41" s="106">
        <f t="shared" si="12"/>
        <v>0</v>
      </c>
      <c r="AW41" s="109" t="str">
        <f t="shared" si="20"/>
        <v/>
      </c>
      <c r="AX41" s="118" t="str">
        <f t="shared" si="3"/>
        <v/>
      </c>
      <c r="AY41" s="81"/>
      <c r="AZ41" s="80"/>
      <c r="BA41" s="106" t="str">
        <f t="shared" si="13"/>
        <v/>
      </c>
      <c r="BB41" s="106">
        <f t="shared" si="14"/>
        <v>0</v>
      </c>
    </row>
    <row r="42" spans="1:54" x14ac:dyDescent="0.25">
      <c r="A42" s="113">
        <v>39</v>
      </c>
      <c r="B42" s="114"/>
      <c r="C42" s="114"/>
      <c r="D42" s="114"/>
      <c r="E42" s="100"/>
      <c r="F42" s="100"/>
      <c r="G42" s="100"/>
      <c r="H42" s="114"/>
      <c r="I42" s="114"/>
      <c r="J42" s="114"/>
      <c r="K42" s="114"/>
      <c r="L42" s="114"/>
      <c r="M42" s="114"/>
      <c r="N42" s="114"/>
      <c r="O42" s="114"/>
      <c r="P42" s="114"/>
      <c r="Q42" s="114"/>
      <c r="R42" s="114"/>
      <c r="S42" s="100"/>
      <c r="T42" s="129"/>
      <c r="U42" s="115"/>
      <c r="V42" s="100"/>
      <c r="W42" s="126"/>
      <c r="X42" s="126"/>
      <c r="Y42" s="126"/>
      <c r="Z42" s="116"/>
      <c r="AA42" s="80"/>
      <c r="AB42" s="134" t="str">
        <f t="shared" si="4"/>
        <v/>
      </c>
      <c r="AC42" s="116"/>
      <c r="AD42" s="104" t="str">
        <f t="shared" si="5"/>
        <v/>
      </c>
      <c r="AE42" s="114"/>
      <c r="AF42" s="109" t="str">
        <f t="shared" si="6"/>
        <v/>
      </c>
      <c r="AG42" s="114"/>
      <c r="AH42" s="117"/>
      <c r="AI42" s="106">
        <f t="shared" si="7"/>
        <v>0</v>
      </c>
      <c r="AJ42" s="106" t="str">
        <f t="shared" si="8"/>
        <v/>
      </c>
      <c r="AK42" s="108"/>
      <c r="AL42" s="109">
        <f t="shared" si="18"/>
        <v>0</v>
      </c>
      <c r="AM42" s="117"/>
      <c r="AN42" s="109">
        <f t="shared" si="19"/>
        <v>0</v>
      </c>
      <c r="AO42" s="117"/>
      <c r="AP42" s="106">
        <f t="shared" si="9"/>
        <v>0</v>
      </c>
      <c r="AQ42" s="117"/>
      <c r="AR42" s="106">
        <f t="shared" si="10"/>
        <v>0</v>
      </c>
      <c r="AS42" s="111"/>
      <c r="AT42" s="117"/>
      <c r="AU42" s="106">
        <f t="shared" si="11"/>
        <v>0</v>
      </c>
      <c r="AV42" s="106">
        <f t="shared" si="12"/>
        <v>0</v>
      </c>
      <c r="AW42" s="109" t="str">
        <f t="shared" si="20"/>
        <v/>
      </c>
      <c r="AX42" s="118" t="str">
        <f t="shared" si="3"/>
        <v/>
      </c>
      <c r="AY42" s="81"/>
      <c r="AZ42" s="80"/>
      <c r="BA42" s="106" t="str">
        <f t="shared" si="13"/>
        <v/>
      </c>
      <c r="BB42" s="106">
        <f t="shared" si="14"/>
        <v>0</v>
      </c>
    </row>
    <row r="43" spans="1:54" x14ac:dyDescent="0.25">
      <c r="A43" s="113">
        <v>40</v>
      </c>
      <c r="B43" s="114"/>
      <c r="C43" s="114"/>
      <c r="D43" s="114"/>
      <c r="E43" s="100"/>
      <c r="F43" s="100"/>
      <c r="G43" s="100"/>
      <c r="H43" s="114"/>
      <c r="I43" s="114"/>
      <c r="J43" s="114"/>
      <c r="K43" s="114"/>
      <c r="L43" s="114"/>
      <c r="M43" s="114"/>
      <c r="N43" s="114"/>
      <c r="O43" s="114"/>
      <c r="P43" s="114"/>
      <c r="Q43" s="114"/>
      <c r="R43" s="114"/>
      <c r="S43" s="100"/>
      <c r="T43" s="129"/>
      <c r="U43" s="115"/>
      <c r="V43" s="100"/>
      <c r="W43" s="126"/>
      <c r="X43" s="126"/>
      <c r="Y43" s="126"/>
      <c r="Z43" s="116"/>
      <c r="AA43" s="80"/>
      <c r="AB43" s="134" t="str">
        <f t="shared" si="4"/>
        <v/>
      </c>
      <c r="AC43" s="116"/>
      <c r="AD43" s="104" t="str">
        <f t="shared" si="5"/>
        <v/>
      </c>
      <c r="AE43" s="114"/>
      <c r="AF43" s="109" t="str">
        <f t="shared" si="6"/>
        <v/>
      </c>
      <c r="AG43" s="114"/>
      <c r="AH43" s="117"/>
      <c r="AI43" s="106">
        <f t="shared" si="7"/>
        <v>0</v>
      </c>
      <c r="AJ43" s="106" t="str">
        <f t="shared" si="8"/>
        <v/>
      </c>
      <c r="AK43" s="108"/>
      <c r="AL43" s="109">
        <f t="shared" si="18"/>
        <v>0</v>
      </c>
      <c r="AM43" s="117"/>
      <c r="AN43" s="109">
        <f t="shared" si="19"/>
        <v>0</v>
      </c>
      <c r="AO43" s="117"/>
      <c r="AP43" s="106">
        <f t="shared" si="9"/>
        <v>0</v>
      </c>
      <c r="AQ43" s="117"/>
      <c r="AR43" s="106">
        <f t="shared" si="10"/>
        <v>0</v>
      </c>
      <c r="AS43" s="111"/>
      <c r="AT43" s="117"/>
      <c r="AU43" s="106">
        <f t="shared" si="11"/>
        <v>0</v>
      </c>
      <c r="AV43" s="106">
        <f t="shared" si="12"/>
        <v>0</v>
      </c>
      <c r="AW43" s="109" t="str">
        <f t="shared" si="20"/>
        <v/>
      </c>
      <c r="AX43" s="118" t="str">
        <f t="shared" si="3"/>
        <v/>
      </c>
      <c r="AY43" s="81"/>
      <c r="AZ43" s="80"/>
      <c r="BA43" s="106" t="str">
        <f t="shared" si="13"/>
        <v/>
      </c>
      <c r="BB43" s="106">
        <f t="shared" si="14"/>
        <v>0</v>
      </c>
    </row>
    <row r="44" spans="1:54" x14ac:dyDescent="0.25">
      <c r="A44" s="113">
        <v>41</v>
      </c>
      <c r="B44" s="114"/>
      <c r="C44" s="114"/>
      <c r="D44" s="114"/>
      <c r="E44" s="100"/>
      <c r="F44" s="100"/>
      <c r="G44" s="100"/>
      <c r="H44" s="114"/>
      <c r="I44" s="114"/>
      <c r="J44" s="114"/>
      <c r="K44" s="114"/>
      <c r="L44" s="114"/>
      <c r="M44" s="114"/>
      <c r="N44" s="114"/>
      <c r="O44" s="114"/>
      <c r="P44" s="114"/>
      <c r="Q44" s="114"/>
      <c r="R44" s="114"/>
      <c r="S44" s="100"/>
      <c r="T44" s="129"/>
      <c r="U44" s="115"/>
      <c r="V44" s="100"/>
      <c r="W44" s="126"/>
      <c r="X44" s="126"/>
      <c r="Y44" s="126"/>
      <c r="Z44" s="116"/>
      <c r="AA44" s="80"/>
      <c r="AB44" s="134" t="str">
        <f t="shared" si="4"/>
        <v/>
      </c>
      <c r="AC44" s="116"/>
      <c r="AD44" s="104" t="str">
        <f t="shared" si="5"/>
        <v/>
      </c>
      <c r="AE44" s="114"/>
      <c r="AF44" s="109" t="str">
        <f t="shared" si="6"/>
        <v/>
      </c>
      <c r="AG44" s="114"/>
      <c r="AH44" s="117"/>
      <c r="AI44" s="106">
        <f t="shared" si="7"/>
        <v>0</v>
      </c>
      <c r="AJ44" s="106" t="str">
        <f t="shared" si="8"/>
        <v/>
      </c>
      <c r="AK44" s="108"/>
      <c r="AL44" s="109">
        <f t="shared" si="18"/>
        <v>0</v>
      </c>
      <c r="AM44" s="117"/>
      <c r="AN44" s="109">
        <f t="shared" si="19"/>
        <v>0</v>
      </c>
      <c r="AO44" s="117"/>
      <c r="AP44" s="106">
        <f t="shared" si="9"/>
        <v>0</v>
      </c>
      <c r="AQ44" s="117"/>
      <c r="AR44" s="106">
        <f t="shared" si="10"/>
        <v>0</v>
      </c>
      <c r="AS44" s="111"/>
      <c r="AT44" s="117"/>
      <c r="AU44" s="106">
        <f t="shared" si="11"/>
        <v>0</v>
      </c>
      <c r="AV44" s="106">
        <f t="shared" si="12"/>
        <v>0</v>
      </c>
      <c r="AW44" s="109" t="str">
        <f t="shared" si="20"/>
        <v/>
      </c>
      <c r="AX44" s="118" t="str">
        <f t="shared" si="3"/>
        <v/>
      </c>
      <c r="AY44" s="81"/>
      <c r="AZ44" s="80"/>
      <c r="BA44" s="106" t="str">
        <f t="shared" si="13"/>
        <v/>
      </c>
      <c r="BB44" s="106">
        <f t="shared" si="14"/>
        <v>0</v>
      </c>
    </row>
    <row r="45" spans="1:54" x14ac:dyDescent="0.25">
      <c r="A45" s="113">
        <v>42</v>
      </c>
      <c r="B45" s="114"/>
      <c r="C45" s="114"/>
      <c r="D45" s="114"/>
      <c r="E45" s="100"/>
      <c r="F45" s="100"/>
      <c r="G45" s="100"/>
      <c r="H45" s="114"/>
      <c r="I45" s="114"/>
      <c r="J45" s="114"/>
      <c r="K45" s="114"/>
      <c r="L45" s="114"/>
      <c r="M45" s="114"/>
      <c r="N45" s="114"/>
      <c r="O45" s="114"/>
      <c r="P45" s="114"/>
      <c r="Q45" s="114"/>
      <c r="R45" s="114"/>
      <c r="S45" s="100"/>
      <c r="T45" s="129"/>
      <c r="U45" s="115"/>
      <c r="V45" s="100"/>
      <c r="W45" s="126"/>
      <c r="X45" s="126"/>
      <c r="Y45" s="126"/>
      <c r="Z45" s="116"/>
      <c r="AA45" s="80"/>
      <c r="AB45" s="134" t="str">
        <f t="shared" si="4"/>
        <v/>
      </c>
      <c r="AC45" s="116"/>
      <c r="AD45" s="104" t="str">
        <f t="shared" si="5"/>
        <v/>
      </c>
      <c r="AE45" s="114"/>
      <c r="AF45" s="109" t="str">
        <f t="shared" si="6"/>
        <v/>
      </c>
      <c r="AG45" s="114"/>
      <c r="AH45" s="117"/>
      <c r="AI45" s="106">
        <f t="shared" si="7"/>
        <v>0</v>
      </c>
      <c r="AJ45" s="106" t="str">
        <f t="shared" si="8"/>
        <v/>
      </c>
      <c r="AK45" s="108"/>
      <c r="AL45" s="109">
        <f t="shared" si="18"/>
        <v>0</v>
      </c>
      <c r="AM45" s="117"/>
      <c r="AN45" s="109">
        <f t="shared" si="19"/>
        <v>0</v>
      </c>
      <c r="AO45" s="117"/>
      <c r="AP45" s="106">
        <f t="shared" si="9"/>
        <v>0</v>
      </c>
      <c r="AQ45" s="117"/>
      <c r="AR45" s="106">
        <f t="shared" si="10"/>
        <v>0</v>
      </c>
      <c r="AS45" s="111"/>
      <c r="AT45" s="117"/>
      <c r="AU45" s="106">
        <f t="shared" si="11"/>
        <v>0</v>
      </c>
      <c r="AV45" s="106">
        <f t="shared" si="12"/>
        <v>0</v>
      </c>
      <c r="AW45" s="109" t="str">
        <f t="shared" si="20"/>
        <v/>
      </c>
      <c r="AX45" s="118" t="str">
        <f t="shared" si="3"/>
        <v/>
      </c>
      <c r="AY45" s="81"/>
      <c r="AZ45" s="80"/>
      <c r="BA45" s="106" t="str">
        <f t="shared" si="13"/>
        <v/>
      </c>
      <c r="BB45" s="106">
        <f t="shared" si="14"/>
        <v>0</v>
      </c>
    </row>
    <row r="46" spans="1:54" x14ac:dyDescent="0.25">
      <c r="A46" s="113">
        <v>43</v>
      </c>
      <c r="B46" s="114"/>
      <c r="C46" s="114"/>
      <c r="D46" s="114"/>
      <c r="E46" s="100"/>
      <c r="F46" s="100"/>
      <c r="G46" s="100"/>
      <c r="H46" s="114"/>
      <c r="I46" s="114"/>
      <c r="J46" s="114"/>
      <c r="K46" s="114"/>
      <c r="L46" s="114"/>
      <c r="M46" s="114"/>
      <c r="N46" s="114"/>
      <c r="O46" s="114"/>
      <c r="P46" s="114"/>
      <c r="Q46" s="114"/>
      <c r="R46" s="114"/>
      <c r="S46" s="100"/>
      <c r="T46" s="129"/>
      <c r="U46" s="115"/>
      <c r="V46" s="100"/>
      <c r="W46" s="126"/>
      <c r="X46" s="126"/>
      <c r="Y46" s="126"/>
      <c r="Z46" s="116"/>
      <c r="AA46" s="80"/>
      <c r="AB46" s="134" t="str">
        <f t="shared" si="4"/>
        <v/>
      </c>
      <c r="AC46" s="116"/>
      <c r="AD46" s="104" t="str">
        <f t="shared" si="5"/>
        <v/>
      </c>
      <c r="AE46" s="114"/>
      <c r="AF46" s="109" t="str">
        <f t="shared" si="6"/>
        <v/>
      </c>
      <c r="AG46" s="114"/>
      <c r="AH46" s="117"/>
      <c r="AI46" s="106">
        <f t="shared" si="7"/>
        <v>0</v>
      </c>
      <c r="AJ46" s="106" t="str">
        <f t="shared" si="8"/>
        <v/>
      </c>
      <c r="AK46" s="108"/>
      <c r="AL46" s="109">
        <f t="shared" si="18"/>
        <v>0</v>
      </c>
      <c r="AM46" s="117"/>
      <c r="AN46" s="109">
        <f t="shared" si="19"/>
        <v>0</v>
      </c>
      <c r="AO46" s="117"/>
      <c r="AP46" s="106">
        <f t="shared" si="9"/>
        <v>0</v>
      </c>
      <c r="AQ46" s="117"/>
      <c r="AR46" s="106">
        <f t="shared" si="10"/>
        <v>0</v>
      </c>
      <c r="AS46" s="111"/>
      <c r="AT46" s="117"/>
      <c r="AU46" s="106">
        <f t="shared" si="11"/>
        <v>0</v>
      </c>
      <c r="AV46" s="106">
        <f t="shared" si="12"/>
        <v>0</v>
      </c>
      <c r="AW46" s="109" t="str">
        <f t="shared" si="20"/>
        <v/>
      </c>
      <c r="AX46" s="118" t="str">
        <f t="shared" si="3"/>
        <v/>
      </c>
      <c r="AY46" s="81"/>
      <c r="AZ46" s="80"/>
      <c r="BA46" s="106" t="str">
        <f t="shared" si="13"/>
        <v/>
      </c>
      <c r="BB46" s="106">
        <f t="shared" si="14"/>
        <v>0</v>
      </c>
    </row>
    <row r="47" spans="1:54" x14ac:dyDescent="0.25">
      <c r="A47" s="113">
        <v>44</v>
      </c>
      <c r="B47" s="114"/>
      <c r="C47" s="114"/>
      <c r="D47" s="114"/>
      <c r="E47" s="100"/>
      <c r="F47" s="100"/>
      <c r="G47" s="100"/>
      <c r="H47" s="114"/>
      <c r="I47" s="114"/>
      <c r="J47" s="114"/>
      <c r="K47" s="114"/>
      <c r="L47" s="114"/>
      <c r="M47" s="114"/>
      <c r="N47" s="114"/>
      <c r="O47" s="114"/>
      <c r="P47" s="114"/>
      <c r="Q47" s="114"/>
      <c r="R47" s="114"/>
      <c r="S47" s="100"/>
      <c r="T47" s="129"/>
      <c r="U47" s="115"/>
      <c r="V47" s="100"/>
      <c r="W47" s="126"/>
      <c r="X47" s="126"/>
      <c r="Y47" s="126"/>
      <c r="Z47" s="116"/>
      <c r="AA47" s="80"/>
      <c r="AB47" s="134" t="str">
        <f t="shared" si="4"/>
        <v/>
      </c>
      <c r="AC47" s="116"/>
      <c r="AD47" s="104" t="str">
        <f t="shared" si="5"/>
        <v/>
      </c>
      <c r="AE47" s="114"/>
      <c r="AF47" s="109" t="str">
        <f t="shared" si="6"/>
        <v/>
      </c>
      <c r="AG47" s="114"/>
      <c r="AH47" s="117"/>
      <c r="AI47" s="106">
        <f t="shared" si="7"/>
        <v>0</v>
      </c>
      <c r="AJ47" s="106" t="str">
        <f t="shared" si="8"/>
        <v/>
      </c>
      <c r="AK47" s="108"/>
      <c r="AL47" s="109">
        <f t="shared" si="18"/>
        <v>0</v>
      </c>
      <c r="AM47" s="117"/>
      <c r="AN47" s="109">
        <f t="shared" si="19"/>
        <v>0</v>
      </c>
      <c r="AO47" s="117"/>
      <c r="AP47" s="106">
        <f t="shared" si="9"/>
        <v>0</v>
      </c>
      <c r="AQ47" s="117"/>
      <c r="AR47" s="106">
        <f t="shared" si="10"/>
        <v>0</v>
      </c>
      <c r="AS47" s="111"/>
      <c r="AT47" s="117"/>
      <c r="AU47" s="106">
        <f t="shared" si="11"/>
        <v>0</v>
      </c>
      <c r="AV47" s="106">
        <f t="shared" si="12"/>
        <v>0</v>
      </c>
      <c r="AW47" s="109" t="str">
        <f t="shared" si="20"/>
        <v/>
      </c>
      <c r="AX47" s="118" t="str">
        <f t="shared" si="3"/>
        <v/>
      </c>
      <c r="AY47" s="81"/>
      <c r="AZ47" s="80"/>
      <c r="BA47" s="106" t="str">
        <f t="shared" si="13"/>
        <v/>
      </c>
      <c r="BB47" s="106">
        <f t="shared" si="14"/>
        <v>0</v>
      </c>
    </row>
    <row r="48" spans="1:54" x14ac:dyDescent="0.25">
      <c r="A48" s="113">
        <v>45</v>
      </c>
      <c r="B48" s="114"/>
      <c r="C48" s="114"/>
      <c r="D48" s="114"/>
      <c r="E48" s="100"/>
      <c r="F48" s="100"/>
      <c r="G48" s="100"/>
      <c r="H48" s="114"/>
      <c r="I48" s="114"/>
      <c r="J48" s="114"/>
      <c r="K48" s="114"/>
      <c r="L48" s="114"/>
      <c r="M48" s="114"/>
      <c r="N48" s="114"/>
      <c r="O48" s="114"/>
      <c r="P48" s="114"/>
      <c r="Q48" s="114"/>
      <c r="R48" s="114"/>
      <c r="S48" s="100"/>
      <c r="T48" s="129"/>
      <c r="U48" s="115"/>
      <c r="V48" s="100"/>
      <c r="W48" s="126"/>
      <c r="X48" s="126"/>
      <c r="Y48" s="126"/>
      <c r="Z48" s="116"/>
      <c r="AA48" s="80"/>
      <c r="AB48" s="134" t="str">
        <f t="shared" si="4"/>
        <v/>
      </c>
      <c r="AC48" s="116"/>
      <c r="AD48" s="104" t="str">
        <f t="shared" si="5"/>
        <v/>
      </c>
      <c r="AE48" s="114"/>
      <c r="AF48" s="109" t="str">
        <f t="shared" si="6"/>
        <v/>
      </c>
      <c r="AG48" s="114"/>
      <c r="AH48" s="117"/>
      <c r="AI48" s="106">
        <f t="shared" si="7"/>
        <v>0</v>
      </c>
      <c r="AJ48" s="106" t="str">
        <f t="shared" si="8"/>
        <v/>
      </c>
      <c r="AK48" s="108"/>
      <c r="AL48" s="109">
        <f t="shared" si="18"/>
        <v>0</v>
      </c>
      <c r="AM48" s="117"/>
      <c r="AN48" s="109">
        <f t="shared" si="19"/>
        <v>0</v>
      </c>
      <c r="AO48" s="117"/>
      <c r="AP48" s="106">
        <f t="shared" si="9"/>
        <v>0</v>
      </c>
      <c r="AQ48" s="117"/>
      <c r="AR48" s="106">
        <f t="shared" si="10"/>
        <v>0</v>
      </c>
      <c r="AS48" s="111"/>
      <c r="AT48" s="117"/>
      <c r="AU48" s="106">
        <f t="shared" si="11"/>
        <v>0</v>
      </c>
      <c r="AV48" s="106">
        <f t="shared" si="12"/>
        <v>0</v>
      </c>
      <c r="AW48" s="109" t="str">
        <f t="shared" si="20"/>
        <v/>
      </c>
      <c r="AX48" s="118" t="str">
        <f t="shared" si="3"/>
        <v/>
      </c>
      <c r="AY48" s="81"/>
      <c r="AZ48" s="80"/>
      <c r="BA48" s="106" t="str">
        <f t="shared" si="13"/>
        <v/>
      </c>
      <c r="BB48" s="106">
        <f t="shared" si="14"/>
        <v>0</v>
      </c>
    </row>
    <row r="49" spans="1:54" x14ac:dyDescent="0.25">
      <c r="A49" s="113">
        <v>46</v>
      </c>
      <c r="B49" s="114"/>
      <c r="C49" s="114"/>
      <c r="D49" s="114"/>
      <c r="E49" s="100"/>
      <c r="F49" s="100"/>
      <c r="G49" s="100"/>
      <c r="H49" s="114"/>
      <c r="I49" s="114"/>
      <c r="J49" s="114"/>
      <c r="K49" s="114"/>
      <c r="L49" s="114"/>
      <c r="M49" s="114"/>
      <c r="N49" s="114"/>
      <c r="O49" s="114"/>
      <c r="P49" s="114"/>
      <c r="Q49" s="114"/>
      <c r="R49" s="114"/>
      <c r="S49" s="100"/>
      <c r="T49" s="129"/>
      <c r="U49" s="115"/>
      <c r="V49" s="100"/>
      <c r="W49" s="126"/>
      <c r="X49" s="126"/>
      <c r="Y49" s="126"/>
      <c r="Z49" s="116"/>
      <c r="AA49" s="80"/>
      <c r="AB49" s="134" t="str">
        <f t="shared" si="4"/>
        <v/>
      </c>
      <c r="AC49" s="116"/>
      <c r="AD49" s="104" t="str">
        <f t="shared" si="5"/>
        <v/>
      </c>
      <c r="AE49" s="114"/>
      <c r="AF49" s="109" t="str">
        <f t="shared" si="6"/>
        <v/>
      </c>
      <c r="AG49" s="114"/>
      <c r="AH49" s="117"/>
      <c r="AI49" s="106">
        <f t="shared" si="7"/>
        <v>0</v>
      </c>
      <c r="AJ49" s="106" t="str">
        <f t="shared" si="8"/>
        <v/>
      </c>
      <c r="AK49" s="108"/>
      <c r="AL49" s="109">
        <f t="shared" si="18"/>
        <v>0</v>
      </c>
      <c r="AM49" s="117"/>
      <c r="AN49" s="109">
        <f t="shared" si="19"/>
        <v>0</v>
      </c>
      <c r="AO49" s="117"/>
      <c r="AP49" s="106">
        <f t="shared" si="9"/>
        <v>0</v>
      </c>
      <c r="AQ49" s="117"/>
      <c r="AR49" s="106">
        <f t="shared" si="10"/>
        <v>0</v>
      </c>
      <c r="AS49" s="111"/>
      <c r="AT49" s="117"/>
      <c r="AU49" s="106">
        <f t="shared" si="11"/>
        <v>0</v>
      </c>
      <c r="AV49" s="106">
        <f t="shared" si="12"/>
        <v>0</v>
      </c>
      <c r="AW49" s="109" t="str">
        <f t="shared" si="20"/>
        <v/>
      </c>
      <c r="AX49" s="118" t="str">
        <f t="shared" si="3"/>
        <v/>
      </c>
      <c r="AY49" s="81"/>
      <c r="AZ49" s="80"/>
      <c r="BA49" s="106" t="str">
        <f t="shared" si="13"/>
        <v/>
      </c>
      <c r="BB49" s="106">
        <f t="shared" si="14"/>
        <v>0</v>
      </c>
    </row>
    <row r="50" spans="1:54" x14ac:dyDescent="0.25">
      <c r="A50" s="113">
        <v>47</v>
      </c>
      <c r="B50" s="114"/>
      <c r="C50" s="114"/>
      <c r="D50" s="114"/>
      <c r="E50" s="100"/>
      <c r="F50" s="100"/>
      <c r="G50" s="100"/>
      <c r="H50" s="114"/>
      <c r="I50" s="114"/>
      <c r="J50" s="114"/>
      <c r="K50" s="114"/>
      <c r="L50" s="114"/>
      <c r="M50" s="114"/>
      <c r="N50" s="114"/>
      <c r="O50" s="114"/>
      <c r="P50" s="114"/>
      <c r="Q50" s="114"/>
      <c r="R50" s="114"/>
      <c r="S50" s="100"/>
      <c r="T50" s="129"/>
      <c r="U50" s="115"/>
      <c r="V50" s="100"/>
      <c r="W50" s="126"/>
      <c r="X50" s="126"/>
      <c r="Y50" s="126"/>
      <c r="Z50" s="116"/>
      <c r="AA50" s="80"/>
      <c r="AB50" s="134" t="str">
        <f t="shared" si="4"/>
        <v/>
      </c>
      <c r="AC50" s="116"/>
      <c r="AD50" s="104" t="str">
        <f t="shared" si="5"/>
        <v/>
      </c>
      <c r="AE50" s="114"/>
      <c r="AF50" s="109" t="str">
        <f t="shared" si="6"/>
        <v/>
      </c>
      <c r="AG50" s="114"/>
      <c r="AH50" s="117"/>
      <c r="AI50" s="106">
        <f t="shared" si="7"/>
        <v>0</v>
      </c>
      <c r="AJ50" s="106" t="str">
        <f t="shared" si="8"/>
        <v/>
      </c>
      <c r="AK50" s="108"/>
      <c r="AL50" s="109">
        <f t="shared" si="18"/>
        <v>0</v>
      </c>
      <c r="AM50" s="117"/>
      <c r="AN50" s="109">
        <f t="shared" si="19"/>
        <v>0</v>
      </c>
      <c r="AO50" s="117"/>
      <c r="AP50" s="106">
        <f t="shared" si="9"/>
        <v>0</v>
      </c>
      <c r="AQ50" s="117"/>
      <c r="AR50" s="106">
        <f t="shared" si="10"/>
        <v>0</v>
      </c>
      <c r="AS50" s="111"/>
      <c r="AT50" s="117"/>
      <c r="AU50" s="106">
        <f t="shared" si="11"/>
        <v>0</v>
      </c>
      <c r="AV50" s="106">
        <f t="shared" si="12"/>
        <v>0</v>
      </c>
      <c r="AW50" s="109" t="str">
        <f t="shared" si="20"/>
        <v/>
      </c>
      <c r="AX50" s="118" t="str">
        <f t="shared" si="3"/>
        <v/>
      </c>
      <c r="AY50" s="81"/>
      <c r="AZ50" s="80"/>
      <c r="BA50" s="106" t="str">
        <f t="shared" si="13"/>
        <v/>
      </c>
      <c r="BB50" s="106">
        <f t="shared" si="14"/>
        <v>0</v>
      </c>
    </row>
    <row r="51" spans="1:54" x14ac:dyDescent="0.25">
      <c r="A51" s="113">
        <v>48</v>
      </c>
      <c r="B51" s="114"/>
      <c r="C51" s="114"/>
      <c r="D51" s="114"/>
      <c r="E51" s="100"/>
      <c r="F51" s="100"/>
      <c r="G51" s="100"/>
      <c r="H51" s="114"/>
      <c r="I51" s="114"/>
      <c r="J51" s="114"/>
      <c r="K51" s="114"/>
      <c r="L51" s="114"/>
      <c r="M51" s="114"/>
      <c r="N51" s="114"/>
      <c r="O51" s="114"/>
      <c r="P51" s="114"/>
      <c r="Q51" s="114"/>
      <c r="R51" s="114"/>
      <c r="S51" s="100"/>
      <c r="T51" s="129"/>
      <c r="U51" s="115"/>
      <c r="V51" s="100"/>
      <c r="W51" s="126"/>
      <c r="X51" s="126"/>
      <c r="Y51" s="126"/>
      <c r="Z51" s="116"/>
      <c r="AA51" s="80"/>
      <c r="AB51" s="134" t="str">
        <f t="shared" si="4"/>
        <v/>
      </c>
      <c r="AC51" s="116"/>
      <c r="AD51" s="104" t="str">
        <f t="shared" si="5"/>
        <v/>
      </c>
      <c r="AE51" s="114"/>
      <c r="AF51" s="109" t="str">
        <f t="shared" si="6"/>
        <v/>
      </c>
      <c r="AG51" s="114"/>
      <c r="AH51" s="117"/>
      <c r="AI51" s="106">
        <f t="shared" si="7"/>
        <v>0</v>
      </c>
      <c r="AJ51" s="106" t="str">
        <f t="shared" si="8"/>
        <v/>
      </c>
      <c r="AK51" s="108"/>
      <c r="AL51" s="109">
        <f t="shared" si="18"/>
        <v>0</v>
      </c>
      <c r="AM51" s="117"/>
      <c r="AN51" s="109">
        <f t="shared" si="19"/>
        <v>0</v>
      </c>
      <c r="AO51" s="117"/>
      <c r="AP51" s="106">
        <f t="shared" si="9"/>
        <v>0</v>
      </c>
      <c r="AQ51" s="117"/>
      <c r="AR51" s="106">
        <f t="shared" si="10"/>
        <v>0</v>
      </c>
      <c r="AS51" s="111"/>
      <c r="AT51" s="117"/>
      <c r="AU51" s="106">
        <f t="shared" si="11"/>
        <v>0</v>
      </c>
      <c r="AV51" s="106">
        <f t="shared" si="12"/>
        <v>0</v>
      </c>
      <c r="AW51" s="109" t="str">
        <f t="shared" si="20"/>
        <v/>
      </c>
      <c r="AX51" s="118" t="str">
        <f t="shared" si="3"/>
        <v/>
      </c>
      <c r="AY51" s="81"/>
      <c r="AZ51" s="80"/>
      <c r="BA51" s="106" t="str">
        <f t="shared" si="13"/>
        <v/>
      </c>
      <c r="BB51" s="106">
        <f t="shared" si="14"/>
        <v>0</v>
      </c>
    </row>
    <row r="52" spans="1:54" x14ac:dyDescent="0.25">
      <c r="A52" s="113">
        <v>49</v>
      </c>
      <c r="B52" s="114"/>
      <c r="C52" s="114"/>
      <c r="D52" s="114"/>
      <c r="E52" s="100"/>
      <c r="F52" s="100"/>
      <c r="G52" s="100"/>
      <c r="H52" s="114"/>
      <c r="I52" s="114"/>
      <c r="J52" s="114"/>
      <c r="K52" s="114"/>
      <c r="L52" s="114"/>
      <c r="M52" s="114"/>
      <c r="N52" s="114"/>
      <c r="O52" s="114"/>
      <c r="P52" s="114"/>
      <c r="Q52" s="114"/>
      <c r="R52" s="114"/>
      <c r="S52" s="100"/>
      <c r="T52" s="129"/>
      <c r="U52" s="115"/>
      <c r="V52" s="100"/>
      <c r="W52" s="126"/>
      <c r="X52" s="126"/>
      <c r="Y52" s="126"/>
      <c r="Z52" s="116"/>
      <c r="AA52" s="80"/>
      <c r="AB52" s="134" t="str">
        <f t="shared" si="4"/>
        <v/>
      </c>
      <c r="AC52" s="116"/>
      <c r="AD52" s="104" t="str">
        <f t="shared" si="5"/>
        <v/>
      </c>
      <c r="AE52" s="114"/>
      <c r="AF52" s="109" t="str">
        <f t="shared" si="6"/>
        <v/>
      </c>
      <c r="AG52" s="114"/>
      <c r="AH52" s="117"/>
      <c r="AI52" s="106">
        <f t="shared" si="7"/>
        <v>0</v>
      </c>
      <c r="AJ52" s="106" t="str">
        <f t="shared" si="8"/>
        <v/>
      </c>
      <c r="AK52" s="108"/>
      <c r="AL52" s="109">
        <f t="shared" si="18"/>
        <v>0</v>
      </c>
      <c r="AM52" s="117"/>
      <c r="AN52" s="109">
        <f t="shared" si="19"/>
        <v>0</v>
      </c>
      <c r="AO52" s="117"/>
      <c r="AP52" s="106">
        <f t="shared" si="9"/>
        <v>0</v>
      </c>
      <c r="AQ52" s="117"/>
      <c r="AR52" s="106">
        <f t="shared" si="10"/>
        <v>0</v>
      </c>
      <c r="AS52" s="111"/>
      <c r="AT52" s="117"/>
      <c r="AU52" s="106">
        <f t="shared" si="11"/>
        <v>0</v>
      </c>
      <c r="AV52" s="106">
        <f t="shared" si="12"/>
        <v>0</v>
      </c>
      <c r="AW52" s="109" t="str">
        <f t="shared" si="20"/>
        <v/>
      </c>
      <c r="AX52" s="118" t="str">
        <f t="shared" si="3"/>
        <v/>
      </c>
      <c r="AY52" s="81"/>
      <c r="AZ52" s="80"/>
      <c r="BA52" s="106" t="str">
        <f t="shared" si="13"/>
        <v/>
      </c>
      <c r="BB52" s="106">
        <f t="shared" si="14"/>
        <v>0</v>
      </c>
    </row>
    <row r="53" spans="1:54" x14ac:dyDescent="0.25">
      <c r="A53" s="113">
        <v>50</v>
      </c>
      <c r="B53" s="114"/>
      <c r="C53" s="114"/>
      <c r="D53" s="114"/>
      <c r="E53" s="100"/>
      <c r="F53" s="100"/>
      <c r="G53" s="100"/>
      <c r="H53" s="114"/>
      <c r="I53" s="114"/>
      <c r="J53" s="114"/>
      <c r="K53" s="114"/>
      <c r="L53" s="114"/>
      <c r="M53" s="114"/>
      <c r="N53" s="114"/>
      <c r="O53" s="114"/>
      <c r="P53" s="114"/>
      <c r="Q53" s="114"/>
      <c r="R53" s="114"/>
      <c r="S53" s="100"/>
      <c r="T53" s="129"/>
      <c r="U53" s="115"/>
      <c r="V53" s="100"/>
      <c r="W53" s="126"/>
      <c r="X53" s="126"/>
      <c r="Y53" s="126"/>
      <c r="Z53" s="116"/>
      <c r="AA53" s="80"/>
      <c r="AB53" s="134" t="str">
        <f t="shared" si="4"/>
        <v/>
      </c>
      <c r="AC53" s="116"/>
      <c r="AD53" s="104" t="str">
        <f t="shared" si="5"/>
        <v/>
      </c>
      <c r="AE53" s="114"/>
      <c r="AF53" s="109" t="str">
        <f t="shared" si="6"/>
        <v/>
      </c>
      <c r="AG53" s="114"/>
      <c r="AH53" s="117"/>
      <c r="AI53" s="106">
        <f t="shared" si="7"/>
        <v>0</v>
      </c>
      <c r="AJ53" s="106" t="str">
        <f t="shared" si="8"/>
        <v/>
      </c>
      <c r="AK53" s="108"/>
      <c r="AL53" s="109">
        <f t="shared" si="18"/>
        <v>0</v>
      </c>
      <c r="AM53" s="117"/>
      <c r="AN53" s="109">
        <f t="shared" si="19"/>
        <v>0</v>
      </c>
      <c r="AO53" s="117"/>
      <c r="AP53" s="106">
        <f t="shared" si="9"/>
        <v>0</v>
      </c>
      <c r="AQ53" s="117"/>
      <c r="AR53" s="106">
        <f t="shared" si="10"/>
        <v>0</v>
      </c>
      <c r="AS53" s="111"/>
      <c r="AT53" s="117"/>
      <c r="AU53" s="106">
        <f t="shared" si="11"/>
        <v>0</v>
      </c>
      <c r="AV53" s="106">
        <f t="shared" si="12"/>
        <v>0</v>
      </c>
      <c r="AW53" s="109" t="str">
        <f t="shared" si="20"/>
        <v/>
      </c>
      <c r="AX53" s="118" t="str">
        <f t="shared" si="3"/>
        <v/>
      </c>
      <c r="AY53" s="81"/>
      <c r="AZ53" s="80"/>
      <c r="BA53" s="106" t="str">
        <f t="shared" si="13"/>
        <v/>
      </c>
      <c r="BB53" s="106">
        <f t="shared" si="14"/>
        <v>0</v>
      </c>
    </row>
    <row r="54" spans="1:54" x14ac:dyDescent="0.25">
      <c r="AX54" s="78"/>
      <c r="AZ54" s="120"/>
    </row>
  </sheetData>
  <sheetProtection insertRows="0" deleteRows="0" sort="0"/>
  <protectedRanges>
    <protectedRange sqref="AB4:AD4 W24:AC53 AD5:AD53 AE24:AH53 W54:AL54 AF4:AF23 W55:AS263 T54:T263 AV55:AY263 A4:D263 E25:E263 Z8:Z23 W8:Y13 W18:Y23 AV4:AX54 AZ8:AZ23 AZ25:AZ54 AI4:AL53 AB5:AC23 F24:K263 E4:G23 I4:K23 U4:V263 M24:S263 R18:S18 Q4:S17 AT4:AU263 AM4:AS54 M4:O23 Q19:S22 R23:S23" name="Range1"/>
    <protectedRange sqref="W4:Z7 W14:Y17" name="Range1_2"/>
    <protectedRange sqref="AE4:AE23" name="Range1_3"/>
    <protectedRange sqref="AG14:AG23" name="Range1_4"/>
    <protectedRange sqref="AZ4:AZ7" name="Range1_6"/>
    <protectedRange sqref="L4:L299" name="Range1_1"/>
    <protectedRange sqref="H4:H23" name="Range1_5"/>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Data!$L$2:$L$6</xm:f>
          </x14:formula1>
          <xm:sqref>S4:S53</xm:sqref>
        </x14:dataValidation>
        <x14:dataValidation type="list" allowBlank="1" showInputMessage="1" showErrorMessage="1" xr:uid="{00000000-0002-0000-0100-000001000000}">
          <x14:formula1>
            <xm:f>Data!$S$2:$S$6</xm:f>
          </x14:formula1>
          <xm:sqref>V4:V53</xm:sqref>
        </x14:dataValidation>
        <x14:dataValidation type="list" allowBlank="1" showInputMessage="1" showErrorMessage="1" xr:uid="{00000000-0002-0000-0100-000002000000}">
          <x14:formula1>
            <xm:f>ValueSelect!$E$2:$E$26</xm:f>
          </x14:formula1>
          <xm:sqref>F4:F53</xm:sqref>
        </x14:dataValidation>
        <x14:dataValidation type="list" allowBlank="1" showInputMessage="1" showErrorMessage="1" xr:uid="{00000000-0002-0000-0100-000003000000}">
          <x14:formula1>
            <xm:f>ValueSelect!$F$2:$F$10</xm:f>
          </x14:formula1>
          <xm:sqref>G4:G53</xm:sqref>
        </x14:dataValidation>
        <x14:dataValidation type="list" allowBlank="1" showInputMessage="1" showErrorMessage="1" xr:uid="{00000000-0002-0000-0100-000004000000}">
          <x14:formula1>
            <xm:f>ValueSelect!$D$2:$D$296</xm:f>
          </x14:formula1>
          <xm:sqref>E25:E53 E4:E23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41"/>
  <sheetViews>
    <sheetView tabSelected="1" zoomScale="85" zoomScaleNormal="85" workbookViewId="0">
      <selection activeCell="B11" sqref="B11"/>
    </sheetView>
  </sheetViews>
  <sheetFormatPr defaultColWidth="9.42578125" defaultRowHeight="12.75" outlineLevelCol="2" x14ac:dyDescent="0.2"/>
  <cols>
    <col min="1" max="1" width="19.42578125" style="136" customWidth="1"/>
    <col min="2" max="2" width="29.42578125" style="136" customWidth="1"/>
    <col min="3" max="3" width="16.5703125" style="140" customWidth="1"/>
    <col min="4" max="4" width="41.85546875" style="136" customWidth="1"/>
    <col min="5" max="5" width="20" style="136" customWidth="1"/>
    <col min="6" max="6" width="19.5703125" style="136" customWidth="1"/>
    <col min="7" max="7" width="16.85546875" style="136" customWidth="1"/>
    <col min="8" max="8" width="14" style="136" customWidth="1"/>
    <col min="9" max="9" width="18.42578125" style="136" customWidth="1"/>
    <col min="10" max="10" width="12.42578125" style="136" customWidth="1" outlineLevel="1"/>
    <col min="11" max="11" width="6.42578125" style="139" customWidth="1" outlineLevel="1" collapsed="1"/>
    <col min="12" max="12" width="6" style="138" customWidth="1" outlineLevel="2"/>
    <col min="13" max="13" width="6.5703125" style="138" customWidth="1" outlineLevel="2"/>
    <col min="14" max="14" width="6.5703125" style="136" customWidth="1" outlineLevel="2"/>
    <col min="15" max="15" width="10.85546875" style="136" customWidth="1" outlineLevel="2"/>
    <col min="16" max="16" width="11.85546875" style="136" customWidth="1" outlineLevel="2"/>
    <col min="17" max="17" width="8.42578125" style="137" customWidth="1" outlineLevel="2"/>
    <col min="18" max="18" width="9.42578125" style="137" customWidth="1" outlineLevel="2"/>
    <col min="19" max="19" width="8.42578125" style="136" customWidth="1" outlineLevel="2"/>
    <col min="20" max="20" width="13.5703125" style="137" customWidth="1" outlineLevel="1"/>
    <col min="21" max="21" width="12.85546875" style="136" customWidth="1" outlineLevel="2"/>
    <col min="22" max="22" width="9.5703125" style="136" customWidth="1" outlineLevel="2"/>
    <col min="23" max="23" width="9.42578125" style="137" customWidth="1" outlineLevel="1"/>
    <col min="24" max="25" width="7.42578125" style="137" customWidth="1" outlineLevel="1"/>
    <col min="26" max="28" width="7.42578125" style="136" customWidth="1" outlineLevel="2"/>
    <col min="29" max="29" width="9.5703125" style="136" customWidth="1" outlineLevel="2"/>
    <col min="30" max="30" width="7.5703125" style="136" customWidth="1" outlineLevel="2"/>
    <col min="31" max="32" width="9.42578125" style="137" customWidth="1" outlineLevel="1"/>
    <col min="33" max="33" width="14.5703125" style="137" bestFit="1" customWidth="1" outlineLevel="1"/>
    <col min="34" max="34" width="10.42578125" style="137" bestFit="1" customWidth="1" outlineLevel="1"/>
    <col min="35" max="36" width="12.42578125" style="137" bestFit="1" customWidth="1" outlineLevel="1"/>
    <col min="37" max="37" width="11.28515625" style="136" customWidth="1"/>
    <col min="38" max="16384" width="9.42578125" style="136"/>
  </cols>
  <sheetData>
    <row r="1" spans="1:229" s="197" customFormat="1" ht="31.5" customHeight="1" thickBot="1" x14ac:dyDescent="0.35">
      <c r="A1" s="229" t="s">
        <v>879</v>
      </c>
      <c r="B1" s="229"/>
      <c r="C1" s="229"/>
      <c r="D1" s="229"/>
      <c r="E1" s="229"/>
      <c r="F1" s="229"/>
      <c r="G1" s="229"/>
      <c r="H1" s="229"/>
      <c r="I1" s="229"/>
      <c r="J1" s="229"/>
      <c r="K1" s="229"/>
      <c r="L1" s="228"/>
      <c r="V1" s="203"/>
      <c r="AN1" s="199"/>
      <c r="AO1" s="199"/>
      <c r="AP1" s="199"/>
      <c r="GD1" s="198"/>
      <c r="HU1" s="227"/>
    </row>
    <row r="2" spans="1:229" s="197" customFormat="1" ht="22.5" customHeight="1" x14ac:dyDescent="0.25">
      <c r="A2" s="226" t="s">
        <v>18</v>
      </c>
      <c r="B2" s="225" t="s">
        <v>117</v>
      </c>
      <c r="C2" s="224" t="s">
        <v>19</v>
      </c>
      <c r="D2" s="225" t="s">
        <v>510</v>
      </c>
      <c r="E2" s="352" t="s">
        <v>23</v>
      </c>
      <c r="F2" s="352"/>
      <c r="G2" s="352"/>
      <c r="H2" s="354" t="s">
        <v>36</v>
      </c>
      <c r="I2" s="354"/>
      <c r="J2" s="352" t="s">
        <v>24</v>
      </c>
      <c r="K2" s="352"/>
      <c r="L2" s="355" t="s">
        <v>512</v>
      </c>
      <c r="M2" s="356"/>
      <c r="O2" s="216" t="s">
        <v>815</v>
      </c>
      <c r="P2" s="204"/>
      <c r="V2" s="203"/>
      <c r="Z2" s="199"/>
      <c r="AA2" s="199"/>
      <c r="AB2" s="214"/>
      <c r="AE2" s="201"/>
      <c r="AN2" s="199"/>
      <c r="AO2" s="199"/>
      <c r="AP2" s="199"/>
      <c r="DN2" s="223" t="s">
        <v>878</v>
      </c>
      <c r="DO2" s="223" t="s">
        <v>877</v>
      </c>
      <c r="DP2" s="223" t="s">
        <v>876</v>
      </c>
      <c r="DQ2" s="223" t="s">
        <v>875</v>
      </c>
      <c r="DR2" s="223" t="s">
        <v>874</v>
      </c>
      <c r="DS2" s="223" t="s">
        <v>873</v>
      </c>
      <c r="DT2" s="223" t="s">
        <v>872</v>
      </c>
      <c r="DU2" s="223" t="s">
        <v>871</v>
      </c>
      <c r="DV2" s="223" t="s">
        <v>870</v>
      </c>
      <c r="DW2" s="223" t="s">
        <v>869</v>
      </c>
      <c r="DX2" s="223" t="s">
        <v>868</v>
      </c>
      <c r="DY2" s="223" t="s">
        <v>510</v>
      </c>
      <c r="DZ2" s="223" t="s">
        <v>867</v>
      </c>
      <c r="EA2" s="223" t="s">
        <v>866</v>
      </c>
      <c r="EB2" s="223" t="s">
        <v>865</v>
      </c>
      <c r="EC2" s="198" t="s">
        <v>864</v>
      </c>
      <c r="ED2" s="198" t="s">
        <v>863</v>
      </c>
      <c r="EE2" s="198" t="s">
        <v>862</v>
      </c>
      <c r="EF2" s="198" t="s">
        <v>861</v>
      </c>
      <c r="EG2" s="198" t="s">
        <v>860</v>
      </c>
      <c r="EH2" s="198" t="s">
        <v>859</v>
      </c>
      <c r="EI2" s="198" t="s">
        <v>858</v>
      </c>
      <c r="EJ2" s="198" t="s">
        <v>857</v>
      </c>
      <c r="EK2" s="198" t="s">
        <v>856</v>
      </c>
      <c r="EL2" s="198" t="s">
        <v>855</v>
      </c>
      <c r="EM2" s="198" t="s">
        <v>854</v>
      </c>
      <c r="EN2" s="198" t="s">
        <v>95</v>
      </c>
      <c r="EO2" s="198" t="s">
        <v>853</v>
      </c>
      <c r="EP2" s="198" t="s">
        <v>852</v>
      </c>
      <c r="EQ2" s="198" t="s">
        <v>851</v>
      </c>
      <c r="ER2" s="198" t="s">
        <v>850</v>
      </c>
      <c r="ES2" s="198" t="s">
        <v>849</v>
      </c>
      <c r="ET2" s="198" t="s">
        <v>848</v>
      </c>
      <c r="EU2" s="198" t="s">
        <v>847</v>
      </c>
      <c r="EV2" s="198" t="s">
        <v>96</v>
      </c>
      <c r="EW2" s="198" t="s">
        <v>846</v>
      </c>
      <c r="EX2" s="198" t="s">
        <v>845</v>
      </c>
      <c r="EY2" s="198" t="s">
        <v>844</v>
      </c>
      <c r="EZ2" s="198" t="s">
        <v>843</v>
      </c>
      <c r="FA2" s="198" t="s">
        <v>842</v>
      </c>
      <c r="FB2" s="198" t="s">
        <v>841</v>
      </c>
      <c r="FC2" s="198" t="s">
        <v>840</v>
      </c>
      <c r="FD2" s="198" t="s">
        <v>839</v>
      </c>
      <c r="FE2" s="198" t="s">
        <v>838</v>
      </c>
      <c r="FF2" s="198" t="s">
        <v>837</v>
      </c>
      <c r="FG2" s="198" t="s">
        <v>97</v>
      </c>
      <c r="FH2" s="198" t="s">
        <v>836</v>
      </c>
      <c r="FI2" s="198" t="s">
        <v>835</v>
      </c>
      <c r="FJ2" s="198" t="s">
        <v>834</v>
      </c>
      <c r="FK2" s="198" t="s">
        <v>833</v>
      </c>
      <c r="FL2" s="198" t="s">
        <v>795</v>
      </c>
      <c r="FM2" s="198" t="s">
        <v>832</v>
      </c>
      <c r="FN2" s="198" t="s">
        <v>831</v>
      </c>
      <c r="FO2" s="198" t="s">
        <v>830</v>
      </c>
      <c r="FP2" s="198" t="s">
        <v>829</v>
      </c>
      <c r="FQ2" s="198" t="s">
        <v>828</v>
      </c>
      <c r="FR2" s="198" t="s">
        <v>827</v>
      </c>
      <c r="FS2" s="198" t="s">
        <v>782</v>
      </c>
      <c r="FT2" s="198" t="s">
        <v>826</v>
      </c>
      <c r="FU2" s="198" t="s">
        <v>825</v>
      </c>
      <c r="FV2" s="198" t="s">
        <v>824</v>
      </c>
      <c r="FW2" s="198" t="s">
        <v>823</v>
      </c>
      <c r="FX2" s="198" t="s">
        <v>822</v>
      </c>
      <c r="FY2" s="198" t="s">
        <v>821</v>
      </c>
      <c r="FZ2" s="198" t="s">
        <v>581</v>
      </c>
      <c r="GA2" s="198" t="s">
        <v>820</v>
      </c>
      <c r="GB2" s="198" t="s">
        <v>819</v>
      </c>
      <c r="GC2" s="198" t="s">
        <v>818</v>
      </c>
    </row>
    <row r="3" spans="1:229" s="197" customFormat="1" ht="22.5" customHeight="1" x14ac:dyDescent="0.25">
      <c r="A3" s="220" t="s">
        <v>3</v>
      </c>
      <c r="B3" s="218"/>
      <c r="C3" s="217" t="s">
        <v>22</v>
      </c>
      <c r="D3" s="222" t="str">
        <f>B2&amp;" "&amp;B3&amp;" 200TC Printed Cotton"&amp;" "&amp;"Sheet Set"</f>
        <v>Ross  200TC Printed Cotton Sheet Set</v>
      </c>
      <c r="E3" s="353" t="s">
        <v>34</v>
      </c>
      <c r="F3" s="353"/>
      <c r="G3" s="353"/>
      <c r="H3" s="357"/>
      <c r="I3" s="357"/>
      <c r="J3" s="353" t="s">
        <v>35</v>
      </c>
      <c r="K3" s="353"/>
      <c r="L3" s="358" t="s">
        <v>513</v>
      </c>
      <c r="M3" s="359"/>
      <c r="O3" s="216" t="s">
        <v>768</v>
      </c>
      <c r="V3" s="203"/>
      <c r="Z3" s="199"/>
      <c r="AA3" s="199"/>
      <c r="AB3" s="214"/>
      <c r="AE3" s="201"/>
      <c r="AN3" s="199"/>
      <c r="AO3" s="199"/>
      <c r="AP3" s="199"/>
      <c r="DN3" s="197" t="s">
        <v>817</v>
      </c>
      <c r="DO3" s="197" t="s">
        <v>816</v>
      </c>
      <c r="DP3" s="197" t="s">
        <v>815</v>
      </c>
      <c r="DQ3" s="197" t="s">
        <v>815</v>
      </c>
      <c r="DR3" s="197" t="s">
        <v>816</v>
      </c>
      <c r="DS3" s="197" t="s">
        <v>815</v>
      </c>
      <c r="DT3" s="197" t="s">
        <v>817</v>
      </c>
      <c r="DU3" s="197" t="s">
        <v>816</v>
      </c>
      <c r="DV3" s="197" t="s">
        <v>816</v>
      </c>
      <c r="DW3" s="197" t="s">
        <v>815</v>
      </c>
      <c r="DX3" s="197" t="s">
        <v>816</v>
      </c>
      <c r="DY3" s="197" t="s">
        <v>815</v>
      </c>
      <c r="DZ3" s="197" t="s">
        <v>816</v>
      </c>
      <c r="EA3" s="197" t="s">
        <v>816</v>
      </c>
      <c r="EB3" s="197" t="s">
        <v>815</v>
      </c>
      <c r="EC3" s="198" t="s">
        <v>814</v>
      </c>
      <c r="ED3" s="198" t="s">
        <v>813</v>
      </c>
      <c r="EE3" s="198" t="s">
        <v>812</v>
      </c>
      <c r="EF3" s="198" t="s">
        <v>811</v>
      </c>
      <c r="EG3" s="198" t="s">
        <v>565</v>
      </c>
      <c r="EH3" s="198" t="s">
        <v>566</v>
      </c>
      <c r="EI3" s="198" t="s">
        <v>810</v>
      </c>
      <c r="EJ3" s="198" t="s">
        <v>567</v>
      </c>
      <c r="EK3" s="198" t="s">
        <v>809</v>
      </c>
      <c r="EL3" s="198" t="s">
        <v>808</v>
      </c>
      <c r="EM3" s="198" t="s">
        <v>807</v>
      </c>
      <c r="EN3" s="198" t="s">
        <v>806</v>
      </c>
      <c r="EO3" s="198" t="s">
        <v>805</v>
      </c>
      <c r="EP3" s="198" t="s">
        <v>804</v>
      </c>
      <c r="EQ3" s="198" t="s">
        <v>803</v>
      </c>
      <c r="ER3" s="198" t="s">
        <v>802</v>
      </c>
      <c r="ES3" s="198" t="s">
        <v>412</v>
      </c>
      <c r="ET3" s="198" t="s">
        <v>801</v>
      </c>
      <c r="EU3" s="198" t="s">
        <v>800</v>
      </c>
      <c r="EV3" s="198" t="s">
        <v>799</v>
      </c>
      <c r="EW3" s="198" t="s">
        <v>798</v>
      </c>
      <c r="EX3" s="198" t="s">
        <v>414</v>
      </c>
      <c r="EY3" s="198" t="s">
        <v>797</v>
      </c>
      <c r="EZ3" s="198" t="s">
        <v>796</v>
      </c>
      <c r="FA3" s="198" t="s">
        <v>795</v>
      </c>
      <c r="FB3" s="198" t="s">
        <v>794</v>
      </c>
      <c r="FC3" s="198" t="s">
        <v>793</v>
      </c>
      <c r="FD3" s="198" t="s">
        <v>792</v>
      </c>
      <c r="FE3" s="198" t="s">
        <v>791</v>
      </c>
      <c r="FF3" s="198" t="s">
        <v>790</v>
      </c>
      <c r="FG3" s="198" t="s">
        <v>789</v>
      </c>
      <c r="FH3" s="198" t="s">
        <v>788</v>
      </c>
      <c r="FI3" s="198" t="s">
        <v>787</v>
      </c>
      <c r="FJ3" s="198" t="s">
        <v>786</v>
      </c>
      <c r="FK3" s="198" t="s">
        <v>785</v>
      </c>
      <c r="FL3" s="198" t="s">
        <v>784</v>
      </c>
      <c r="FM3" s="197" t="s">
        <v>783</v>
      </c>
      <c r="FN3" s="198" t="s">
        <v>782</v>
      </c>
      <c r="FO3" s="198" t="s">
        <v>781</v>
      </c>
      <c r="FP3" s="198" t="s">
        <v>780</v>
      </c>
      <c r="FQ3" s="198" t="s">
        <v>568</v>
      </c>
      <c r="FR3" s="198" t="s">
        <v>779</v>
      </c>
      <c r="FS3" s="198" t="s">
        <v>778</v>
      </c>
      <c r="FT3" s="198" t="s">
        <v>777</v>
      </c>
      <c r="FU3" s="198" t="s">
        <v>776</v>
      </c>
      <c r="FV3" s="198" t="s">
        <v>775</v>
      </c>
      <c r="FW3" s="198" t="s">
        <v>774</v>
      </c>
      <c r="FX3" s="198" t="s">
        <v>773</v>
      </c>
      <c r="FY3" s="198" t="s">
        <v>772</v>
      </c>
      <c r="FZ3" s="198" t="s">
        <v>570</v>
      </c>
      <c r="GA3" s="198" t="s">
        <v>771</v>
      </c>
    </row>
    <row r="4" spans="1:229" s="197" customFormat="1" ht="22.5" customHeight="1" x14ac:dyDescent="0.25">
      <c r="A4" s="220" t="s">
        <v>20</v>
      </c>
      <c r="B4" s="218"/>
      <c r="C4" s="217" t="s">
        <v>64</v>
      </c>
      <c r="D4" s="218" t="s">
        <v>768</v>
      </c>
      <c r="E4" s="353" t="s">
        <v>43</v>
      </c>
      <c r="F4" s="353"/>
      <c r="G4" s="353"/>
      <c r="H4" s="357"/>
      <c r="I4" s="357"/>
      <c r="J4" s="353" t="s">
        <v>44</v>
      </c>
      <c r="K4" s="353"/>
      <c r="L4" s="357" t="s">
        <v>99</v>
      </c>
      <c r="M4" s="363"/>
      <c r="O4" s="216" t="s">
        <v>737</v>
      </c>
      <c r="P4" s="221"/>
      <c r="V4" s="203"/>
      <c r="Z4" s="202"/>
      <c r="AA4" s="202"/>
      <c r="AB4" s="201"/>
      <c r="AC4" s="201"/>
      <c r="AD4" s="201"/>
      <c r="AE4" s="200"/>
      <c r="AN4" s="199"/>
      <c r="AO4" s="199"/>
      <c r="AP4" s="199"/>
      <c r="DN4" s="197" t="s">
        <v>770</v>
      </c>
      <c r="DO4" s="197" t="s">
        <v>769</v>
      </c>
      <c r="DP4" s="197" t="s">
        <v>768</v>
      </c>
      <c r="DQ4" s="197" t="s">
        <v>768</v>
      </c>
      <c r="DR4" s="197" t="s">
        <v>769</v>
      </c>
      <c r="DS4" s="197" t="s">
        <v>768</v>
      </c>
      <c r="DT4" s="197" t="s">
        <v>770</v>
      </c>
      <c r="DU4" s="197" t="s">
        <v>769</v>
      </c>
      <c r="DV4" s="197" t="s">
        <v>769</v>
      </c>
      <c r="DW4" s="197" t="s">
        <v>768</v>
      </c>
      <c r="DX4" s="197" t="s">
        <v>769</v>
      </c>
      <c r="DY4" s="197" t="s">
        <v>768</v>
      </c>
      <c r="DZ4" s="197" t="s">
        <v>769</v>
      </c>
      <c r="EA4" s="197" t="s">
        <v>769</v>
      </c>
      <c r="EB4" s="197" t="s">
        <v>768</v>
      </c>
      <c r="EC4" s="198" t="s">
        <v>36</v>
      </c>
      <c r="ED4" s="198" t="s">
        <v>37</v>
      </c>
      <c r="EF4" s="197" t="s">
        <v>343</v>
      </c>
      <c r="EG4" s="197" t="s">
        <v>159</v>
      </c>
      <c r="EH4" s="197" t="s">
        <v>767</v>
      </c>
      <c r="EI4" s="197" t="s">
        <v>171</v>
      </c>
      <c r="EJ4" s="198" t="s">
        <v>766</v>
      </c>
      <c r="EK4" s="197" t="s">
        <v>765</v>
      </c>
      <c r="EL4" s="197" t="s">
        <v>170</v>
      </c>
      <c r="EM4" s="197" t="s">
        <v>198</v>
      </c>
      <c r="EN4" s="197" t="s">
        <v>764</v>
      </c>
      <c r="EO4" s="197" t="s">
        <v>763</v>
      </c>
      <c r="EP4" s="197" t="s">
        <v>762</v>
      </c>
      <c r="EQ4" s="197" t="s">
        <v>761</v>
      </c>
      <c r="ER4" s="197" t="s">
        <v>760</v>
      </c>
      <c r="ES4" s="197" t="s">
        <v>759</v>
      </c>
      <c r="ET4" s="197" t="s">
        <v>758</v>
      </c>
      <c r="EU4" s="197" t="s">
        <v>757</v>
      </c>
      <c r="EV4" s="197" t="s">
        <v>756</v>
      </c>
      <c r="EW4" s="197" t="s">
        <v>755</v>
      </c>
      <c r="EX4" s="197" t="s">
        <v>754</v>
      </c>
      <c r="EY4" s="197" t="s">
        <v>227</v>
      </c>
      <c r="EZ4" s="197" t="s">
        <v>509</v>
      </c>
      <c r="FA4" s="197" t="s">
        <v>753</v>
      </c>
      <c r="FB4" s="197" t="s">
        <v>752</v>
      </c>
      <c r="FC4" s="197" t="s">
        <v>751</v>
      </c>
      <c r="FD4" s="197" t="s">
        <v>263</v>
      </c>
      <c r="FE4" s="197" t="s">
        <v>114</v>
      </c>
      <c r="FF4" s="197" t="s">
        <v>750</v>
      </c>
      <c r="FG4" s="197" t="s">
        <v>271</v>
      </c>
      <c r="FH4" s="197" t="s">
        <v>749</v>
      </c>
      <c r="FI4" s="197" t="s">
        <v>748</v>
      </c>
      <c r="FJ4" s="197" t="s">
        <v>747</v>
      </c>
      <c r="FK4" s="197" t="s">
        <v>746</v>
      </c>
      <c r="FL4" s="197" t="s">
        <v>745</v>
      </c>
      <c r="FM4" s="197" t="s">
        <v>744</v>
      </c>
      <c r="FN4" s="197" t="s">
        <v>743</v>
      </c>
      <c r="FO4" s="197" t="s">
        <v>296</v>
      </c>
      <c r="FP4" s="197" t="s">
        <v>742</v>
      </c>
      <c r="FQ4" s="197" t="s">
        <v>741</v>
      </c>
      <c r="FR4" s="197" t="s">
        <v>740</v>
      </c>
      <c r="FS4" s="197" t="s">
        <v>311</v>
      </c>
      <c r="FT4" s="197" t="s">
        <v>340</v>
      </c>
    </row>
    <row r="5" spans="1:229" s="197" customFormat="1" ht="22.5" customHeight="1" x14ac:dyDescent="0.25">
      <c r="A5" s="220" t="s">
        <v>62</v>
      </c>
      <c r="B5" s="218"/>
      <c r="C5" s="217" t="s">
        <v>63</v>
      </c>
      <c r="D5" s="219">
        <f>AI40</f>
        <v>321448</v>
      </c>
      <c r="E5" s="353" t="s">
        <v>46</v>
      </c>
      <c r="F5" s="353"/>
      <c r="G5" s="353"/>
      <c r="H5" s="357" t="s">
        <v>97</v>
      </c>
      <c r="I5" s="357"/>
      <c r="J5" s="353" t="s">
        <v>47</v>
      </c>
      <c r="K5" s="353"/>
      <c r="L5" s="358" t="s">
        <v>1</v>
      </c>
      <c r="M5" s="359"/>
      <c r="O5" s="216" t="s">
        <v>733</v>
      </c>
      <c r="P5" s="215"/>
      <c r="V5" s="203"/>
      <c r="Z5" s="199"/>
      <c r="AA5" s="199"/>
      <c r="AB5" s="214"/>
      <c r="AE5" s="213"/>
      <c r="AN5" s="199"/>
      <c r="AO5" s="199"/>
      <c r="AP5" s="199"/>
      <c r="DN5" s="197" t="s">
        <v>739</v>
      </c>
      <c r="DO5" s="197" t="s">
        <v>738</v>
      </c>
      <c r="DP5" s="197" t="s">
        <v>737</v>
      </c>
      <c r="DQ5" s="197" t="s">
        <v>737</v>
      </c>
      <c r="DR5" s="197" t="s">
        <v>738</v>
      </c>
      <c r="DS5" s="197" t="s">
        <v>737</v>
      </c>
      <c r="DT5" s="197" t="s">
        <v>739</v>
      </c>
      <c r="DU5" s="197" t="s">
        <v>738</v>
      </c>
      <c r="DV5" s="197" t="s">
        <v>738</v>
      </c>
      <c r="DW5" s="197" t="s">
        <v>737</v>
      </c>
      <c r="DX5" s="197" t="s">
        <v>738</v>
      </c>
      <c r="DY5" s="197" t="s">
        <v>737</v>
      </c>
      <c r="DZ5" s="197" t="s">
        <v>738</v>
      </c>
      <c r="EA5" s="197" t="s">
        <v>738</v>
      </c>
      <c r="EB5" s="197" t="s">
        <v>737</v>
      </c>
      <c r="EC5" s="211" t="s">
        <v>48</v>
      </c>
      <c r="ED5" s="211" t="s">
        <v>49</v>
      </c>
      <c r="EE5" s="212" t="s">
        <v>2</v>
      </c>
      <c r="EF5" s="211" t="s">
        <v>736</v>
      </c>
      <c r="EG5" s="210"/>
      <c r="EH5" s="198" t="s">
        <v>0</v>
      </c>
      <c r="EI5" s="198" t="s">
        <v>1</v>
      </c>
      <c r="EJ5" s="197" t="s">
        <v>99</v>
      </c>
      <c r="EK5" s="197" t="s">
        <v>100</v>
      </c>
      <c r="EL5" s="197" t="s">
        <v>76</v>
      </c>
      <c r="EM5" s="197" t="s">
        <v>77</v>
      </c>
    </row>
    <row r="6" spans="1:229" s="197" customFormat="1" ht="22.5" customHeight="1" thickBot="1" x14ac:dyDescent="0.3">
      <c r="A6" s="209" t="s">
        <v>66</v>
      </c>
      <c r="B6" s="207" t="s">
        <v>1</v>
      </c>
      <c r="C6" s="206" t="s">
        <v>65</v>
      </c>
      <c r="D6" s="208">
        <v>45952</v>
      </c>
      <c r="E6" s="360" t="s">
        <v>52</v>
      </c>
      <c r="F6" s="360"/>
      <c r="G6" s="360"/>
      <c r="H6" s="364" t="s">
        <v>414</v>
      </c>
      <c r="I6" s="364"/>
      <c r="J6" s="365" t="s">
        <v>53</v>
      </c>
      <c r="K6" s="365"/>
      <c r="L6" s="361"/>
      <c r="M6" s="362"/>
      <c r="O6" s="205"/>
      <c r="P6" s="204"/>
      <c r="V6" s="203"/>
      <c r="Z6" s="202"/>
      <c r="AA6" s="202"/>
      <c r="AB6" s="201"/>
      <c r="AC6" s="201"/>
      <c r="AD6" s="201"/>
      <c r="AE6" s="200"/>
      <c r="AN6" s="199"/>
      <c r="AO6" s="199"/>
      <c r="AP6" s="199"/>
      <c r="DN6" s="197" t="s">
        <v>735</v>
      </c>
      <c r="DO6" s="197" t="s">
        <v>734</v>
      </c>
      <c r="DP6" s="197" t="s">
        <v>733</v>
      </c>
      <c r="DQ6" s="197" t="s">
        <v>733</v>
      </c>
      <c r="DR6" s="197" t="s">
        <v>734</v>
      </c>
      <c r="DS6" s="197" t="s">
        <v>733</v>
      </c>
      <c r="DT6" s="197" t="s">
        <v>735</v>
      </c>
      <c r="DU6" s="197" t="s">
        <v>734</v>
      </c>
      <c r="DV6" s="197" t="s">
        <v>734</v>
      </c>
      <c r="DW6" s="197" t="s">
        <v>733</v>
      </c>
      <c r="DX6" s="197" t="s">
        <v>734</v>
      </c>
      <c r="DY6" s="197" t="s">
        <v>733</v>
      </c>
      <c r="DZ6" s="197" t="s">
        <v>734</v>
      </c>
      <c r="EA6" s="197" t="s">
        <v>734</v>
      </c>
      <c r="EB6" s="197" t="s">
        <v>733</v>
      </c>
      <c r="EC6" s="198" t="s">
        <v>54</v>
      </c>
      <c r="ED6" s="198" t="s">
        <v>55</v>
      </c>
      <c r="EE6" s="198" t="s">
        <v>56</v>
      </c>
      <c r="EF6" s="198" t="s">
        <v>408</v>
      </c>
      <c r="EG6" s="198" t="s">
        <v>409</v>
      </c>
      <c r="EH6" s="197" t="s">
        <v>59</v>
      </c>
      <c r="EI6" s="198" t="s">
        <v>410</v>
      </c>
      <c r="EJ6" s="198" t="s">
        <v>411</v>
      </c>
    </row>
    <row r="8" spans="1:229" s="194" customFormat="1" ht="23.45" customHeight="1" x14ac:dyDescent="0.25">
      <c r="A8" s="347" t="s">
        <v>732</v>
      </c>
      <c r="B8" s="347" t="s">
        <v>620</v>
      </c>
      <c r="C8" s="347" t="s">
        <v>731</v>
      </c>
      <c r="D8" s="347" t="s">
        <v>730</v>
      </c>
      <c r="E8" s="347" t="s">
        <v>3</v>
      </c>
      <c r="F8" s="347" t="s">
        <v>729</v>
      </c>
      <c r="G8" s="347" t="s">
        <v>728</v>
      </c>
      <c r="H8" s="349" t="s">
        <v>727</v>
      </c>
      <c r="I8" s="349" t="s">
        <v>726</v>
      </c>
      <c r="J8" s="341" t="s">
        <v>725</v>
      </c>
      <c r="K8" s="346" t="s">
        <v>724</v>
      </c>
      <c r="L8" s="346"/>
      <c r="M8" s="346"/>
      <c r="N8" s="346"/>
      <c r="O8" s="346"/>
      <c r="P8" s="346"/>
      <c r="Q8" s="346"/>
      <c r="R8" s="346"/>
      <c r="S8" s="346"/>
      <c r="T8" s="346" t="s">
        <v>612</v>
      </c>
      <c r="U8" s="346"/>
      <c r="V8" s="346"/>
      <c r="W8" s="341" t="s">
        <v>642</v>
      </c>
      <c r="X8" s="342" t="s">
        <v>723</v>
      </c>
      <c r="Y8" s="343"/>
      <c r="Z8" s="343"/>
      <c r="AA8" s="343"/>
      <c r="AB8" s="343"/>
      <c r="AC8" s="344"/>
      <c r="AD8" s="341" t="s">
        <v>651</v>
      </c>
      <c r="AE8" s="341" t="s">
        <v>722</v>
      </c>
      <c r="AF8" s="341" t="s">
        <v>721</v>
      </c>
      <c r="AG8" s="348" t="s">
        <v>720</v>
      </c>
      <c r="AH8" s="341" t="s">
        <v>719</v>
      </c>
      <c r="AI8" s="341" t="s">
        <v>655</v>
      </c>
      <c r="AJ8" s="341" t="s">
        <v>718</v>
      </c>
    </row>
    <row r="9" spans="1:229" s="194" customFormat="1" ht="31.5" customHeight="1" x14ac:dyDescent="0.25">
      <c r="A9" s="347"/>
      <c r="B9" s="347"/>
      <c r="C9" s="347"/>
      <c r="D9" s="347"/>
      <c r="E9" s="347"/>
      <c r="F9" s="347"/>
      <c r="G9" s="347"/>
      <c r="H9" s="350"/>
      <c r="I9" s="350"/>
      <c r="J9" s="341"/>
      <c r="K9" s="345" t="s">
        <v>717</v>
      </c>
      <c r="L9" s="345"/>
      <c r="M9" s="345"/>
      <c r="N9" s="347" t="s">
        <v>716</v>
      </c>
      <c r="O9" s="347" t="s">
        <v>715</v>
      </c>
      <c r="P9" s="341" t="s">
        <v>714</v>
      </c>
      <c r="Q9" s="196" t="s">
        <v>713</v>
      </c>
      <c r="R9" s="191" t="s">
        <v>712</v>
      </c>
      <c r="S9" s="341" t="s">
        <v>711</v>
      </c>
      <c r="T9" s="347" t="s">
        <v>710</v>
      </c>
      <c r="U9" s="347" t="s">
        <v>640</v>
      </c>
      <c r="V9" s="341" t="s">
        <v>709</v>
      </c>
      <c r="W9" s="341"/>
      <c r="X9" s="191" t="s">
        <v>708</v>
      </c>
      <c r="Y9" s="191" t="s">
        <v>707</v>
      </c>
      <c r="Z9" s="195" t="s">
        <v>706</v>
      </c>
      <c r="AA9" s="195" t="s">
        <v>705</v>
      </c>
      <c r="AB9" s="191" t="s">
        <v>704</v>
      </c>
      <c r="AC9" s="191" t="s">
        <v>703</v>
      </c>
      <c r="AD9" s="341"/>
      <c r="AE9" s="341"/>
      <c r="AF9" s="341"/>
      <c r="AG9" s="348"/>
      <c r="AH9" s="341"/>
      <c r="AI9" s="341"/>
      <c r="AJ9" s="341"/>
    </row>
    <row r="10" spans="1:229" s="186" customFormat="1" ht="23.45" customHeight="1" x14ac:dyDescent="0.25">
      <c r="A10" s="347"/>
      <c r="B10" s="347"/>
      <c r="C10" s="347"/>
      <c r="D10" s="347"/>
      <c r="E10" s="347"/>
      <c r="F10" s="347"/>
      <c r="G10" s="347"/>
      <c r="H10" s="351"/>
      <c r="I10" s="351"/>
      <c r="J10" s="341"/>
      <c r="K10" s="193" t="s">
        <v>702</v>
      </c>
      <c r="L10" s="193" t="s">
        <v>701</v>
      </c>
      <c r="M10" s="193" t="s">
        <v>700</v>
      </c>
      <c r="N10" s="347"/>
      <c r="O10" s="347"/>
      <c r="P10" s="341"/>
      <c r="Q10" s="187">
        <v>56</v>
      </c>
      <c r="R10" s="192">
        <v>3500</v>
      </c>
      <c r="S10" s="341"/>
      <c r="T10" s="347"/>
      <c r="U10" s="347"/>
      <c r="V10" s="341"/>
      <c r="W10" s="341"/>
      <c r="X10" s="190">
        <v>0.03</v>
      </c>
      <c r="Y10" s="190"/>
      <c r="Z10" s="190"/>
      <c r="AA10" s="190">
        <v>0.05</v>
      </c>
      <c r="AB10" s="189"/>
      <c r="AC10" s="188">
        <v>0.08</v>
      </c>
      <c r="AD10" s="341"/>
      <c r="AE10" s="341"/>
      <c r="AF10" s="341"/>
      <c r="AG10" s="348"/>
      <c r="AH10" s="341"/>
      <c r="AI10" s="341"/>
      <c r="AJ10" s="341"/>
    </row>
    <row r="11" spans="1:229" s="170" customFormat="1" ht="26.1" customHeight="1" x14ac:dyDescent="0.25">
      <c r="A11" s="314" t="s">
        <v>998</v>
      </c>
      <c r="B11" s="315"/>
      <c r="C11" s="316"/>
      <c r="D11" s="298"/>
      <c r="E11" s="298"/>
      <c r="F11" s="298"/>
      <c r="G11" s="298"/>
      <c r="H11" s="298"/>
      <c r="I11" s="298"/>
      <c r="J11" s="299"/>
      <c r="K11" s="300"/>
      <c r="L11" s="300"/>
      <c r="M11" s="300"/>
      <c r="N11" s="301"/>
      <c r="O11" s="298"/>
      <c r="P11" s="313"/>
      <c r="Q11" s="303"/>
      <c r="R11" s="304"/>
      <c r="S11" s="305"/>
      <c r="T11" s="306"/>
      <c r="U11" s="307"/>
      <c r="V11" s="308"/>
      <c r="W11" s="308"/>
      <c r="X11" s="309"/>
      <c r="Y11" s="309"/>
      <c r="Z11" s="308"/>
      <c r="AA11" s="308"/>
      <c r="AB11" s="308"/>
      <c r="AC11" s="309"/>
      <c r="AD11" s="310"/>
      <c r="AE11" s="311"/>
      <c r="AF11" s="311"/>
      <c r="AG11" s="311"/>
      <c r="AH11" s="311"/>
      <c r="AI11" s="311"/>
      <c r="AJ11" s="311"/>
    </row>
    <row r="12" spans="1:229" s="170" customFormat="1" ht="26.1" customHeight="1" x14ac:dyDescent="0.25">
      <c r="A12" s="338" t="s">
        <v>697</v>
      </c>
      <c r="B12" s="339"/>
      <c r="C12" s="340"/>
      <c r="D12" s="180"/>
      <c r="E12" s="180"/>
      <c r="F12" s="180"/>
      <c r="G12" s="180"/>
      <c r="H12" s="180"/>
      <c r="I12" s="180"/>
      <c r="J12" s="183"/>
      <c r="K12" s="185"/>
      <c r="L12" s="185"/>
      <c r="M12" s="185"/>
      <c r="N12" s="181"/>
      <c r="O12" s="180"/>
      <c r="P12" s="179"/>
      <c r="Q12" s="178"/>
      <c r="R12" s="177"/>
      <c r="S12" s="176"/>
      <c r="T12" s="175"/>
      <c r="U12" s="174"/>
      <c r="V12" s="172"/>
      <c r="W12" s="172"/>
      <c r="X12" s="173"/>
      <c r="Y12" s="173"/>
      <c r="Z12" s="172"/>
      <c r="AA12" s="172"/>
      <c r="AB12" s="172"/>
      <c r="AC12" s="173"/>
      <c r="AD12" s="171"/>
      <c r="AE12" s="144"/>
      <c r="AF12" s="144"/>
      <c r="AG12" s="144"/>
      <c r="AH12" s="144"/>
      <c r="AI12" s="144"/>
      <c r="AJ12" s="144"/>
    </row>
    <row r="13" spans="1:229" s="146" customFormat="1" ht="38.25" customHeight="1" x14ac:dyDescent="0.25">
      <c r="A13" s="335" t="str">
        <f>A12</f>
        <v xml:space="preserve">3 piece set -- 200TC 100% Cotton Printed Sheet Set </v>
      </c>
      <c r="B13" s="336" t="s">
        <v>694</v>
      </c>
      <c r="C13" s="336" t="s">
        <v>693</v>
      </c>
      <c r="D13" s="168" t="s">
        <v>696</v>
      </c>
      <c r="E13" s="168" t="s">
        <v>698</v>
      </c>
      <c r="F13" s="168" t="s">
        <v>947</v>
      </c>
      <c r="G13" s="169"/>
      <c r="H13" s="320" t="s">
        <v>979</v>
      </c>
      <c r="I13" s="297" t="s">
        <v>980</v>
      </c>
      <c r="J13" s="165">
        <f>'PAK 08-21-25'!G6</f>
        <v>8.5299999999999994</v>
      </c>
      <c r="K13" s="163">
        <v>35</v>
      </c>
      <c r="L13" s="164">
        <v>27.3</v>
      </c>
      <c r="M13" s="163">
        <v>20</v>
      </c>
      <c r="N13" s="162">
        <v>4</v>
      </c>
      <c r="O13" s="161">
        <v>5.0999999999999996</v>
      </c>
      <c r="P13" s="261">
        <f>K13*L13*M13/1000000/N13</f>
        <v>4.7780000000000001E-3</v>
      </c>
      <c r="Q13" s="160">
        <f>$Q$10/P13</f>
        <v>11720</v>
      </c>
      <c r="R13" s="159">
        <f>$R$10</f>
        <v>3500</v>
      </c>
      <c r="S13" s="158">
        <f>R13/Q13</f>
        <v>0.3</v>
      </c>
      <c r="T13" s="157" t="s">
        <v>912</v>
      </c>
      <c r="U13" s="156">
        <v>0.25700000000000001</v>
      </c>
      <c r="V13" s="155">
        <f>J13*U13</f>
        <v>2.19</v>
      </c>
      <c r="W13" s="155">
        <f>V13+S13+J13</f>
        <v>11.02</v>
      </c>
      <c r="X13" s="152"/>
      <c r="Y13" s="152"/>
      <c r="Z13" s="154"/>
      <c r="AA13" s="154"/>
      <c r="AB13" s="153"/>
      <c r="AC13" s="152"/>
      <c r="AD13" s="151">
        <f>SUM(X13:AC13)</f>
        <v>0</v>
      </c>
      <c r="AE13" s="147">
        <f>W13</f>
        <v>11.02</v>
      </c>
      <c r="AF13" s="150">
        <f>(AG13-AE13)/AG13</f>
        <v>0.104</v>
      </c>
      <c r="AG13" s="149">
        <v>12.3</v>
      </c>
      <c r="AH13" s="148">
        <v>1108</v>
      </c>
      <c r="AI13" s="147">
        <f>AH13*AG13</f>
        <v>13628.4</v>
      </c>
      <c r="AJ13" s="147">
        <f>AH13*AE13</f>
        <v>12210.16</v>
      </c>
    </row>
    <row r="14" spans="1:229" s="146" customFormat="1" ht="38.25" customHeight="1" x14ac:dyDescent="0.25">
      <c r="A14" s="335"/>
      <c r="B14" s="337"/>
      <c r="C14" s="337"/>
      <c r="D14" s="168" t="s">
        <v>696</v>
      </c>
      <c r="E14" s="168" t="s">
        <v>698</v>
      </c>
      <c r="F14" s="168" t="s">
        <v>948</v>
      </c>
      <c r="G14" s="169"/>
      <c r="H14" s="320" t="s">
        <v>962</v>
      </c>
      <c r="I14" s="297" t="s">
        <v>981</v>
      </c>
      <c r="J14" s="165">
        <f>J13</f>
        <v>8.5299999999999994</v>
      </c>
      <c r="K14" s="163">
        <v>35</v>
      </c>
      <c r="L14" s="164">
        <v>27.3</v>
      </c>
      <c r="M14" s="163">
        <v>20</v>
      </c>
      <c r="N14" s="162">
        <v>4</v>
      </c>
      <c r="O14" s="161">
        <v>5.0999999999999996</v>
      </c>
      <c r="P14" s="261">
        <f>K14*L14*M14/1000000/N14</f>
        <v>4.7780000000000001E-3</v>
      </c>
      <c r="Q14" s="160">
        <f>$Q$10/P14</f>
        <v>11720</v>
      </c>
      <c r="R14" s="159">
        <f>$R$10</f>
        <v>3500</v>
      </c>
      <c r="S14" s="158">
        <f>R14/Q14</f>
        <v>0.3</v>
      </c>
      <c r="T14" s="157" t="s">
        <v>912</v>
      </c>
      <c r="U14" s="156">
        <v>0.25700000000000001</v>
      </c>
      <c r="V14" s="155">
        <f>J14*U14</f>
        <v>2.19</v>
      </c>
      <c r="W14" s="155">
        <f>V14+S14+J14</f>
        <v>11.02</v>
      </c>
      <c r="X14" s="152"/>
      <c r="Y14" s="152"/>
      <c r="Z14" s="154"/>
      <c r="AA14" s="154"/>
      <c r="AB14" s="153"/>
      <c r="AC14" s="152"/>
      <c r="AD14" s="151">
        <f>SUM(X14:AC14)</f>
        <v>0</v>
      </c>
      <c r="AE14" s="147">
        <f>W14</f>
        <v>11.02</v>
      </c>
      <c r="AF14" s="150">
        <f>(AG14-AE14)/AG14</f>
        <v>0.104</v>
      </c>
      <c r="AG14" s="149">
        <v>12.3</v>
      </c>
      <c r="AH14" s="148">
        <v>1108</v>
      </c>
      <c r="AI14" s="147">
        <f>AH14*AG14</f>
        <v>13628.4</v>
      </c>
      <c r="AJ14" s="147">
        <f>AH14*AE14</f>
        <v>12210.16</v>
      </c>
    </row>
    <row r="15" spans="1:229" s="146" customFormat="1" ht="38.25" customHeight="1" x14ac:dyDescent="0.25">
      <c r="A15" s="335"/>
      <c r="B15" s="337"/>
      <c r="C15" s="337"/>
      <c r="D15" s="168" t="s">
        <v>696</v>
      </c>
      <c r="E15" s="168" t="s">
        <v>698</v>
      </c>
      <c r="F15" s="167" t="s">
        <v>949</v>
      </c>
      <c r="G15" s="166"/>
      <c r="H15" s="320" t="s">
        <v>963</v>
      </c>
      <c r="I15" s="297" t="s">
        <v>982</v>
      </c>
      <c r="J15" s="165">
        <f>J13</f>
        <v>8.5299999999999994</v>
      </c>
      <c r="K15" s="163">
        <v>35</v>
      </c>
      <c r="L15" s="164">
        <v>27.3</v>
      </c>
      <c r="M15" s="163">
        <v>20</v>
      </c>
      <c r="N15" s="162">
        <v>4</v>
      </c>
      <c r="O15" s="161">
        <v>5.0999999999999996</v>
      </c>
      <c r="P15" s="261">
        <f>K15*L15*M15/1000000/N15</f>
        <v>4.7780000000000001E-3</v>
      </c>
      <c r="Q15" s="160">
        <f>$Q$10/P15</f>
        <v>11720</v>
      </c>
      <c r="R15" s="159">
        <f>$R$10</f>
        <v>3500</v>
      </c>
      <c r="S15" s="158">
        <f>R15/Q15</f>
        <v>0.3</v>
      </c>
      <c r="T15" s="157" t="s">
        <v>912</v>
      </c>
      <c r="U15" s="156">
        <v>0.25700000000000001</v>
      </c>
      <c r="V15" s="155">
        <f>J15*U15</f>
        <v>2.19</v>
      </c>
      <c r="W15" s="155">
        <f>V15+S15+J15</f>
        <v>11.02</v>
      </c>
      <c r="X15" s="152"/>
      <c r="Y15" s="152"/>
      <c r="Z15" s="154"/>
      <c r="AA15" s="154"/>
      <c r="AB15" s="153"/>
      <c r="AC15" s="152"/>
      <c r="AD15" s="151">
        <f>SUM(X15:AC15)</f>
        <v>0</v>
      </c>
      <c r="AE15" s="147">
        <f>W15</f>
        <v>11.02</v>
      </c>
      <c r="AF15" s="150">
        <f>(AG15-AE15)/AG15</f>
        <v>0.104</v>
      </c>
      <c r="AG15" s="149">
        <v>12.3</v>
      </c>
      <c r="AH15" s="148">
        <v>1108</v>
      </c>
      <c r="AI15" s="147">
        <f>AH15*AG15</f>
        <v>13628.4</v>
      </c>
      <c r="AJ15" s="147">
        <f>AH15*AE15</f>
        <v>12210.16</v>
      </c>
    </row>
    <row r="16" spans="1:229" s="146" customFormat="1" ht="38.25" customHeight="1" x14ac:dyDescent="0.25">
      <c r="A16" s="335"/>
      <c r="B16" s="337"/>
      <c r="C16" s="337"/>
      <c r="D16" s="168" t="s">
        <v>696</v>
      </c>
      <c r="E16" s="168" t="s">
        <v>699</v>
      </c>
      <c r="F16" s="167" t="s">
        <v>950</v>
      </c>
      <c r="G16" s="166"/>
      <c r="H16" s="320" t="s">
        <v>964</v>
      </c>
      <c r="I16" s="297" t="s">
        <v>983</v>
      </c>
      <c r="J16" s="165">
        <f>J14</f>
        <v>8.5299999999999994</v>
      </c>
      <c r="K16" s="163">
        <v>35</v>
      </c>
      <c r="L16" s="164">
        <v>27.3</v>
      </c>
      <c r="M16" s="163">
        <v>20</v>
      </c>
      <c r="N16" s="162">
        <v>4</v>
      </c>
      <c r="O16" s="161">
        <v>5.0999999999999996</v>
      </c>
      <c r="P16" s="261">
        <f>K16*L16*M16/1000000/N16</f>
        <v>4.7780000000000001E-3</v>
      </c>
      <c r="Q16" s="160">
        <f>$Q$10/P16</f>
        <v>11720</v>
      </c>
      <c r="R16" s="159">
        <f>$R$10</f>
        <v>3500</v>
      </c>
      <c r="S16" s="158">
        <f>R16/Q16</f>
        <v>0.3</v>
      </c>
      <c r="T16" s="157" t="s">
        <v>912</v>
      </c>
      <c r="U16" s="156">
        <v>0.25700000000000001</v>
      </c>
      <c r="V16" s="155">
        <f>J16*U16</f>
        <v>2.19</v>
      </c>
      <c r="W16" s="155">
        <f>V16+S16+J16</f>
        <v>11.02</v>
      </c>
      <c r="X16" s="152"/>
      <c r="Y16" s="152"/>
      <c r="Z16" s="154"/>
      <c r="AA16" s="154"/>
      <c r="AB16" s="153"/>
      <c r="AC16" s="152"/>
      <c r="AD16" s="151">
        <f>SUM(X16:AC16)</f>
        <v>0</v>
      </c>
      <c r="AE16" s="147">
        <f>W16</f>
        <v>11.02</v>
      </c>
      <c r="AF16" s="150">
        <f>(AG16-AE16)/AG16</f>
        <v>0.104</v>
      </c>
      <c r="AG16" s="149">
        <v>12.3</v>
      </c>
      <c r="AH16" s="148">
        <v>1108</v>
      </c>
      <c r="AI16" s="147">
        <f>AH16*AG16</f>
        <v>13628.4</v>
      </c>
      <c r="AJ16" s="147">
        <f>AH16*AE16</f>
        <v>12210.16</v>
      </c>
    </row>
    <row r="17" spans="1:36" s="146" customFormat="1" ht="38.25" customHeight="1" x14ac:dyDescent="0.25">
      <c r="A17" s="335"/>
      <c r="B17" s="337"/>
      <c r="C17" s="337"/>
      <c r="D17" s="168" t="s">
        <v>696</v>
      </c>
      <c r="E17" s="168" t="s">
        <v>698</v>
      </c>
      <c r="F17" s="167" t="s">
        <v>951</v>
      </c>
      <c r="G17" s="166"/>
      <c r="H17" s="320" t="s">
        <v>965</v>
      </c>
      <c r="I17" s="297" t="s">
        <v>984</v>
      </c>
      <c r="J17" s="165">
        <f>J15</f>
        <v>8.5299999999999994</v>
      </c>
      <c r="K17" s="163">
        <v>35</v>
      </c>
      <c r="L17" s="164">
        <v>27.3</v>
      </c>
      <c r="M17" s="163">
        <v>20</v>
      </c>
      <c r="N17" s="162">
        <v>4</v>
      </c>
      <c r="O17" s="161">
        <v>5.0999999999999996</v>
      </c>
      <c r="P17" s="261">
        <f>K17*L17*M17/1000000/N17</f>
        <v>4.7780000000000001E-3</v>
      </c>
      <c r="Q17" s="160">
        <f>$Q$10/P17</f>
        <v>11720</v>
      </c>
      <c r="R17" s="159">
        <f>$R$10</f>
        <v>3500</v>
      </c>
      <c r="S17" s="158">
        <f>R17/Q17</f>
        <v>0.3</v>
      </c>
      <c r="T17" s="157" t="s">
        <v>912</v>
      </c>
      <c r="U17" s="156">
        <v>0.25700000000000001</v>
      </c>
      <c r="V17" s="155">
        <f>J17*U17</f>
        <v>2.19</v>
      </c>
      <c r="W17" s="155">
        <f>V17+S17+J17</f>
        <v>11.02</v>
      </c>
      <c r="X17" s="152"/>
      <c r="Y17" s="152"/>
      <c r="Z17" s="154"/>
      <c r="AA17" s="154"/>
      <c r="AB17" s="153"/>
      <c r="AC17" s="152"/>
      <c r="AD17" s="151">
        <f>SUM(X17:AC17)</f>
        <v>0</v>
      </c>
      <c r="AE17" s="147">
        <f>W17</f>
        <v>11.02</v>
      </c>
      <c r="AF17" s="150">
        <f>(AG17-AE17)/AG17</f>
        <v>0.104</v>
      </c>
      <c r="AG17" s="149">
        <v>12.3</v>
      </c>
      <c r="AH17" s="148">
        <v>1108</v>
      </c>
      <c r="AI17" s="147">
        <f>AH17*AG17</f>
        <v>13628.4</v>
      </c>
      <c r="AJ17" s="147">
        <f>AH17*AE17</f>
        <v>12210.16</v>
      </c>
    </row>
    <row r="18" spans="1:36" s="170" customFormat="1" ht="26.1" customHeight="1" x14ac:dyDescent="0.2">
      <c r="A18" s="338" t="s">
        <v>695</v>
      </c>
      <c r="B18" s="339"/>
      <c r="C18" s="340"/>
      <c r="D18" s="180"/>
      <c r="E18" s="184"/>
      <c r="F18" s="184"/>
      <c r="G18" s="180"/>
      <c r="H18" s="180"/>
      <c r="I18" s="180"/>
      <c r="J18" s="183"/>
      <c r="K18" s="182"/>
      <c r="L18" s="182"/>
      <c r="M18" s="182"/>
      <c r="N18" s="181"/>
      <c r="O18" s="180"/>
      <c r="P18" s="262"/>
      <c r="Q18" s="178"/>
      <c r="R18" s="177"/>
      <c r="S18" s="176"/>
      <c r="T18" s="175"/>
      <c r="U18" s="174"/>
      <c r="V18" s="172"/>
      <c r="W18" s="172"/>
      <c r="X18" s="173"/>
      <c r="Y18" s="173"/>
      <c r="Z18" s="172"/>
      <c r="AA18" s="172"/>
      <c r="AB18" s="172"/>
      <c r="AC18" s="172"/>
      <c r="AD18" s="171"/>
      <c r="AE18" s="171"/>
      <c r="AF18" s="144"/>
      <c r="AG18" s="144"/>
      <c r="AH18" s="145">
        <f>SUM(AH13:AH17)</f>
        <v>5540</v>
      </c>
      <c r="AI18" s="144">
        <f>SUM(AI13:AI17)</f>
        <v>68142</v>
      </c>
      <c r="AJ18" s="144">
        <f>SUM(AJ13:AJ17)</f>
        <v>61050.8</v>
      </c>
    </row>
    <row r="19" spans="1:36" s="146" customFormat="1" ht="38.25" customHeight="1" x14ac:dyDescent="0.25">
      <c r="A19" s="335" t="str">
        <f>A18</f>
        <v xml:space="preserve">4 piece set -- 200TC 100% Cotton Printed Sheet Set </v>
      </c>
      <c r="B19" s="337" t="s">
        <v>694</v>
      </c>
      <c r="C19" s="337" t="s">
        <v>693</v>
      </c>
      <c r="D19" s="168" t="s">
        <v>692</v>
      </c>
      <c r="E19" s="168" t="s">
        <v>698</v>
      </c>
      <c r="F19" s="168" t="s">
        <v>947</v>
      </c>
      <c r="G19" s="169"/>
      <c r="H19" s="320" t="s">
        <v>966</v>
      </c>
      <c r="I19" s="297" t="s">
        <v>985</v>
      </c>
      <c r="J19" s="165">
        <f>'PAK 08-21-25'!G8</f>
        <v>11.22</v>
      </c>
      <c r="K19" s="163">
        <v>35</v>
      </c>
      <c r="L19" s="164">
        <v>27.3</v>
      </c>
      <c r="M19" s="163">
        <v>25</v>
      </c>
      <c r="N19" s="162">
        <v>4</v>
      </c>
      <c r="O19" s="161">
        <v>5.0999999999999996</v>
      </c>
      <c r="P19" s="261">
        <f>K19*L19*M19/1000000/N19</f>
        <v>5.9719999999999999E-3</v>
      </c>
      <c r="Q19" s="160">
        <f>$Q$10/P19</f>
        <v>9377</v>
      </c>
      <c r="R19" s="159">
        <f>$R$10</f>
        <v>3500</v>
      </c>
      <c r="S19" s="158">
        <f>R19/Q19</f>
        <v>0.37</v>
      </c>
      <c r="T19" s="157" t="s">
        <v>912</v>
      </c>
      <c r="U19" s="156">
        <v>0.25700000000000001</v>
      </c>
      <c r="V19" s="155">
        <f>J19*U19</f>
        <v>2.88</v>
      </c>
      <c r="W19" s="155">
        <f>V19+S19+J19</f>
        <v>14.47</v>
      </c>
      <c r="X19" s="152"/>
      <c r="Y19" s="152"/>
      <c r="Z19" s="154"/>
      <c r="AA19" s="154"/>
      <c r="AB19" s="153"/>
      <c r="AC19" s="152"/>
      <c r="AD19" s="151">
        <f>SUM(X19:AC19)</f>
        <v>0</v>
      </c>
      <c r="AE19" s="147">
        <f>W19</f>
        <v>14.47</v>
      </c>
      <c r="AF19" s="150">
        <f>(AG19-AE19)/AG19</f>
        <v>9.6000000000000002E-2</v>
      </c>
      <c r="AG19" s="149">
        <v>16</v>
      </c>
      <c r="AH19" s="148">
        <v>1156</v>
      </c>
      <c r="AI19" s="147">
        <f>AH19*AG19</f>
        <v>18496</v>
      </c>
      <c r="AJ19" s="147">
        <f>AH19*AE19</f>
        <v>16727.32</v>
      </c>
    </row>
    <row r="20" spans="1:36" s="146" customFormat="1" ht="38.25" customHeight="1" x14ac:dyDescent="0.25">
      <c r="A20" s="335"/>
      <c r="B20" s="337"/>
      <c r="C20" s="337"/>
      <c r="D20" s="168" t="s">
        <v>692</v>
      </c>
      <c r="E20" s="168" t="s">
        <v>698</v>
      </c>
      <c r="F20" s="168" t="s">
        <v>948</v>
      </c>
      <c r="G20" s="169"/>
      <c r="H20" s="320" t="s">
        <v>967</v>
      </c>
      <c r="I20" s="297" t="s">
        <v>986</v>
      </c>
      <c r="J20" s="165">
        <f>J19</f>
        <v>11.22</v>
      </c>
      <c r="K20" s="163">
        <v>35</v>
      </c>
      <c r="L20" s="164">
        <v>27.3</v>
      </c>
      <c r="M20" s="163">
        <v>25</v>
      </c>
      <c r="N20" s="162">
        <v>4</v>
      </c>
      <c r="O20" s="161">
        <v>5.0999999999999996</v>
      </c>
      <c r="P20" s="261">
        <f>K20*L20*M20/1000000/N20</f>
        <v>5.9719999999999999E-3</v>
      </c>
      <c r="Q20" s="160">
        <f>$Q$10/P20</f>
        <v>9377</v>
      </c>
      <c r="R20" s="159">
        <f>$R$10</f>
        <v>3500</v>
      </c>
      <c r="S20" s="158">
        <f>R20/Q20</f>
        <v>0.37</v>
      </c>
      <c r="T20" s="157" t="s">
        <v>912</v>
      </c>
      <c r="U20" s="156">
        <v>0.25700000000000001</v>
      </c>
      <c r="V20" s="155">
        <f>J20*U20</f>
        <v>2.88</v>
      </c>
      <c r="W20" s="155">
        <f>V20+S20+J20</f>
        <v>14.47</v>
      </c>
      <c r="X20" s="152"/>
      <c r="Y20" s="152"/>
      <c r="Z20" s="154"/>
      <c r="AA20" s="154"/>
      <c r="AB20" s="153"/>
      <c r="AC20" s="152"/>
      <c r="AD20" s="151">
        <f>SUM(X20:AC20)</f>
        <v>0</v>
      </c>
      <c r="AE20" s="147">
        <f>W20</f>
        <v>14.47</v>
      </c>
      <c r="AF20" s="150">
        <f>(AG20-AE20)/AG20</f>
        <v>9.6000000000000002E-2</v>
      </c>
      <c r="AG20" s="149">
        <v>16</v>
      </c>
      <c r="AH20" s="148">
        <v>1156</v>
      </c>
      <c r="AI20" s="147">
        <f>AH20*AG20</f>
        <v>18496</v>
      </c>
      <c r="AJ20" s="147">
        <f>AH20*AE20</f>
        <v>16727.32</v>
      </c>
    </row>
    <row r="21" spans="1:36" s="146" customFormat="1" ht="38.25" customHeight="1" x14ac:dyDescent="0.25">
      <c r="A21" s="335"/>
      <c r="B21" s="337"/>
      <c r="C21" s="337"/>
      <c r="D21" s="168" t="s">
        <v>692</v>
      </c>
      <c r="E21" s="168" t="s">
        <v>698</v>
      </c>
      <c r="F21" s="167" t="s">
        <v>949</v>
      </c>
      <c r="G21" s="166"/>
      <c r="H21" s="320" t="s">
        <v>968</v>
      </c>
      <c r="I21" s="297" t="s">
        <v>987</v>
      </c>
      <c r="J21" s="165">
        <f>J19</f>
        <v>11.22</v>
      </c>
      <c r="K21" s="163">
        <v>35</v>
      </c>
      <c r="L21" s="164">
        <v>27.3</v>
      </c>
      <c r="M21" s="163">
        <v>25</v>
      </c>
      <c r="N21" s="162">
        <v>4</v>
      </c>
      <c r="O21" s="161">
        <v>5.0999999999999996</v>
      </c>
      <c r="P21" s="261">
        <f>K21*L21*M21/1000000/N21</f>
        <v>5.9719999999999999E-3</v>
      </c>
      <c r="Q21" s="160">
        <f>$Q$10/P21</f>
        <v>9377</v>
      </c>
      <c r="R21" s="159">
        <f>$R$10</f>
        <v>3500</v>
      </c>
      <c r="S21" s="158">
        <f>R21/Q21</f>
        <v>0.37</v>
      </c>
      <c r="T21" s="157" t="s">
        <v>912</v>
      </c>
      <c r="U21" s="156">
        <v>0.25700000000000001</v>
      </c>
      <c r="V21" s="155">
        <f>J21*U21</f>
        <v>2.88</v>
      </c>
      <c r="W21" s="155">
        <f>V21+S21+J21</f>
        <v>14.47</v>
      </c>
      <c r="X21" s="152"/>
      <c r="Y21" s="152"/>
      <c r="Z21" s="154"/>
      <c r="AA21" s="154"/>
      <c r="AB21" s="153"/>
      <c r="AC21" s="152"/>
      <c r="AD21" s="151">
        <f>SUM(X21:AC21)</f>
        <v>0</v>
      </c>
      <c r="AE21" s="147">
        <f>W21</f>
        <v>14.47</v>
      </c>
      <c r="AF21" s="150">
        <f>(AG21-AE21)/AG21</f>
        <v>9.6000000000000002E-2</v>
      </c>
      <c r="AG21" s="149">
        <v>16</v>
      </c>
      <c r="AH21" s="148">
        <v>1156</v>
      </c>
      <c r="AI21" s="147">
        <f>AH21*AG21</f>
        <v>18496</v>
      </c>
      <c r="AJ21" s="147">
        <f>AH21*AE21</f>
        <v>16727.32</v>
      </c>
    </row>
    <row r="22" spans="1:36" s="146" customFormat="1" ht="38.25" customHeight="1" x14ac:dyDescent="0.25">
      <c r="A22" s="335"/>
      <c r="B22" s="337"/>
      <c r="C22" s="337"/>
      <c r="D22" s="168" t="s">
        <v>692</v>
      </c>
      <c r="E22" s="168" t="s">
        <v>699</v>
      </c>
      <c r="F22" s="167" t="s">
        <v>950</v>
      </c>
      <c r="G22" s="166"/>
      <c r="H22" s="320" t="s">
        <v>969</v>
      </c>
      <c r="I22" s="297" t="s">
        <v>988</v>
      </c>
      <c r="J22" s="165">
        <f>J19</f>
        <v>11.22</v>
      </c>
      <c r="K22" s="163">
        <v>35</v>
      </c>
      <c r="L22" s="164">
        <v>27.3</v>
      </c>
      <c r="M22" s="163">
        <v>25</v>
      </c>
      <c r="N22" s="162">
        <v>4</v>
      </c>
      <c r="O22" s="161">
        <v>5.0999999999999996</v>
      </c>
      <c r="P22" s="261">
        <f>K22*L22*M22/1000000/N22</f>
        <v>5.9719999999999999E-3</v>
      </c>
      <c r="Q22" s="160">
        <f>$Q$10/P22</f>
        <v>9377</v>
      </c>
      <c r="R22" s="159">
        <f>$R$10</f>
        <v>3500</v>
      </c>
      <c r="S22" s="158">
        <f>R22/Q22</f>
        <v>0.37</v>
      </c>
      <c r="T22" s="157" t="s">
        <v>912</v>
      </c>
      <c r="U22" s="156">
        <v>0.25700000000000001</v>
      </c>
      <c r="V22" s="155">
        <f>J22*U22</f>
        <v>2.88</v>
      </c>
      <c r="W22" s="155">
        <f>V22+S22+J22</f>
        <v>14.47</v>
      </c>
      <c r="X22" s="152"/>
      <c r="Y22" s="152"/>
      <c r="Z22" s="154"/>
      <c r="AA22" s="154"/>
      <c r="AB22" s="153"/>
      <c r="AC22" s="152"/>
      <c r="AD22" s="151">
        <f>SUM(X22:AC22)</f>
        <v>0</v>
      </c>
      <c r="AE22" s="147">
        <f>W22</f>
        <v>14.47</v>
      </c>
      <c r="AF22" s="150">
        <f>(AG22-AE22)/AG22</f>
        <v>9.6000000000000002E-2</v>
      </c>
      <c r="AG22" s="149">
        <v>16</v>
      </c>
      <c r="AH22" s="148">
        <v>1156</v>
      </c>
      <c r="AI22" s="147">
        <f>AH22*AG22</f>
        <v>18496</v>
      </c>
      <c r="AJ22" s="147">
        <f>AH22*AE22</f>
        <v>16727.32</v>
      </c>
    </row>
    <row r="23" spans="1:36" s="146" customFormat="1" ht="38.25" customHeight="1" x14ac:dyDescent="0.25">
      <c r="A23" s="335"/>
      <c r="B23" s="337"/>
      <c r="C23" s="337"/>
      <c r="D23" s="168" t="s">
        <v>692</v>
      </c>
      <c r="E23" s="168" t="s">
        <v>698</v>
      </c>
      <c r="F23" s="167" t="s">
        <v>951</v>
      </c>
      <c r="G23" s="166"/>
      <c r="H23" s="320" t="s">
        <v>970</v>
      </c>
      <c r="I23" s="297" t="s">
        <v>989</v>
      </c>
      <c r="J23" s="165">
        <f>J20</f>
        <v>11.22</v>
      </c>
      <c r="K23" s="163">
        <v>35</v>
      </c>
      <c r="L23" s="164">
        <v>27.3</v>
      </c>
      <c r="M23" s="163">
        <v>25</v>
      </c>
      <c r="N23" s="162">
        <v>4</v>
      </c>
      <c r="O23" s="161">
        <v>5.0999999999999996</v>
      </c>
      <c r="P23" s="261">
        <f>K23*L23*M23/1000000/N23</f>
        <v>5.9719999999999999E-3</v>
      </c>
      <c r="Q23" s="160">
        <f>$Q$10/P23</f>
        <v>9377</v>
      </c>
      <c r="R23" s="159">
        <f>$R$10</f>
        <v>3500</v>
      </c>
      <c r="S23" s="158">
        <f>R23/Q23</f>
        <v>0.37</v>
      </c>
      <c r="T23" s="157" t="s">
        <v>912</v>
      </c>
      <c r="U23" s="156">
        <v>0.25700000000000001</v>
      </c>
      <c r="V23" s="155">
        <f>J23*U23</f>
        <v>2.88</v>
      </c>
      <c r="W23" s="155">
        <f>V23+S23+J23</f>
        <v>14.47</v>
      </c>
      <c r="X23" s="152"/>
      <c r="Y23" s="152"/>
      <c r="Z23" s="154"/>
      <c r="AA23" s="154"/>
      <c r="AB23" s="153"/>
      <c r="AC23" s="152"/>
      <c r="AD23" s="151">
        <f>SUM(X23:AC23)</f>
        <v>0</v>
      </c>
      <c r="AE23" s="147">
        <f>W23</f>
        <v>14.47</v>
      </c>
      <c r="AF23" s="150">
        <f>(AG23-AE23)/AG23</f>
        <v>9.6000000000000002E-2</v>
      </c>
      <c r="AG23" s="149">
        <v>16</v>
      </c>
      <c r="AH23" s="148">
        <v>1204</v>
      </c>
      <c r="AI23" s="147">
        <f>AH23*AG23</f>
        <v>19264</v>
      </c>
      <c r="AJ23" s="147">
        <f>AH23*AE23</f>
        <v>17421.88</v>
      </c>
    </row>
    <row r="24" spans="1:36" s="146" customFormat="1" ht="27.75" customHeight="1" x14ac:dyDescent="0.2">
      <c r="AH24" s="145">
        <f>SUM(AH19:AH23)</f>
        <v>5828</v>
      </c>
      <c r="AI24" s="144">
        <f>SUM(AI19:AI23)</f>
        <v>93248</v>
      </c>
      <c r="AJ24" s="144">
        <f>SUM(AJ19:AJ23)</f>
        <v>84331.16</v>
      </c>
    </row>
    <row r="25" spans="1:36" s="146" customFormat="1" ht="15" customHeight="1" x14ac:dyDescent="0.2">
      <c r="A25" s="332"/>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4"/>
    </row>
    <row r="26" spans="1:36" s="170" customFormat="1" ht="26.1" customHeight="1" x14ac:dyDescent="0.25">
      <c r="A26" s="314" t="s">
        <v>999</v>
      </c>
      <c r="B26" s="315"/>
      <c r="C26" s="316"/>
      <c r="D26" s="298"/>
      <c r="E26" s="298"/>
      <c r="F26" s="298"/>
      <c r="G26" s="298"/>
      <c r="H26" s="298"/>
      <c r="I26" s="298"/>
      <c r="J26" s="299"/>
      <c r="K26" s="300"/>
      <c r="L26" s="300"/>
      <c r="M26" s="300"/>
      <c r="N26" s="301"/>
      <c r="O26" s="298"/>
      <c r="P26" s="302"/>
      <c r="Q26" s="303"/>
      <c r="R26" s="304"/>
      <c r="S26" s="305"/>
      <c r="T26" s="306"/>
      <c r="U26" s="307"/>
      <c r="V26" s="308"/>
      <c r="W26" s="308"/>
      <c r="X26" s="309"/>
      <c r="Y26" s="309"/>
      <c r="Z26" s="308"/>
      <c r="AA26" s="308"/>
      <c r="AB26" s="308"/>
      <c r="AC26" s="309"/>
      <c r="AD26" s="310"/>
      <c r="AE26" s="311"/>
      <c r="AF26" s="311"/>
      <c r="AG26" s="311"/>
      <c r="AH26" s="312"/>
      <c r="AI26" s="311"/>
      <c r="AJ26" s="311"/>
    </row>
    <row r="27" spans="1:36" s="170" customFormat="1" ht="26.1" customHeight="1" x14ac:dyDescent="0.25">
      <c r="A27" s="338" t="s">
        <v>909</v>
      </c>
      <c r="B27" s="339"/>
      <c r="C27" s="340"/>
      <c r="D27" s="180"/>
      <c r="E27" s="180"/>
      <c r="F27" s="180"/>
      <c r="G27" s="180"/>
      <c r="H27" s="180"/>
      <c r="I27" s="180"/>
      <c r="J27" s="183"/>
      <c r="K27" s="185"/>
      <c r="L27" s="185"/>
      <c r="M27" s="185"/>
      <c r="N27" s="181"/>
      <c r="O27" s="180"/>
      <c r="P27" s="262"/>
      <c r="Q27" s="178"/>
      <c r="R27" s="177"/>
      <c r="S27" s="176"/>
      <c r="T27" s="175"/>
      <c r="U27" s="174"/>
      <c r="V27" s="172"/>
      <c r="W27" s="172"/>
      <c r="X27" s="173"/>
      <c r="Y27" s="173"/>
      <c r="Z27" s="172"/>
      <c r="AA27" s="172"/>
      <c r="AB27" s="172"/>
      <c r="AC27" s="173"/>
      <c r="AD27" s="171"/>
      <c r="AE27" s="144"/>
      <c r="AF27" s="144"/>
      <c r="AG27" s="144"/>
      <c r="AH27" s="145"/>
      <c r="AI27" s="144"/>
      <c r="AJ27" s="144"/>
    </row>
    <row r="28" spans="1:36" s="146" customFormat="1" ht="38.25" customHeight="1" x14ac:dyDescent="0.25">
      <c r="A28" s="335" t="str">
        <f>A27</f>
        <v xml:space="preserve">3 piece set -- 200TC 100% Cotton Solid Sheet Set </v>
      </c>
      <c r="B28" s="336" t="s">
        <v>911</v>
      </c>
      <c r="C28" s="337" t="s">
        <v>693</v>
      </c>
      <c r="D28" s="168" t="s">
        <v>696</v>
      </c>
      <c r="E28" s="168" t="s">
        <v>699</v>
      </c>
      <c r="F28" s="168" t="s">
        <v>952</v>
      </c>
      <c r="G28" s="169"/>
      <c r="H28" s="320" t="s">
        <v>971</v>
      </c>
      <c r="I28" s="297" t="s">
        <v>990</v>
      </c>
      <c r="J28" s="165">
        <f>'PAK 08-21-25'!G6</f>
        <v>8.5299999999999994</v>
      </c>
      <c r="K28" s="163">
        <v>35</v>
      </c>
      <c r="L28" s="164">
        <v>27.3</v>
      </c>
      <c r="M28" s="163">
        <v>20</v>
      </c>
      <c r="N28" s="162">
        <v>4</v>
      </c>
      <c r="O28" s="161">
        <v>5.0999999999999996</v>
      </c>
      <c r="P28" s="261">
        <f>K28*L28*M28/1000000/N28</f>
        <v>4.7780000000000001E-3</v>
      </c>
      <c r="Q28" s="160">
        <f>$Q$10/P28</f>
        <v>11720</v>
      </c>
      <c r="R28" s="159">
        <f>$R$10</f>
        <v>3500</v>
      </c>
      <c r="S28" s="158">
        <f>R28/Q28</f>
        <v>0.3</v>
      </c>
      <c r="T28" s="157" t="s">
        <v>658</v>
      </c>
      <c r="U28" s="156">
        <v>0.25700000000000001</v>
      </c>
      <c r="V28" s="155">
        <f>J28*U28</f>
        <v>2.19</v>
      </c>
      <c r="W28" s="155">
        <f>V28+S28+J28</f>
        <v>11.02</v>
      </c>
      <c r="X28" s="152"/>
      <c r="Y28" s="152"/>
      <c r="Z28" s="154"/>
      <c r="AA28" s="154"/>
      <c r="AB28" s="153"/>
      <c r="AC28" s="152"/>
      <c r="AD28" s="151">
        <f>SUM(X28:AC28)</f>
        <v>0</v>
      </c>
      <c r="AE28" s="147">
        <f>W28</f>
        <v>11.02</v>
      </c>
      <c r="AF28" s="150">
        <f>(AG28-AE28)/AG28</f>
        <v>0.104</v>
      </c>
      <c r="AG28" s="149">
        <v>12.3</v>
      </c>
      <c r="AH28" s="148">
        <v>1292</v>
      </c>
      <c r="AI28" s="147">
        <f>AH28*AG28</f>
        <v>15891.6</v>
      </c>
      <c r="AJ28" s="147">
        <f>AH28*AE28</f>
        <v>14237.84</v>
      </c>
    </row>
    <row r="29" spans="1:36" s="146" customFormat="1" ht="38.25" customHeight="1" x14ac:dyDescent="0.25">
      <c r="A29" s="335"/>
      <c r="B29" s="337"/>
      <c r="C29" s="337"/>
      <c r="D29" s="168" t="s">
        <v>696</v>
      </c>
      <c r="E29" s="168" t="s">
        <v>699</v>
      </c>
      <c r="F29" s="168" t="s">
        <v>953</v>
      </c>
      <c r="G29" s="169"/>
      <c r="H29" s="320" t="s">
        <v>972</v>
      </c>
      <c r="I29" s="297" t="s">
        <v>991</v>
      </c>
      <c r="J29" s="165">
        <f>J28</f>
        <v>8.5299999999999994</v>
      </c>
      <c r="K29" s="163">
        <v>35</v>
      </c>
      <c r="L29" s="164">
        <v>27.3</v>
      </c>
      <c r="M29" s="163">
        <v>20</v>
      </c>
      <c r="N29" s="162">
        <v>4</v>
      </c>
      <c r="O29" s="161">
        <v>5.0999999999999996</v>
      </c>
      <c r="P29" s="261">
        <f>K29*L29*M29/1000000/N29</f>
        <v>4.7780000000000001E-3</v>
      </c>
      <c r="Q29" s="160">
        <f>$Q$10/P29</f>
        <v>11720</v>
      </c>
      <c r="R29" s="159">
        <f>$R$10</f>
        <v>3500</v>
      </c>
      <c r="S29" s="158">
        <f>R29/Q29</f>
        <v>0.3</v>
      </c>
      <c r="T29" s="157" t="s">
        <v>658</v>
      </c>
      <c r="U29" s="156">
        <v>0.25700000000000001</v>
      </c>
      <c r="V29" s="155">
        <f>J29*U29</f>
        <v>2.19</v>
      </c>
      <c r="W29" s="155">
        <f>V29+S29+J29</f>
        <v>11.02</v>
      </c>
      <c r="X29" s="152"/>
      <c r="Y29" s="152"/>
      <c r="Z29" s="154"/>
      <c r="AA29" s="154"/>
      <c r="AB29" s="153"/>
      <c r="AC29" s="152"/>
      <c r="AD29" s="151">
        <f>SUM(X29:AC29)</f>
        <v>0</v>
      </c>
      <c r="AE29" s="147">
        <f>W29</f>
        <v>11.02</v>
      </c>
      <c r="AF29" s="150">
        <f>(AG29-AE29)/AG29</f>
        <v>0.104</v>
      </c>
      <c r="AG29" s="149">
        <v>12.3</v>
      </c>
      <c r="AH29" s="148">
        <v>1152</v>
      </c>
      <c r="AI29" s="147">
        <f>AH29*AG29</f>
        <v>14169.6</v>
      </c>
      <c r="AJ29" s="147">
        <f>AH29*AE29</f>
        <v>12695.04</v>
      </c>
    </row>
    <row r="30" spans="1:36" s="146" customFormat="1" ht="38.25" customHeight="1" x14ac:dyDescent="0.25">
      <c r="A30" s="335"/>
      <c r="B30" s="337"/>
      <c r="C30" s="337"/>
      <c r="D30" s="168" t="s">
        <v>696</v>
      </c>
      <c r="E30" s="168" t="s">
        <v>698</v>
      </c>
      <c r="F30" s="167" t="s">
        <v>954</v>
      </c>
      <c r="G30" s="166"/>
      <c r="H30" s="320" t="s">
        <v>973</v>
      </c>
      <c r="I30" s="297" t="s">
        <v>992</v>
      </c>
      <c r="J30" s="165">
        <f>J28</f>
        <v>8.5299999999999994</v>
      </c>
      <c r="K30" s="163">
        <v>35</v>
      </c>
      <c r="L30" s="164">
        <v>27.3</v>
      </c>
      <c r="M30" s="163">
        <v>20</v>
      </c>
      <c r="N30" s="162">
        <v>4</v>
      </c>
      <c r="O30" s="161">
        <v>5.0999999999999996</v>
      </c>
      <c r="P30" s="261">
        <f>K30*L30*M30/1000000/N30</f>
        <v>4.7780000000000001E-3</v>
      </c>
      <c r="Q30" s="160">
        <f>$Q$10/P30</f>
        <v>11720</v>
      </c>
      <c r="R30" s="159">
        <f>$R$10</f>
        <v>3500</v>
      </c>
      <c r="S30" s="158">
        <f>R30/Q30</f>
        <v>0.3</v>
      </c>
      <c r="T30" s="157" t="s">
        <v>658</v>
      </c>
      <c r="U30" s="156">
        <v>0.25700000000000001</v>
      </c>
      <c r="V30" s="155">
        <f>J30*U30</f>
        <v>2.19</v>
      </c>
      <c r="W30" s="155">
        <f>V30+S30+J30</f>
        <v>11.02</v>
      </c>
      <c r="X30" s="152"/>
      <c r="Y30" s="152"/>
      <c r="Z30" s="154"/>
      <c r="AA30" s="154"/>
      <c r="AB30" s="153"/>
      <c r="AC30" s="152"/>
      <c r="AD30" s="151">
        <f>SUM(X30:AC30)</f>
        <v>0</v>
      </c>
      <c r="AE30" s="147">
        <f>W30</f>
        <v>11.02</v>
      </c>
      <c r="AF30" s="150">
        <f>(AG30-AE30)/AG30</f>
        <v>0.104</v>
      </c>
      <c r="AG30" s="149">
        <v>12.3</v>
      </c>
      <c r="AH30" s="148">
        <v>960</v>
      </c>
      <c r="AI30" s="147">
        <f>AH30*AG30</f>
        <v>11808</v>
      </c>
      <c r="AJ30" s="147">
        <f>AH30*AE30</f>
        <v>10579.2</v>
      </c>
    </row>
    <row r="31" spans="1:36" s="146" customFormat="1" ht="38.25" customHeight="1" x14ac:dyDescent="0.25">
      <c r="A31" s="335"/>
      <c r="B31" s="337"/>
      <c r="C31" s="337"/>
      <c r="D31" s="168" t="s">
        <v>696</v>
      </c>
      <c r="E31" s="168" t="s">
        <v>698</v>
      </c>
      <c r="F31" s="168" t="s">
        <v>955</v>
      </c>
      <c r="G31" s="166"/>
      <c r="H31" s="320" t="s">
        <v>974</v>
      </c>
      <c r="I31" s="297" t="s">
        <v>993</v>
      </c>
      <c r="J31" s="165">
        <f>J29</f>
        <v>8.5299999999999994</v>
      </c>
      <c r="K31" s="163">
        <v>35</v>
      </c>
      <c r="L31" s="164">
        <v>27.3</v>
      </c>
      <c r="M31" s="163">
        <v>20</v>
      </c>
      <c r="N31" s="162">
        <v>4</v>
      </c>
      <c r="O31" s="161">
        <v>5.0999999999999996</v>
      </c>
      <c r="P31" s="261">
        <f>K31*L31*M31/1000000/N31</f>
        <v>4.7780000000000001E-3</v>
      </c>
      <c r="Q31" s="160">
        <f>$Q$10/P31</f>
        <v>11720</v>
      </c>
      <c r="R31" s="159">
        <f>$R$10</f>
        <v>3500</v>
      </c>
      <c r="S31" s="158">
        <f>R31/Q31</f>
        <v>0.3</v>
      </c>
      <c r="T31" s="157" t="s">
        <v>658</v>
      </c>
      <c r="U31" s="156">
        <v>0.25700000000000001</v>
      </c>
      <c r="V31" s="155">
        <f>J31*U31</f>
        <v>2.19</v>
      </c>
      <c r="W31" s="155">
        <f>V31+S31+J31</f>
        <v>11.02</v>
      </c>
      <c r="X31" s="152"/>
      <c r="Y31" s="152"/>
      <c r="Z31" s="154"/>
      <c r="AA31" s="154"/>
      <c r="AB31" s="153"/>
      <c r="AC31" s="152"/>
      <c r="AD31" s="151">
        <f>SUM(X31:AC31)</f>
        <v>0</v>
      </c>
      <c r="AE31" s="147">
        <f>W31</f>
        <v>11.02</v>
      </c>
      <c r="AF31" s="150">
        <f>(AG31-AE31)/AG31</f>
        <v>0.104</v>
      </c>
      <c r="AG31" s="149">
        <v>12.3</v>
      </c>
      <c r="AH31" s="148">
        <v>1152</v>
      </c>
      <c r="AI31" s="147">
        <f>AH31*AG31</f>
        <v>14169.6</v>
      </c>
      <c r="AJ31" s="147">
        <f>AH31*AE31</f>
        <v>12695.04</v>
      </c>
    </row>
    <row r="32" spans="1:36" s="146" customFormat="1" ht="38.25" customHeight="1" x14ac:dyDescent="0.25">
      <c r="A32" s="335"/>
      <c r="B32" s="337"/>
      <c r="C32" s="337"/>
      <c r="D32" s="168" t="s">
        <v>696</v>
      </c>
      <c r="E32" s="168" t="s">
        <v>691</v>
      </c>
      <c r="F32" s="167" t="s">
        <v>690</v>
      </c>
      <c r="G32" s="166"/>
      <c r="H32" s="319" t="s">
        <v>958</v>
      </c>
      <c r="I32" s="319" t="s">
        <v>959</v>
      </c>
      <c r="J32" s="165">
        <f>J30</f>
        <v>8.5299999999999994</v>
      </c>
      <c r="K32" s="163">
        <v>35</v>
      </c>
      <c r="L32" s="164">
        <v>27.3</v>
      </c>
      <c r="M32" s="163">
        <v>20</v>
      </c>
      <c r="N32" s="162">
        <v>4</v>
      </c>
      <c r="O32" s="161">
        <v>5.0999999999999996</v>
      </c>
      <c r="P32" s="261">
        <f>K32*L32*M32/1000000/N32</f>
        <v>4.7780000000000001E-3</v>
      </c>
      <c r="Q32" s="160">
        <f>$Q$10/P32</f>
        <v>11720</v>
      </c>
      <c r="R32" s="159">
        <f>$R$10</f>
        <v>3500</v>
      </c>
      <c r="S32" s="158">
        <f>R32/Q32</f>
        <v>0.3</v>
      </c>
      <c r="T32" s="157" t="s">
        <v>658</v>
      </c>
      <c r="U32" s="156">
        <v>0.25700000000000001</v>
      </c>
      <c r="V32" s="155">
        <f>J32*U32</f>
        <v>2.19</v>
      </c>
      <c r="W32" s="155">
        <f>V32+S32+J32</f>
        <v>11.02</v>
      </c>
      <c r="X32" s="152"/>
      <c r="Y32" s="152"/>
      <c r="Z32" s="154"/>
      <c r="AA32" s="154"/>
      <c r="AB32" s="153"/>
      <c r="AC32" s="152"/>
      <c r="AD32" s="151">
        <f>SUM(X32:AC32)</f>
        <v>0</v>
      </c>
      <c r="AE32" s="147">
        <f>W32</f>
        <v>11.02</v>
      </c>
      <c r="AF32" s="150">
        <f>(AG32-AE32)/AG32</f>
        <v>0.104</v>
      </c>
      <c r="AG32" s="149">
        <v>12.3</v>
      </c>
      <c r="AH32" s="148">
        <v>1292</v>
      </c>
      <c r="AI32" s="147">
        <f>AH32*AG32</f>
        <v>15891.6</v>
      </c>
      <c r="AJ32" s="147">
        <f>AH32*AE32</f>
        <v>14237.84</v>
      </c>
    </row>
    <row r="33" spans="1:37" s="170" customFormat="1" ht="26.1" customHeight="1" x14ac:dyDescent="0.2">
      <c r="A33" s="338" t="s">
        <v>910</v>
      </c>
      <c r="B33" s="339"/>
      <c r="C33" s="340"/>
      <c r="D33" s="180"/>
      <c r="E33" s="184"/>
      <c r="F33" s="184"/>
      <c r="G33" s="180"/>
      <c r="H33" s="180"/>
      <c r="I33" s="180"/>
      <c r="J33" s="183"/>
      <c r="K33" s="182"/>
      <c r="L33" s="182"/>
      <c r="M33" s="182"/>
      <c r="N33" s="181"/>
      <c r="O33" s="180"/>
      <c r="P33" s="262"/>
      <c r="Q33" s="178"/>
      <c r="R33" s="177"/>
      <c r="S33" s="176"/>
      <c r="T33" s="175"/>
      <c r="U33" s="174"/>
      <c r="V33" s="172"/>
      <c r="W33" s="172"/>
      <c r="X33" s="173"/>
      <c r="Y33" s="173"/>
      <c r="Z33" s="172"/>
      <c r="AA33" s="172"/>
      <c r="AB33" s="172"/>
      <c r="AC33" s="172"/>
      <c r="AD33" s="171"/>
      <c r="AE33" s="171"/>
      <c r="AF33" s="144"/>
      <c r="AG33" s="144"/>
      <c r="AH33" s="145">
        <f>SUM(AH28:AH32)</f>
        <v>5848</v>
      </c>
      <c r="AI33" s="144">
        <f>SUM(AI28:AI32)</f>
        <v>71930.399999999994</v>
      </c>
      <c r="AJ33" s="144">
        <f>SUM(AJ28:AJ32)</f>
        <v>64444.959999999999</v>
      </c>
    </row>
    <row r="34" spans="1:37" s="146" customFormat="1" ht="38.25" customHeight="1" x14ac:dyDescent="0.25">
      <c r="A34" s="335" t="str">
        <f>A33</f>
        <v xml:space="preserve">4 piece set -- 200TC 100% Cotton Solid Sheet Set </v>
      </c>
      <c r="B34" s="336" t="s">
        <v>911</v>
      </c>
      <c r="C34" s="337" t="s">
        <v>693</v>
      </c>
      <c r="D34" s="168" t="s">
        <v>692</v>
      </c>
      <c r="E34" s="168" t="s">
        <v>699</v>
      </c>
      <c r="F34" s="168" t="s">
        <v>952</v>
      </c>
      <c r="G34" s="169"/>
      <c r="H34" s="320" t="s">
        <v>975</v>
      </c>
      <c r="I34" s="297" t="s">
        <v>994</v>
      </c>
      <c r="J34" s="165">
        <f>'PAK 08-21-25'!G8</f>
        <v>11.22</v>
      </c>
      <c r="K34" s="163">
        <v>35</v>
      </c>
      <c r="L34" s="164">
        <v>27.3</v>
      </c>
      <c r="M34" s="163">
        <v>25</v>
      </c>
      <c r="N34" s="162">
        <v>4</v>
      </c>
      <c r="O34" s="161">
        <v>5.0999999999999996</v>
      </c>
      <c r="P34" s="261">
        <f>K34*L34*M34/1000000/N34</f>
        <v>5.9719999999999999E-3</v>
      </c>
      <c r="Q34" s="160">
        <f>$Q$10/P34</f>
        <v>9377</v>
      </c>
      <c r="R34" s="159">
        <f>$R$10</f>
        <v>3500</v>
      </c>
      <c r="S34" s="158">
        <f>R34/Q34</f>
        <v>0.37</v>
      </c>
      <c r="T34" s="157" t="s">
        <v>658</v>
      </c>
      <c r="U34" s="156">
        <v>0.25700000000000001</v>
      </c>
      <c r="V34" s="155">
        <f>J34*U34</f>
        <v>2.88</v>
      </c>
      <c r="W34" s="155">
        <f>V34+S34+J34</f>
        <v>14.47</v>
      </c>
      <c r="X34" s="152"/>
      <c r="Y34" s="152"/>
      <c r="Z34" s="154"/>
      <c r="AA34" s="154"/>
      <c r="AB34" s="153"/>
      <c r="AC34" s="152"/>
      <c r="AD34" s="151">
        <f>SUM(X34:AC34)</f>
        <v>0</v>
      </c>
      <c r="AE34" s="147">
        <f>W34</f>
        <v>14.47</v>
      </c>
      <c r="AF34" s="150">
        <f>(AG34-AE34)/AG34</f>
        <v>9.6000000000000002E-2</v>
      </c>
      <c r="AG34" s="149">
        <v>16</v>
      </c>
      <c r="AH34" s="148">
        <v>1292</v>
      </c>
      <c r="AI34" s="147">
        <f>AH34*AG34</f>
        <v>20672</v>
      </c>
      <c r="AJ34" s="147">
        <f>AH34*AE34</f>
        <v>18695.240000000002</v>
      </c>
    </row>
    <row r="35" spans="1:37" s="146" customFormat="1" ht="38.25" customHeight="1" x14ac:dyDescent="0.25">
      <c r="A35" s="335"/>
      <c r="B35" s="337"/>
      <c r="C35" s="337"/>
      <c r="D35" s="168" t="s">
        <v>692</v>
      </c>
      <c r="E35" s="168" t="s">
        <v>699</v>
      </c>
      <c r="F35" s="168" t="s">
        <v>953</v>
      </c>
      <c r="G35" s="169"/>
      <c r="H35" s="320" t="s">
        <v>976</v>
      </c>
      <c r="I35" s="297" t="s">
        <v>995</v>
      </c>
      <c r="J35" s="165">
        <f>J34</f>
        <v>11.22</v>
      </c>
      <c r="K35" s="163">
        <v>35</v>
      </c>
      <c r="L35" s="164">
        <v>27.3</v>
      </c>
      <c r="M35" s="163">
        <v>25</v>
      </c>
      <c r="N35" s="162">
        <v>4</v>
      </c>
      <c r="O35" s="161">
        <v>5.0999999999999996</v>
      </c>
      <c r="P35" s="261">
        <f>K35*L35*M35/1000000/N35</f>
        <v>5.9719999999999999E-3</v>
      </c>
      <c r="Q35" s="160">
        <f>$Q$10/P35</f>
        <v>9377</v>
      </c>
      <c r="R35" s="159">
        <f>$R$10</f>
        <v>3500</v>
      </c>
      <c r="S35" s="158">
        <f>R35/Q35</f>
        <v>0.37</v>
      </c>
      <c r="T35" s="157" t="s">
        <v>658</v>
      </c>
      <c r="U35" s="156">
        <v>0.25700000000000001</v>
      </c>
      <c r="V35" s="155">
        <f>J35*U35</f>
        <v>2.88</v>
      </c>
      <c r="W35" s="155">
        <f>V35+S35+J35</f>
        <v>14.47</v>
      </c>
      <c r="X35" s="152"/>
      <c r="Y35" s="152"/>
      <c r="Z35" s="154"/>
      <c r="AA35" s="154"/>
      <c r="AB35" s="153"/>
      <c r="AC35" s="152"/>
      <c r="AD35" s="151">
        <f>SUM(X35:AC35)</f>
        <v>0</v>
      </c>
      <c r="AE35" s="147">
        <f>W35</f>
        <v>14.47</v>
      </c>
      <c r="AF35" s="150">
        <f>(AG35-AE35)/AG35</f>
        <v>9.6000000000000002E-2</v>
      </c>
      <c r="AG35" s="149">
        <v>16</v>
      </c>
      <c r="AH35" s="148">
        <v>984</v>
      </c>
      <c r="AI35" s="147">
        <f>AH35*AG35</f>
        <v>15744</v>
      </c>
      <c r="AJ35" s="147">
        <f>AH35*AE35</f>
        <v>14238.48</v>
      </c>
    </row>
    <row r="36" spans="1:37" s="146" customFormat="1" ht="38.25" customHeight="1" x14ac:dyDescent="0.25">
      <c r="A36" s="335"/>
      <c r="B36" s="337"/>
      <c r="C36" s="337"/>
      <c r="D36" s="168" t="s">
        <v>692</v>
      </c>
      <c r="E36" s="168" t="s">
        <v>698</v>
      </c>
      <c r="F36" s="167" t="s">
        <v>954</v>
      </c>
      <c r="G36" s="166"/>
      <c r="H36" s="320" t="s">
        <v>977</v>
      </c>
      <c r="I36" s="297" t="s">
        <v>996</v>
      </c>
      <c r="J36" s="165">
        <f>J34</f>
        <v>11.22</v>
      </c>
      <c r="K36" s="163">
        <v>35</v>
      </c>
      <c r="L36" s="164">
        <v>27.3</v>
      </c>
      <c r="M36" s="163">
        <v>25</v>
      </c>
      <c r="N36" s="162">
        <v>4</v>
      </c>
      <c r="O36" s="161">
        <v>5.0999999999999996</v>
      </c>
      <c r="P36" s="261">
        <f>K36*L36*M36/1000000/N36</f>
        <v>5.9719999999999999E-3</v>
      </c>
      <c r="Q36" s="160">
        <f>$Q$10/P36</f>
        <v>9377</v>
      </c>
      <c r="R36" s="159">
        <f>$R$10</f>
        <v>3500</v>
      </c>
      <c r="S36" s="158">
        <f>R36/Q36</f>
        <v>0.37</v>
      </c>
      <c r="T36" s="157" t="s">
        <v>658</v>
      </c>
      <c r="U36" s="156">
        <v>0.25700000000000001</v>
      </c>
      <c r="V36" s="155">
        <f>J36*U36</f>
        <v>2.88</v>
      </c>
      <c r="W36" s="155">
        <f>V36+S36+J36</f>
        <v>14.47</v>
      </c>
      <c r="X36" s="152"/>
      <c r="Y36" s="152"/>
      <c r="Z36" s="154"/>
      <c r="AA36" s="154"/>
      <c r="AB36" s="153"/>
      <c r="AC36" s="152"/>
      <c r="AD36" s="151">
        <f>SUM(X36:AC36)</f>
        <v>0</v>
      </c>
      <c r="AE36" s="147">
        <f>W36</f>
        <v>14.47</v>
      </c>
      <c r="AF36" s="150">
        <f>(AG36-AE36)/AG36</f>
        <v>9.6000000000000002E-2</v>
      </c>
      <c r="AG36" s="149">
        <v>16</v>
      </c>
      <c r="AH36" s="148">
        <v>984</v>
      </c>
      <c r="AI36" s="147">
        <f>AH36*AG36</f>
        <v>15744</v>
      </c>
      <c r="AJ36" s="147">
        <f>AH36*AE36</f>
        <v>14238.48</v>
      </c>
    </row>
    <row r="37" spans="1:37" s="146" customFormat="1" ht="38.25" customHeight="1" x14ac:dyDescent="0.25">
      <c r="A37" s="335"/>
      <c r="B37" s="337"/>
      <c r="C37" s="337"/>
      <c r="D37" s="168" t="s">
        <v>692</v>
      </c>
      <c r="E37" s="168" t="s">
        <v>698</v>
      </c>
      <c r="F37" s="167" t="s">
        <v>955</v>
      </c>
      <c r="G37" s="166"/>
      <c r="H37" s="320" t="s">
        <v>978</v>
      </c>
      <c r="I37" s="297" t="s">
        <v>997</v>
      </c>
      <c r="J37" s="165">
        <f>J34</f>
        <v>11.22</v>
      </c>
      <c r="K37" s="163">
        <v>35</v>
      </c>
      <c r="L37" s="164">
        <v>27.3</v>
      </c>
      <c r="M37" s="163">
        <v>25</v>
      </c>
      <c r="N37" s="162">
        <v>4</v>
      </c>
      <c r="O37" s="161">
        <v>5.0999999999999996</v>
      </c>
      <c r="P37" s="261">
        <f>K37*L37*M37/1000000/N37</f>
        <v>5.9719999999999999E-3</v>
      </c>
      <c r="Q37" s="160">
        <f>$Q$10/P37</f>
        <v>9377</v>
      </c>
      <c r="R37" s="159">
        <f>$R$10</f>
        <v>3500</v>
      </c>
      <c r="S37" s="158">
        <f>R37/Q37</f>
        <v>0.37</v>
      </c>
      <c r="T37" s="157" t="s">
        <v>658</v>
      </c>
      <c r="U37" s="156">
        <v>0.25700000000000001</v>
      </c>
      <c r="V37" s="155">
        <f>J37*U37</f>
        <v>2.88</v>
      </c>
      <c r="W37" s="155">
        <f>V37+S37+J37</f>
        <v>14.47</v>
      </c>
      <c r="X37" s="152"/>
      <c r="Y37" s="152"/>
      <c r="Z37" s="154"/>
      <c r="AA37" s="154"/>
      <c r="AB37" s="153"/>
      <c r="AC37" s="152"/>
      <c r="AD37" s="151">
        <f>SUM(X37:AC37)</f>
        <v>0</v>
      </c>
      <c r="AE37" s="147">
        <f>W37</f>
        <v>14.47</v>
      </c>
      <c r="AF37" s="150">
        <f>(AG37-AE37)/AG37</f>
        <v>9.6000000000000002E-2</v>
      </c>
      <c r="AG37" s="149">
        <v>16</v>
      </c>
      <c r="AH37" s="148">
        <v>956</v>
      </c>
      <c r="AI37" s="147">
        <f>AH37*AG37</f>
        <v>15296</v>
      </c>
      <c r="AJ37" s="147">
        <f>AH37*AE37</f>
        <v>13833.32</v>
      </c>
    </row>
    <row r="38" spans="1:37" s="146" customFormat="1" ht="38.25" customHeight="1" x14ac:dyDescent="0.25">
      <c r="A38" s="335"/>
      <c r="B38" s="337"/>
      <c r="C38" s="337"/>
      <c r="D38" s="168" t="s">
        <v>692</v>
      </c>
      <c r="E38" s="168" t="s">
        <v>691</v>
      </c>
      <c r="F38" s="167" t="s">
        <v>690</v>
      </c>
      <c r="G38" s="166"/>
      <c r="H38" s="319" t="s">
        <v>960</v>
      </c>
      <c r="I38" s="319" t="s">
        <v>961</v>
      </c>
      <c r="J38" s="165">
        <f>J35</f>
        <v>11.22</v>
      </c>
      <c r="K38" s="163">
        <v>35</v>
      </c>
      <c r="L38" s="164">
        <v>27.3</v>
      </c>
      <c r="M38" s="163">
        <v>25</v>
      </c>
      <c r="N38" s="162">
        <v>4</v>
      </c>
      <c r="O38" s="161">
        <v>5.0999999999999996</v>
      </c>
      <c r="P38" s="261">
        <f>K38*L38*M38/1000000/N38</f>
        <v>5.9719999999999999E-3</v>
      </c>
      <c r="Q38" s="160">
        <f>$Q$10/P38</f>
        <v>9377</v>
      </c>
      <c r="R38" s="159">
        <f>$R$10</f>
        <v>3500</v>
      </c>
      <c r="S38" s="158">
        <f>R38/Q38</f>
        <v>0.37</v>
      </c>
      <c r="T38" s="157" t="s">
        <v>658</v>
      </c>
      <c r="U38" s="156">
        <v>0.25700000000000001</v>
      </c>
      <c r="V38" s="155">
        <f>J38*U38</f>
        <v>2.88</v>
      </c>
      <c r="W38" s="155">
        <f>V38+S38+J38</f>
        <v>14.47</v>
      </c>
      <c r="X38" s="152"/>
      <c r="Y38" s="152"/>
      <c r="Z38" s="154"/>
      <c r="AA38" s="154"/>
      <c r="AB38" s="153"/>
      <c r="AC38" s="152"/>
      <c r="AD38" s="151">
        <f>SUM(X38:AC38)</f>
        <v>0</v>
      </c>
      <c r="AE38" s="147">
        <f>W38</f>
        <v>14.47</v>
      </c>
      <c r="AF38" s="150">
        <f>(AG38-AE38)/AG38</f>
        <v>9.6000000000000002E-2</v>
      </c>
      <c r="AG38" s="149">
        <v>16</v>
      </c>
      <c r="AH38" s="148">
        <v>1292</v>
      </c>
      <c r="AI38" s="147">
        <f>AH38*AG38</f>
        <v>20672</v>
      </c>
      <c r="AJ38" s="147">
        <f>AH38*AE38</f>
        <v>18695.240000000002</v>
      </c>
    </row>
    <row r="39" spans="1:37" ht="24" customHeight="1" x14ac:dyDescent="0.2">
      <c r="AH39" s="145">
        <f>SUM(AH34:AH38)</f>
        <v>5508</v>
      </c>
      <c r="AI39" s="144">
        <f>SUM(AI34:AI38)</f>
        <v>88128</v>
      </c>
      <c r="AJ39" s="144">
        <f>SUM(AJ34:AJ38)</f>
        <v>79700.759999999995</v>
      </c>
    </row>
    <row r="40" spans="1:37" x14ac:dyDescent="0.2">
      <c r="A40" s="136" t="s">
        <v>945</v>
      </c>
      <c r="AH40" s="143">
        <f>AH18+AH24+AH33+AH39</f>
        <v>22724</v>
      </c>
      <c r="AI40" s="142">
        <f>AI18+AI24+AI33+AI39</f>
        <v>321448.40000000002</v>
      </c>
      <c r="AJ40" s="142">
        <f>AJ18+AJ24+AJ33+AJ39</f>
        <v>289527.67999999999</v>
      </c>
      <c r="AK40" s="141">
        <f>(AI40-AJ40)/AI40</f>
        <v>9.9000000000000005E-2</v>
      </c>
    </row>
    <row r="41" spans="1:37" x14ac:dyDescent="0.2">
      <c r="A41" s="317" t="s">
        <v>946</v>
      </c>
    </row>
  </sheetData>
  <protectedRanges>
    <protectedRange password="F78C" sqref="EJ4 EC4:ED6 EE5:EF6 EG5:EI5 EG6 EI6:EJ6" name="区域1_1"/>
    <protectedRange sqref="I24:I26" name="Range1_1"/>
    <protectedRange sqref="I13:I17" name="Range1"/>
    <protectedRange sqref="I19:I23" name="Range1_2"/>
    <protectedRange sqref="I28:I31" name="Range1_3"/>
    <protectedRange sqref="I34:I37" name="Range1_4"/>
  </protectedRanges>
  <mergeCells count="66">
    <mergeCell ref="L6:M6"/>
    <mergeCell ref="H4:I4"/>
    <mergeCell ref="J4:K4"/>
    <mergeCell ref="L4:M4"/>
    <mergeCell ref="H5:I5"/>
    <mergeCell ref="J5:K5"/>
    <mergeCell ref="L5:M5"/>
    <mergeCell ref="H6:I6"/>
    <mergeCell ref="J6:K6"/>
    <mergeCell ref="E4:G4"/>
    <mergeCell ref="E5:G5"/>
    <mergeCell ref="C13:C17"/>
    <mergeCell ref="A12:C12"/>
    <mergeCell ref="E6:G6"/>
    <mergeCell ref="A8:A10"/>
    <mergeCell ref="B8:B10"/>
    <mergeCell ref="C8:C10"/>
    <mergeCell ref="F8:F10"/>
    <mergeCell ref="D8:D10"/>
    <mergeCell ref="G8:G10"/>
    <mergeCell ref="B13:B17"/>
    <mergeCell ref="E2:G2"/>
    <mergeCell ref="E3:G3"/>
    <mergeCell ref="H2:I2"/>
    <mergeCell ref="J2:K2"/>
    <mergeCell ref="L2:M2"/>
    <mergeCell ref="H3:I3"/>
    <mergeCell ref="J3:K3"/>
    <mergeCell ref="L3:M3"/>
    <mergeCell ref="A19:A23"/>
    <mergeCell ref="B19:B23"/>
    <mergeCell ref="C19:C23"/>
    <mergeCell ref="A18:C18"/>
    <mergeCell ref="H8:H10"/>
    <mergeCell ref="E8:E10"/>
    <mergeCell ref="A13:A17"/>
    <mergeCell ref="AG8:AG10"/>
    <mergeCell ref="N9:N10"/>
    <mergeCell ref="O9:O10"/>
    <mergeCell ref="J8:J10"/>
    <mergeCell ref="I8:I10"/>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25:AJ25"/>
    <mergeCell ref="A34:A38"/>
    <mergeCell ref="B34:B38"/>
    <mergeCell ref="C34:C38"/>
    <mergeCell ref="A27:C27"/>
    <mergeCell ref="A28:A32"/>
    <mergeCell ref="B28:B32"/>
    <mergeCell ref="C28:C32"/>
    <mergeCell ref="A33:C33"/>
  </mergeCells>
  <phoneticPr fontId="25" type="noConversion"/>
  <dataValidations count="11">
    <dataValidation type="list" allowBlank="1" showInputMessage="1" showErrorMessage="1" sqref="H3:I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xr:uid="{00000000-0002-0000-0200-000000000000}">
      <formula1>$EC$5:$EF$5</formula1>
    </dataValidation>
    <dataValidation type="list" allowBlank="1" showInputMessage="1" showErrorMessage="1" sqref="H4:I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
  <sheetViews>
    <sheetView topLeftCell="D1" workbookViewId="0">
      <selection activeCell="F15" sqref="F15"/>
    </sheetView>
  </sheetViews>
  <sheetFormatPr defaultColWidth="9.140625" defaultRowHeight="14.25" x14ac:dyDescent="0.25"/>
  <cols>
    <col min="1" max="1" width="19.85546875" style="265" customWidth="1"/>
    <col min="2" max="2" width="11.140625" style="265" customWidth="1"/>
    <col min="3" max="3" width="37" style="265" customWidth="1"/>
    <col min="4" max="4" width="27.140625" style="265" bestFit="1" customWidth="1"/>
    <col min="5" max="5" width="37.5703125" style="265" bestFit="1" customWidth="1"/>
    <col min="6" max="6" width="35.42578125" style="265" customWidth="1"/>
    <col min="7" max="7" width="35.140625" style="265" bestFit="1" customWidth="1"/>
    <col min="8" max="8" width="13.85546875" style="265" bestFit="1" customWidth="1"/>
    <col min="9" max="9" width="11.5703125" style="265" bestFit="1" customWidth="1"/>
    <col min="10" max="10" width="12.5703125" style="265" bestFit="1" customWidth="1"/>
    <col min="11" max="11" width="8.5703125" style="265" bestFit="1" customWidth="1"/>
    <col min="12" max="12" width="17.140625" style="265" bestFit="1" customWidth="1"/>
    <col min="13" max="13" width="12.5703125" style="265" customWidth="1"/>
    <col min="14" max="14" width="23.85546875" style="265" bestFit="1" customWidth="1"/>
    <col min="15" max="15" width="11.85546875" style="265" bestFit="1" customWidth="1"/>
    <col min="16" max="16384" width="9.140625" style="265"/>
  </cols>
  <sheetData>
    <row r="1" spans="1:16" x14ac:dyDescent="0.25">
      <c r="A1" s="295"/>
      <c r="B1" s="295"/>
      <c r="C1" s="295"/>
      <c r="D1" s="296" t="s">
        <v>907</v>
      </c>
      <c r="E1" s="295"/>
      <c r="F1" s="296"/>
      <c r="G1" s="296"/>
      <c r="H1" s="296"/>
      <c r="I1" s="295"/>
      <c r="J1" s="296"/>
      <c r="K1" s="295"/>
      <c r="L1" s="295"/>
      <c r="M1" s="295"/>
      <c r="N1" s="295"/>
      <c r="O1" s="295"/>
      <c r="P1" s="295"/>
    </row>
    <row r="2" spans="1:16" x14ac:dyDescent="0.25">
      <c r="A2" s="289" t="s">
        <v>18</v>
      </c>
      <c r="B2" s="289" t="s">
        <v>21</v>
      </c>
      <c r="C2" s="294"/>
      <c r="D2" s="289"/>
      <c r="E2" s="293">
        <v>45890</v>
      </c>
      <c r="F2" s="292" t="s">
        <v>944</v>
      </c>
      <c r="G2" s="273" t="s">
        <v>943</v>
      </c>
      <c r="H2" s="291"/>
      <c r="I2" s="366"/>
      <c r="J2" s="367"/>
      <c r="K2" s="367"/>
      <c r="L2" s="367"/>
      <c r="M2" s="367"/>
      <c r="N2" s="367"/>
      <c r="O2" s="367"/>
      <c r="P2" s="368"/>
    </row>
    <row r="3" spans="1:16" x14ac:dyDescent="0.25">
      <c r="A3" s="290" t="s">
        <v>942</v>
      </c>
      <c r="B3" s="289"/>
      <c r="C3" s="288"/>
      <c r="D3" s="287"/>
      <c r="E3" s="286" t="s">
        <v>414</v>
      </c>
      <c r="F3" s="285" t="s">
        <v>941</v>
      </c>
      <c r="G3" s="284" t="s">
        <v>940</v>
      </c>
      <c r="H3" s="283"/>
      <c r="I3" s="366" t="s">
        <v>611</v>
      </c>
      <c r="J3" s="367"/>
      <c r="K3" s="367"/>
      <c r="L3" s="367"/>
      <c r="M3" s="367"/>
      <c r="N3" s="367"/>
      <c r="O3" s="367"/>
      <c r="P3" s="368"/>
    </row>
    <row r="4" spans="1:16" ht="42.75" x14ac:dyDescent="0.25">
      <c r="A4" s="280" t="s">
        <v>939</v>
      </c>
      <c r="B4" s="280" t="s">
        <v>620</v>
      </c>
      <c r="C4" s="280" t="s">
        <v>938</v>
      </c>
      <c r="D4" s="280" t="s">
        <v>937</v>
      </c>
      <c r="E4" s="282" t="s">
        <v>936</v>
      </c>
      <c r="F4" s="282" t="s">
        <v>935</v>
      </c>
      <c r="G4" s="280" t="s">
        <v>935</v>
      </c>
      <c r="H4" s="281" t="s">
        <v>934</v>
      </c>
      <c r="I4" s="369" t="s">
        <v>717</v>
      </c>
      <c r="J4" s="370"/>
      <c r="K4" s="371"/>
      <c r="L4" s="280" t="s">
        <v>933</v>
      </c>
      <c r="M4" s="280" t="s">
        <v>932</v>
      </c>
      <c r="N4" s="280" t="s">
        <v>931</v>
      </c>
      <c r="O4" s="280" t="s">
        <v>930</v>
      </c>
      <c r="P4" s="280" t="s">
        <v>711</v>
      </c>
    </row>
    <row r="5" spans="1:16" ht="28.5" x14ac:dyDescent="0.25">
      <c r="A5" s="279" t="s">
        <v>21</v>
      </c>
      <c r="B5" s="278" t="s">
        <v>21</v>
      </c>
      <c r="C5" s="278"/>
      <c r="D5" s="278"/>
      <c r="E5" s="277"/>
      <c r="F5" s="276" t="s">
        <v>929</v>
      </c>
      <c r="G5" s="275" t="s">
        <v>929</v>
      </c>
      <c r="H5" s="274"/>
      <c r="I5" s="273" t="s">
        <v>702</v>
      </c>
      <c r="J5" s="273" t="s">
        <v>701</v>
      </c>
      <c r="K5" s="273" t="s">
        <v>700</v>
      </c>
      <c r="L5" s="273"/>
      <c r="M5" s="273"/>
      <c r="N5" s="273"/>
      <c r="O5" s="273"/>
      <c r="P5" s="273"/>
    </row>
    <row r="6" spans="1:16" x14ac:dyDescent="0.25">
      <c r="A6" s="372"/>
      <c r="B6" s="373" t="s">
        <v>928</v>
      </c>
      <c r="C6" s="374" t="s">
        <v>927</v>
      </c>
      <c r="D6" s="374" t="s">
        <v>926</v>
      </c>
      <c r="E6" s="272" t="s">
        <v>892</v>
      </c>
      <c r="F6" s="271">
        <v>7.9</v>
      </c>
      <c r="G6" s="318">
        <v>8.5299999999999994</v>
      </c>
      <c r="H6" s="373" t="s">
        <v>925</v>
      </c>
      <c r="I6" s="270">
        <v>35</v>
      </c>
      <c r="J6" s="270">
        <v>27</v>
      </c>
      <c r="K6" s="270">
        <v>20</v>
      </c>
      <c r="L6" s="270">
        <v>4</v>
      </c>
      <c r="M6" s="269">
        <f t="shared" ref="M6:M11" si="0">(I6*J6*K6)/1000000</f>
        <v>1.89E-2</v>
      </c>
      <c r="N6" s="268">
        <f t="shared" ref="N6:N11" si="1">L6*66/M6</f>
        <v>13968</v>
      </c>
      <c r="O6" s="267"/>
      <c r="P6" s="266">
        <f t="shared" ref="P6:P11" si="2">O6/N6</f>
        <v>0</v>
      </c>
    </row>
    <row r="7" spans="1:16" x14ac:dyDescent="0.25">
      <c r="A7" s="372"/>
      <c r="B7" s="373"/>
      <c r="C7" s="374"/>
      <c r="D7" s="374"/>
      <c r="E7" s="272" t="s">
        <v>924</v>
      </c>
      <c r="F7" s="271">
        <v>8.17</v>
      </c>
      <c r="G7" s="271">
        <v>8.8000000000000007</v>
      </c>
      <c r="H7" s="373"/>
      <c r="I7" s="270">
        <v>35</v>
      </c>
      <c r="J7" s="270">
        <v>27</v>
      </c>
      <c r="K7" s="270">
        <v>20</v>
      </c>
      <c r="L7" s="270">
        <v>4</v>
      </c>
      <c r="M7" s="269">
        <f t="shared" si="0"/>
        <v>1.89E-2</v>
      </c>
      <c r="N7" s="268">
        <f t="shared" si="1"/>
        <v>13968</v>
      </c>
      <c r="O7" s="267"/>
      <c r="P7" s="266">
        <f t="shared" si="2"/>
        <v>0</v>
      </c>
    </row>
    <row r="8" spans="1:16" x14ac:dyDescent="0.25">
      <c r="A8" s="372"/>
      <c r="B8" s="373"/>
      <c r="C8" s="374"/>
      <c r="D8" s="374"/>
      <c r="E8" s="272" t="s">
        <v>890</v>
      </c>
      <c r="F8" s="271">
        <v>10.24</v>
      </c>
      <c r="G8" s="318">
        <v>11.22</v>
      </c>
      <c r="H8" s="373"/>
      <c r="I8" s="270">
        <v>35</v>
      </c>
      <c r="J8" s="270">
        <v>27</v>
      </c>
      <c r="K8" s="270">
        <v>25</v>
      </c>
      <c r="L8" s="270">
        <v>4</v>
      </c>
      <c r="M8" s="269">
        <f t="shared" si="0"/>
        <v>2.3599999999999999E-2</v>
      </c>
      <c r="N8" s="268">
        <f t="shared" si="1"/>
        <v>11186</v>
      </c>
      <c r="O8" s="267"/>
      <c r="P8" s="266">
        <f t="shared" si="2"/>
        <v>0</v>
      </c>
    </row>
    <row r="9" spans="1:16" x14ac:dyDescent="0.25">
      <c r="A9" s="372"/>
      <c r="B9" s="373"/>
      <c r="C9" s="374"/>
      <c r="D9" s="374"/>
      <c r="E9" s="272" t="s">
        <v>923</v>
      </c>
      <c r="F9" s="271">
        <v>11.69</v>
      </c>
      <c r="G9" s="271">
        <v>12.34</v>
      </c>
      <c r="H9" s="373"/>
      <c r="I9" s="270">
        <v>35</v>
      </c>
      <c r="J9" s="270">
        <v>27</v>
      </c>
      <c r="K9" s="270">
        <v>27</v>
      </c>
      <c r="L9" s="270">
        <v>4</v>
      </c>
      <c r="M9" s="269">
        <f t="shared" si="0"/>
        <v>2.5499999999999998E-2</v>
      </c>
      <c r="N9" s="268">
        <f t="shared" si="1"/>
        <v>10353</v>
      </c>
      <c r="O9" s="267"/>
      <c r="P9" s="266">
        <f t="shared" si="2"/>
        <v>0</v>
      </c>
    </row>
    <row r="10" spans="1:16" x14ac:dyDescent="0.25">
      <c r="A10" s="372"/>
      <c r="B10" s="373"/>
      <c r="C10" s="374"/>
      <c r="D10" s="374"/>
      <c r="E10" s="272" t="s">
        <v>922</v>
      </c>
      <c r="F10" s="271">
        <v>14.21</v>
      </c>
      <c r="G10" s="271">
        <v>14.71</v>
      </c>
      <c r="H10" s="373"/>
      <c r="I10" s="270">
        <v>35</v>
      </c>
      <c r="J10" s="270">
        <v>27</v>
      </c>
      <c r="K10" s="270">
        <v>32</v>
      </c>
      <c r="L10" s="270">
        <v>4</v>
      </c>
      <c r="M10" s="269">
        <f t="shared" si="0"/>
        <v>3.0200000000000001E-2</v>
      </c>
      <c r="N10" s="268">
        <f t="shared" si="1"/>
        <v>8742</v>
      </c>
      <c r="O10" s="267"/>
      <c r="P10" s="266">
        <f t="shared" si="2"/>
        <v>0</v>
      </c>
    </row>
    <row r="11" spans="1:16" ht="28.5" x14ac:dyDescent="0.25">
      <c r="A11" s="372"/>
      <c r="B11" s="373"/>
      <c r="C11" s="374"/>
      <c r="D11" s="374"/>
      <c r="E11" s="272" t="s">
        <v>921</v>
      </c>
      <c r="F11" s="271">
        <v>14.21</v>
      </c>
      <c r="G11" s="271">
        <v>14.71</v>
      </c>
      <c r="H11" s="373"/>
      <c r="I11" s="270">
        <v>35</v>
      </c>
      <c r="J11" s="270">
        <v>27</v>
      </c>
      <c r="K11" s="270">
        <v>32</v>
      </c>
      <c r="L11" s="270">
        <v>4</v>
      </c>
      <c r="M11" s="269">
        <f t="shared" si="0"/>
        <v>3.0200000000000001E-2</v>
      </c>
      <c r="N11" s="268">
        <f t="shared" si="1"/>
        <v>8742</v>
      </c>
      <c r="O11" s="267"/>
      <c r="P11" s="266">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C16" sqref="C16"/>
    </sheetView>
  </sheetViews>
  <sheetFormatPr defaultColWidth="8.7109375" defaultRowHeight="14.25" x14ac:dyDescent="0.2"/>
  <cols>
    <col min="1" max="1" width="30.5703125" style="230" customWidth="1"/>
    <col min="2" max="2" width="24" style="230" customWidth="1"/>
    <col min="3" max="3" width="29.140625" style="230" customWidth="1"/>
    <col min="4" max="4" width="13.42578125" style="230" bestFit="1" customWidth="1"/>
    <col min="5" max="5" width="9.42578125" style="230" bestFit="1" customWidth="1"/>
    <col min="6" max="6" width="15" style="230" customWidth="1"/>
    <col min="7" max="16384" width="8.7109375" style="230"/>
  </cols>
  <sheetData>
    <row r="1" spans="1:6" ht="21" thickBot="1" x14ac:dyDescent="0.25">
      <c r="A1" s="375" t="s">
        <v>907</v>
      </c>
      <c r="B1" s="376"/>
      <c r="C1" s="376"/>
      <c r="D1" s="377"/>
      <c r="E1" s="258"/>
      <c r="F1" s="258"/>
    </row>
    <row r="2" spans="1:6" ht="15.75" thickBot="1" x14ac:dyDescent="0.25">
      <c r="A2" s="244" t="s">
        <v>119</v>
      </c>
      <c r="B2" s="257" t="s">
        <v>906</v>
      </c>
      <c r="C2" s="256" t="s">
        <v>23</v>
      </c>
      <c r="D2" s="255"/>
      <c r="E2" s="254"/>
      <c r="F2" s="254"/>
    </row>
    <row r="3" spans="1:6" ht="15.75" thickBot="1" x14ac:dyDescent="0.25">
      <c r="A3" s="253" t="s">
        <v>905</v>
      </c>
      <c r="B3" s="252" t="s">
        <v>117</v>
      </c>
      <c r="C3" s="251" t="s">
        <v>34</v>
      </c>
      <c r="D3" s="250" t="s">
        <v>48</v>
      </c>
      <c r="E3" s="249"/>
      <c r="F3" s="248"/>
    </row>
    <row r="4" spans="1:6" ht="29.25" thickBot="1" x14ac:dyDescent="0.25">
      <c r="A4" s="244" t="s">
        <v>904</v>
      </c>
      <c r="B4" s="246" t="s">
        <v>903</v>
      </c>
      <c r="C4" s="247" t="s">
        <v>43</v>
      </c>
      <c r="D4" s="246" t="s">
        <v>54</v>
      </c>
      <c r="E4" s="240" t="s">
        <v>902</v>
      </c>
      <c r="F4" s="245" t="s">
        <v>901</v>
      </c>
    </row>
    <row r="5" spans="1:6" ht="15.75" thickBot="1" x14ac:dyDescent="0.25">
      <c r="A5" s="244" t="s">
        <v>900</v>
      </c>
      <c r="B5" s="243"/>
      <c r="C5" s="242" t="s">
        <v>899</v>
      </c>
      <c r="D5" s="241">
        <v>45791</v>
      </c>
      <c r="E5" s="240" t="s">
        <v>898</v>
      </c>
      <c r="F5" s="239" t="s">
        <v>897</v>
      </c>
    </row>
    <row r="6" spans="1:6" ht="16.5" thickBot="1" x14ac:dyDescent="0.25">
      <c r="A6" s="378" t="s">
        <v>896</v>
      </c>
      <c r="B6" s="379"/>
      <c r="C6" s="380" t="s">
        <v>730</v>
      </c>
      <c r="D6" s="381"/>
      <c r="E6" s="238" t="s">
        <v>895</v>
      </c>
      <c r="F6" s="237" t="s">
        <v>894</v>
      </c>
    </row>
    <row r="7" spans="1:6" ht="26.45" customHeight="1" x14ac:dyDescent="0.2">
      <c r="A7" s="382" t="s">
        <v>893</v>
      </c>
      <c r="B7" s="383"/>
      <c r="C7" s="386" t="s">
        <v>892</v>
      </c>
      <c r="D7" s="387"/>
      <c r="E7" s="236" t="s">
        <v>891</v>
      </c>
      <c r="F7" s="235">
        <v>7.88</v>
      </c>
    </row>
    <row r="8" spans="1:6" ht="25.35" customHeight="1" thickBot="1" x14ac:dyDescent="0.25">
      <c r="A8" s="384"/>
      <c r="B8" s="385"/>
      <c r="C8" s="388" t="s">
        <v>890</v>
      </c>
      <c r="D8" s="389"/>
      <c r="E8" s="234" t="s">
        <v>889</v>
      </c>
      <c r="F8" s="233">
        <v>10.199999999999999</v>
      </c>
    </row>
    <row r="9" spans="1:6" ht="15" x14ac:dyDescent="0.2">
      <c r="A9" s="232" t="s">
        <v>888</v>
      </c>
    </row>
    <row r="10" spans="1:6" x14ac:dyDescent="0.2">
      <c r="A10" s="231" t="s">
        <v>887</v>
      </c>
    </row>
    <row r="11" spans="1:6" x14ac:dyDescent="0.2">
      <c r="A11" s="231" t="s">
        <v>886</v>
      </c>
    </row>
    <row r="12" spans="1:6" x14ac:dyDescent="0.2">
      <c r="A12" s="231" t="s">
        <v>885</v>
      </c>
    </row>
    <row r="13" spans="1:6" ht="15" x14ac:dyDescent="0.2">
      <c r="A13" s="232" t="s">
        <v>884</v>
      </c>
    </row>
    <row r="14" spans="1:6" x14ac:dyDescent="0.2">
      <c r="A14" s="231" t="s">
        <v>883</v>
      </c>
    </row>
    <row r="15" spans="1:6" x14ac:dyDescent="0.2">
      <c r="A15" s="231" t="s">
        <v>882</v>
      </c>
    </row>
    <row r="16" spans="1:6" x14ac:dyDescent="0.2">
      <c r="A16" s="231" t="s">
        <v>881</v>
      </c>
    </row>
    <row r="17" spans="1:1" x14ac:dyDescent="0.2">
      <c r="A17" s="231" t="s">
        <v>880</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xr:uid="{00000000-0002-0000-04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E10" sqref="E10"/>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665</v>
      </c>
      <c r="G2" t="s">
        <v>587</v>
      </c>
      <c r="I2" s="3"/>
      <c r="K2" s="3" t="s">
        <v>420</v>
      </c>
    </row>
    <row r="3" spans="1:11" x14ac:dyDescent="0.25">
      <c r="A3" s="40" t="s">
        <v>115</v>
      </c>
      <c r="B3" s="40" t="s">
        <v>80</v>
      </c>
      <c r="C3" s="40" t="s">
        <v>121</v>
      </c>
      <c r="D3" t="s">
        <v>161</v>
      </c>
      <c r="E3" t="s">
        <v>157</v>
      </c>
      <c r="F3" s="3" t="s">
        <v>666</v>
      </c>
      <c r="G3" t="s">
        <v>586</v>
      </c>
      <c r="H3" t="s">
        <v>564</v>
      </c>
      <c r="I3" t="s">
        <v>479</v>
      </c>
      <c r="J3" t="s">
        <v>574</v>
      </c>
      <c r="K3" t="s">
        <v>593</v>
      </c>
    </row>
    <row r="4" spans="1:11" x14ac:dyDescent="0.25">
      <c r="A4" s="40" t="s">
        <v>514</v>
      </c>
      <c r="B4" s="40" t="s">
        <v>514</v>
      </c>
      <c r="C4" s="40" t="s">
        <v>121</v>
      </c>
      <c r="D4" t="s">
        <v>158</v>
      </c>
      <c r="E4" t="s">
        <v>156</v>
      </c>
      <c r="F4" s="3" t="s">
        <v>667</v>
      </c>
      <c r="G4" t="s">
        <v>98</v>
      </c>
      <c r="H4" t="s">
        <v>565</v>
      </c>
      <c r="I4" t="s">
        <v>480</v>
      </c>
      <c r="J4" t="s">
        <v>477</v>
      </c>
      <c r="K4" t="s">
        <v>416</v>
      </c>
    </row>
    <row r="5" spans="1:11" x14ac:dyDescent="0.25">
      <c r="A5" s="40" t="s">
        <v>122</v>
      </c>
      <c r="B5" s="40" t="s">
        <v>81</v>
      </c>
      <c r="C5" s="40" t="s">
        <v>107</v>
      </c>
      <c r="D5" s="3" t="s">
        <v>162</v>
      </c>
      <c r="E5" t="s">
        <v>463</v>
      </c>
      <c r="F5" s="3" t="s">
        <v>668</v>
      </c>
      <c r="G5" t="s">
        <v>582</v>
      </c>
      <c r="H5" t="s">
        <v>566</v>
      </c>
      <c r="I5" t="s">
        <v>590</v>
      </c>
      <c r="J5" t="s">
        <v>575</v>
      </c>
      <c r="K5" t="s">
        <v>499</v>
      </c>
    </row>
    <row r="6" spans="1:11" x14ac:dyDescent="0.25">
      <c r="A6" s="40" t="s">
        <v>515</v>
      </c>
      <c r="B6" s="40" t="s">
        <v>516</v>
      </c>
      <c r="C6" s="40" t="s">
        <v>517</v>
      </c>
      <c r="D6" s="3" t="s">
        <v>163</v>
      </c>
      <c r="E6" t="s">
        <v>509</v>
      </c>
      <c r="F6" s="3" t="s">
        <v>669</v>
      </c>
      <c r="G6" t="s">
        <v>583</v>
      </c>
      <c r="H6" t="s">
        <v>567</v>
      </c>
      <c r="I6" t="s">
        <v>481</v>
      </c>
      <c r="J6" t="s">
        <v>576</v>
      </c>
      <c r="K6" t="s">
        <v>415</v>
      </c>
    </row>
    <row r="7" spans="1:11" x14ac:dyDescent="0.25">
      <c r="A7" s="40" t="s">
        <v>123</v>
      </c>
      <c r="B7" s="40" t="s">
        <v>82</v>
      </c>
      <c r="C7" s="40" t="s">
        <v>82</v>
      </c>
      <c r="D7" t="s">
        <v>164</v>
      </c>
      <c r="E7" t="s">
        <v>155</v>
      </c>
      <c r="F7" s="3" t="s">
        <v>670</v>
      </c>
      <c r="G7" t="s">
        <v>584</v>
      </c>
      <c r="H7" t="s">
        <v>412</v>
      </c>
      <c r="I7" t="s">
        <v>482</v>
      </c>
      <c r="J7" t="s">
        <v>577</v>
      </c>
      <c r="K7" t="s">
        <v>594</v>
      </c>
    </row>
    <row r="8" spans="1:11" x14ac:dyDescent="0.25">
      <c r="A8" s="40" t="s">
        <v>518</v>
      </c>
      <c r="B8" s="40" t="s">
        <v>519</v>
      </c>
      <c r="C8" s="40" t="s">
        <v>520</v>
      </c>
      <c r="D8" t="s">
        <v>341</v>
      </c>
      <c r="E8" t="s">
        <v>154</v>
      </c>
      <c r="F8" s="3" t="s">
        <v>671</v>
      </c>
      <c r="G8" s="3" t="s">
        <v>585</v>
      </c>
      <c r="H8" t="s">
        <v>413</v>
      </c>
      <c r="I8" t="s">
        <v>483</v>
      </c>
      <c r="J8" t="s">
        <v>476</v>
      </c>
      <c r="K8" t="s">
        <v>595</v>
      </c>
    </row>
    <row r="9" spans="1:11" x14ac:dyDescent="0.25">
      <c r="A9" s="40" t="s">
        <v>521</v>
      </c>
      <c r="B9" s="40" t="s">
        <v>522</v>
      </c>
      <c r="C9" s="40" t="s">
        <v>523</v>
      </c>
      <c r="D9" t="s">
        <v>165</v>
      </c>
      <c r="E9" t="s">
        <v>153</v>
      </c>
      <c r="F9" s="3" t="s">
        <v>672</v>
      </c>
      <c r="G9" t="s">
        <v>588</v>
      </c>
      <c r="H9" t="s">
        <v>414</v>
      </c>
      <c r="I9" t="s">
        <v>591</v>
      </c>
      <c r="J9" t="s">
        <v>474</v>
      </c>
      <c r="K9" t="s">
        <v>596</v>
      </c>
    </row>
    <row r="10" spans="1:11" x14ac:dyDescent="0.25">
      <c r="A10" s="40" t="s">
        <v>524</v>
      </c>
      <c r="B10" s="40" t="s">
        <v>525</v>
      </c>
      <c r="C10" s="40" t="s">
        <v>526</v>
      </c>
      <c r="D10" t="s">
        <v>342</v>
      </c>
      <c r="E10" t="s">
        <v>152</v>
      </c>
      <c r="F10" s="3" t="s">
        <v>673</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678</v>
      </c>
      <c r="N3" s="3"/>
      <c r="O3" s="3"/>
      <c r="P3" s="3" t="s">
        <v>100</v>
      </c>
      <c r="Q3" s="3" t="s">
        <v>1</v>
      </c>
      <c r="R3" t="s">
        <v>6</v>
      </c>
      <c r="S3" s="41" t="s">
        <v>102</v>
      </c>
      <c r="T3" s="3" t="s">
        <v>1</v>
      </c>
    </row>
    <row r="4" spans="1:20" x14ac:dyDescent="0.25">
      <c r="B4">
        <v>2026</v>
      </c>
      <c r="C4" s="3" t="s">
        <v>70</v>
      </c>
      <c r="D4" s="3"/>
      <c r="E4" t="s">
        <v>607</v>
      </c>
      <c r="F4" s="3"/>
      <c r="G4" t="s">
        <v>572</v>
      </c>
      <c r="H4" s="3" t="s">
        <v>688</v>
      </c>
      <c r="I4" s="3" t="s">
        <v>97</v>
      </c>
      <c r="J4" s="3" t="s">
        <v>77</v>
      </c>
      <c r="K4" s="3"/>
      <c r="L4" t="s">
        <v>506</v>
      </c>
      <c r="M4" s="3" t="s">
        <v>679</v>
      </c>
      <c r="N4" s="3"/>
      <c r="O4" s="3"/>
      <c r="P4" s="3"/>
      <c r="Q4" s="3"/>
      <c r="R4" t="s">
        <v>7</v>
      </c>
      <c r="S4" s="3" t="s">
        <v>103</v>
      </c>
    </row>
    <row r="5" spans="1:20" x14ac:dyDescent="0.25">
      <c r="B5">
        <v>2027</v>
      </c>
      <c r="C5" s="3" t="s">
        <v>68</v>
      </c>
      <c r="D5" s="3"/>
      <c r="E5" t="s">
        <v>608</v>
      </c>
      <c r="F5" s="3"/>
      <c r="G5" t="s">
        <v>2</v>
      </c>
      <c r="H5" s="3" t="s">
        <v>408</v>
      </c>
      <c r="I5" t="s">
        <v>581</v>
      </c>
      <c r="K5" s="3"/>
      <c r="L5" t="s">
        <v>505</v>
      </c>
      <c r="M5" s="3" t="s">
        <v>680</v>
      </c>
      <c r="N5" s="3"/>
      <c r="O5" s="3"/>
      <c r="P5" s="3"/>
      <c r="Q5" s="3"/>
      <c r="R5" t="s">
        <v>8</v>
      </c>
      <c r="S5" s="3" t="s">
        <v>105</v>
      </c>
    </row>
    <row r="6" spans="1:20" x14ac:dyDescent="0.25">
      <c r="C6" s="3" t="s">
        <v>67</v>
      </c>
      <c r="E6" t="s">
        <v>609</v>
      </c>
      <c r="G6" t="s">
        <v>73</v>
      </c>
      <c r="H6" s="3" t="s">
        <v>409</v>
      </c>
      <c r="L6" t="s">
        <v>508</v>
      </c>
      <c r="M6" s="3" t="s">
        <v>681</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2025-10-28T01:22:58Z</dcterms:modified>
</cp:coreProperties>
</file>