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92.168.20.8\涉外组\China PM Team\Fannie gu\ROSS\China Office\20250916 ROSS Serta Simply Comfy &amp; Cool Feb + Mar\"/>
    </mc:Choice>
  </mc:AlternateContent>
  <xr:revisionPtr revIDLastSave="0" documentId="13_ncr:1_{7F8356B7-3A09-4944-BCFE-761C3DC73505}" xr6:coauthVersionLast="47" xr6:coauthVersionMax="47" xr10:uidLastSave="{00000000-0000-0000-0000-000000000000}"/>
  <bookViews>
    <workbookView xWindow="-120" yWindow="-120" windowWidth="29040" windowHeight="17640" tabRatio="751" activeTab="2" xr2:uid="{00000000-000D-0000-FFFF-FFFF00000000}"/>
  </bookViews>
  <sheets>
    <sheet name="Commitment" sheetId="2" r:id="rId1"/>
    <sheet name="Item" sheetId="5" r:id="rId2"/>
    <sheet name="Internal Commitment" sheetId="6" r:id="rId3"/>
    <sheet name="JAN" sheetId="8" r:id="rId4"/>
    <sheet name="CHN 04-09-2025" sheetId="7" r:id="rId5"/>
    <sheet name="ValueSelect" sheetId="4" r:id="rId6"/>
    <sheet name="Data" sheetId="3" r:id="rId7"/>
    <sheet name="Sheet4"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6" hidden="1">Data!$A$1:$T$1</definedName>
    <definedName name="_xlnm._FilterDatabase" localSheetId="1" hidden="1">Item!$A$3:$BB$3</definedName>
    <definedName name="_xlnm._FilterDatabase" localSheetId="5" hidden="1">ValueSelect!$D$1:$K$293</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2" i="6" l="1"/>
  <c r="I111" i="6"/>
  <c r="I109" i="6"/>
  <c r="I110" i="6" s="1"/>
  <c r="I108" i="6"/>
  <c r="I107" i="6"/>
  <c r="I106" i="6"/>
  <c r="I101" i="6"/>
  <c r="I100" i="6"/>
  <c r="I98" i="6"/>
  <c r="I99" i="6" s="1"/>
  <c r="I97" i="6"/>
  <c r="I96" i="6"/>
  <c r="I91" i="6"/>
  <c r="I90" i="6"/>
  <c r="I89" i="6"/>
  <c r="I88" i="6"/>
  <c r="I87" i="6"/>
  <c r="I86" i="6"/>
  <c r="I85" i="6"/>
  <c r="T7" i="5" l="1"/>
  <c r="T8" i="5"/>
  <c r="T11" i="5"/>
  <c r="T12" i="5"/>
  <c r="T13" i="5"/>
  <c r="T14" i="5"/>
  <c r="T15" i="5"/>
  <c r="T16" i="5"/>
  <c r="T17" i="5"/>
  <c r="T18" i="5"/>
  <c r="T19" i="5"/>
  <c r="T20" i="5"/>
  <c r="T21" i="5"/>
  <c r="T22" i="5"/>
  <c r="T23" i="5"/>
  <c r="T24" i="5"/>
  <c r="T25" i="5"/>
  <c r="BB5" i="5"/>
  <c r="BB6" i="5"/>
  <c r="BB7" i="5"/>
  <c r="BB8" i="5"/>
  <c r="BB9" i="5"/>
  <c r="BB10" i="5"/>
  <c r="BB11" i="5"/>
  <c r="BB12" i="5"/>
  <c r="BB13" i="5"/>
  <c r="BB14" i="5"/>
  <c r="BB15" i="5"/>
  <c r="BB16" i="5"/>
  <c r="BB17" i="5"/>
  <c r="BB18" i="5"/>
  <c r="BB19" i="5"/>
  <c r="BB20" i="5"/>
  <c r="BB21" i="5"/>
  <c r="BB22" i="5"/>
  <c r="BB23" i="5"/>
  <c r="BB24" i="5"/>
  <c r="BB25" i="5"/>
  <c r="AL5" i="5"/>
  <c r="AN5" i="5"/>
  <c r="AP5" i="5"/>
  <c r="AU5" i="5"/>
  <c r="AL6" i="5"/>
  <c r="AN6" i="5"/>
  <c r="AP6" i="5"/>
  <c r="AU6" i="5"/>
  <c r="AI7" i="5"/>
  <c r="AL7" i="5"/>
  <c r="AN7" i="5"/>
  <c r="AP7" i="5"/>
  <c r="AR7" i="5"/>
  <c r="AU7" i="5"/>
  <c r="AI8" i="5"/>
  <c r="AL8" i="5"/>
  <c r="AN8" i="5"/>
  <c r="AP8" i="5"/>
  <c r="AR8" i="5"/>
  <c r="AU8" i="5"/>
  <c r="AL9" i="5"/>
  <c r="AN9" i="5"/>
  <c r="AP9" i="5"/>
  <c r="AU9" i="5"/>
  <c r="AL10" i="5"/>
  <c r="AN10" i="5"/>
  <c r="AP10" i="5"/>
  <c r="AU10" i="5"/>
  <c r="AI11" i="5"/>
  <c r="AL11" i="5"/>
  <c r="AN11" i="5"/>
  <c r="AP11" i="5"/>
  <c r="AR11" i="5"/>
  <c r="AU11" i="5"/>
  <c r="AI12" i="5"/>
  <c r="AL12" i="5"/>
  <c r="AN12" i="5"/>
  <c r="AP12" i="5"/>
  <c r="AR12" i="5"/>
  <c r="AU12" i="5"/>
  <c r="AI13" i="5"/>
  <c r="AL13" i="5"/>
  <c r="AN13" i="5"/>
  <c r="AP13" i="5"/>
  <c r="AR13" i="5"/>
  <c r="AU13" i="5"/>
  <c r="AI14" i="5"/>
  <c r="AL14" i="5"/>
  <c r="AN14" i="5"/>
  <c r="AP14" i="5"/>
  <c r="AR14" i="5"/>
  <c r="AU14" i="5"/>
  <c r="AI15" i="5"/>
  <c r="AL15" i="5"/>
  <c r="AN15" i="5"/>
  <c r="AP15" i="5"/>
  <c r="AR15" i="5"/>
  <c r="AU15" i="5"/>
  <c r="AI16" i="5"/>
  <c r="AL16" i="5"/>
  <c r="AN16" i="5"/>
  <c r="AP16" i="5"/>
  <c r="AR16" i="5"/>
  <c r="AU16" i="5"/>
  <c r="AI17" i="5"/>
  <c r="AL17" i="5"/>
  <c r="AN17" i="5"/>
  <c r="AP17" i="5"/>
  <c r="AR17" i="5"/>
  <c r="AU17" i="5"/>
  <c r="AI18" i="5"/>
  <c r="AL18" i="5"/>
  <c r="AN18" i="5"/>
  <c r="AP18" i="5"/>
  <c r="AR18" i="5"/>
  <c r="AU18" i="5"/>
  <c r="AI19" i="5"/>
  <c r="AL19" i="5"/>
  <c r="AN19" i="5"/>
  <c r="AP19" i="5"/>
  <c r="AR19" i="5"/>
  <c r="AU19" i="5"/>
  <c r="AI20" i="5"/>
  <c r="AL20" i="5"/>
  <c r="AN20" i="5"/>
  <c r="AP20" i="5"/>
  <c r="AR20" i="5"/>
  <c r="AU20" i="5"/>
  <c r="AI21" i="5"/>
  <c r="AL21" i="5"/>
  <c r="AN21" i="5"/>
  <c r="AP21" i="5"/>
  <c r="AR21" i="5"/>
  <c r="AU21" i="5"/>
  <c r="AI22" i="5"/>
  <c r="AL22" i="5"/>
  <c r="AN22" i="5"/>
  <c r="AP22" i="5"/>
  <c r="AR22" i="5"/>
  <c r="AU22" i="5"/>
  <c r="AI23" i="5"/>
  <c r="AL23" i="5"/>
  <c r="AN23" i="5"/>
  <c r="AP23" i="5"/>
  <c r="AR23" i="5"/>
  <c r="AU23" i="5"/>
  <c r="AI24" i="5"/>
  <c r="AL24" i="5"/>
  <c r="AN24" i="5"/>
  <c r="AP24" i="5"/>
  <c r="AR24" i="5"/>
  <c r="AU24" i="5"/>
  <c r="AI25" i="5"/>
  <c r="AL25" i="5"/>
  <c r="AN25" i="5"/>
  <c r="AP25" i="5"/>
  <c r="AR25" i="5"/>
  <c r="AU25" i="5"/>
  <c r="AB5" i="5"/>
  <c r="AD5" i="5" s="1"/>
  <c r="AF5" i="5" s="1"/>
  <c r="AB6" i="5"/>
  <c r="AD6" i="5" s="1"/>
  <c r="AF6" i="5" s="1"/>
  <c r="AB7" i="5"/>
  <c r="AD7" i="5" s="1"/>
  <c r="AF7" i="5" s="1"/>
  <c r="AB8" i="5"/>
  <c r="AD8" i="5" s="1"/>
  <c r="AF8" i="5" s="1"/>
  <c r="AB9" i="5"/>
  <c r="AD9" i="5" s="1"/>
  <c r="AF9" i="5" s="1"/>
  <c r="AB10" i="5"/>
  <c r="AD10" i="5" s="1"/>
  <c r="AF10" i="5" s="1"/>
  <c r="AB11" i="5"/>
  <c r="AD11" i="5" s="1"/>
  <c r="AF11" i="5" s="1"/>
  <c r="AB12" i="5"/>
  <c r="AD12" i="5" s="1"/>
  <c r="AF12" i="5" s="1"/>
  <c r="AB13" i="5"/>
  <c r="AD13" i="5" s="1"/>
  <c r="AF13" i="5" s="1"/>
  <c r="AB14" i="5"/>
  <c r="AD14" i="5" s="1"/>
  <c r="AF14" i="5" s="1"/>
  <c r="AB15" i="5"/>
  <c r="AD15" i="5" s="1"/>
  <c r="AF15" i="5" s="1"/>
  <c r="AB16" i="5"/>
  <c r="AD16" i="5" s="1"/>
  <c r="AF16" i="5" s="1"/>
  <c r="AB17" i="5"/>
  <c r="AD17" i="5" s="1"/>
  <c r="AF17" i="5" s="1"/>
  <c r="AB18" i="5"/>
  <c r="AD18" i="5" s="1"/>
  <c r="AF18" i="5" s="1"/>
  <c r="AB19" i="5"/>
  <c r="AD19" i="5" s="1"/>
  <c r="AF19" i="5" s="1"/>
  <c r="AB20" i="5"/>
  <c r="AD20" i="5" s="1"/>
  <c r="AF20" i="5" s="1"/>
  <c r="AJ20" i="5" s="1"/>
  <c r="AB21" i="5"/>
  <c r="AD21" i="5" s="1"/>
  <c r="AF21" i="5" s="1"/>
  <c r="AB22" i="5"/>
  <c r="AD22" i="5" s="1"/>
  <c r="AF22" i="5" s="1"/>
  <c r="AB23" i="5"/>
  <c r="AD23" i="5" s="1"/>
  <c r="AF23" i="5" s="1"/>
  <c r="AB24" i="5"/>
  <c r="AD24" i="5" s="1"/>
  <c r="AF24" i="5" s="1"/>
  <c r="AJ24" i="5" s="1"/>
  <c r="AB25" i="5"/>
  <c r="AD25" i="5" s="1"/>
  <c r="AF25" i="5" s="1"/>
  <c r="AG183" i="6"/>
  <c r="AG165" i="6"/>
  <c r="AH158" i="6"/>
  <c r="AH182" i="6"/>
  <c r="Z182" i="6"/>
  <c r="AC182" i="6" s="1"/>
  <c r="Q182" i="6"/>
  <c r="O182" i="6"/>
  <c r="P182" i="6" s="1"/>
  <c r="AH181" i="6"/>
  <c r="Z181" i="6"/>
  <c r="AC181" i="6" s="1"/>
  <c r="Q181" i="6"/>
  <c r="O181" i="6"/>
  <c r="P181" i="6" s="1"/>
  <c r="AH180" i="6"/>
  <c r="Z180" i="6"/>
  <c r="AC180" i="6" s="1"/>
  <c r="Q180" i="6"/>
  <c r="O180" i="6"/>
  <c r="P180" i="6" s="1"/>
  <c r="AH179" i="6"/>
  <c r="Z179" i="6"/>
  <c r="AC179" i="6" s="1"/>
  <c r="Q179" i="6"/>
  <c r="O179" i="6"/>
  <c r="P179" i="6" s="1"/>
  <c r="AH178" i="6"/>
  <c r="Z178" i="6"/>
  <c r="AC178" i="6" s="1"/>
  <c r="Q178" i="6"/>
  <c r="O178" i="6"/>
  <c r="P178" i="6" s="1"/>
  <c r="AH177" i="6"/>
  <c r="Z177" i="6"/>
  <c r="AC177" i="6" s="1"/>
  <c r="Q177" i="6"/>
  <c r="O177" i="6"/>
  <c r="P177" i="6" s="1"/>
  <c r="AH176" i="6"/>
  <c r="Z176" i="6"/>
  <c r="AC176" i="6" s="1"/>
  <c r="Q176" i="6"/>
  <c r="O176" i="6"/>
  <c r="P176" i="6" s="1"/>
  <c r="AH175" i="6"/>
  <c r="Z175" i="6"/>
  <c r="AC175" i="6" s="1"/>
  <c r="Q175" i="6"/>
  <c r="O175" i="6"/>
  <c r="P175" i="6" s="1"/>
  <c r="AH174" i="6"/>
  <c r="Z174" i="6"/>
  <c r="AC174" i="6" s="1"/>
  <c r="Q174" i="6"/>
  <c r="O174" i="6"/>
  <c r="P174" i="6" s="1"/>
  <c r="AH173" i="6"/>
  <c r="Z173" i="6"/>
  <c r="AC173" i="6" s="1"/>
  <c r="Q173" i="6"/>
  <c r="O173" i="6"/>
  <c r="P173" i="6" s="1"/>
  <c r="AH172" i="6"/>
  <c r="Z172" i="6"/>
  <c r="AC172" i="6" s="1"/>
  <c r="Q172" i="6"/>
  <c r="O172" i="6"/>
  <c r="P172" i="6" s="1"/>
  <c r="AH171" i="6"/>
  <c r="Z171" i="6"/>
  <c r="AC171" i="6" s="1"/>
  <c r="Q171" i="6"/>
  <c r="O171" i="6"/>
  <c r="P171" i="6" s="1"/>
  <c r="AH170" i="6"/>
  <c r="Z170" i="6"/>
  <c r="AC170" i="6" s="1"/>
  <c r="Q170" i="6"/>
  <c r="O170" i="6"/>
  <c r="P170" i="6" s="1"/>
  <c r="AH169" i="6"/>
  <c r="Z169" i="6"/>
  <c r="AC169" i="6" s="1"/>
  <c r="Q169" i="6"/>
  <c r="O169" i="6"/>
  <c r="P169" i="6" s="1"/>
  <c r="AH168" i="6"/>
  <c r="AH183" i="6" s="1"/>
  <c r="Z168" i="6"/>
  <c r="AC168" i="6" s="1"/>
  <c r="Q168" i="6"/>
  <c r="O168" i="6"/>
  <c r="P168" i="6" s="1"/>
  <c r="AH164" i="6"/>
  <c r="Z164" i="6"/>
  <c r="AC164" i="6" s="1"/>
  <c r="Q164" i="6"/>
  <c r="O164" i="6"/>
  <c r="P164" i="6" s="1"/>
  <c r="AH163" i="6"/>
  <c r="Z163" i="6"/>
  <c r="AC163" i="6" s="1"/>
  <c r="Q163" i="6"/>
  <c r="O163" i="6"/>
  <c r="P163" i="6" s="1"/>
  <c r="AH162" i="6"/>
  <c r="Z162" i="6"/>
  <c r="AC162" i="6" s="1"/>
  <c r="Q162" i="6"/>
  <c r="O162" i="6"/>
  <c r="P162" i="6" s="1"/>
  <c r="AH161" i="6"/>
  <c r="Z161" i="6"/>
  <c r="AC161" i="6" s="1"/>
  <c r="Q161" i="6"/>
  <c r="O161" i="6"/>
  <c r="P161" i="6" s="1"/>
  <c r="AH160" i="6"/>
  <c r="Z160" i="6"/>
  <c r="AC160" i="6" s="1"/>
  <c r="Q160" i="6"/>
  <c r="O160" i="6"/>
  <c r="P160" i="6" s="1"/>
  <c r="AH159" i="6"/>
  <c r="Z159" i="6"/>
  <c r="AC159" i="6" s="1"/>
  <c r="Q159" i="6"/>
  <c r="O159" i="6"/>
  <c r="P159" i="6" s="1"/>
  <c r="Z158" i="6"/>
  <c r="AC158" i="6" s="1"/>
  <c r="Q158" i="6"/>
  <c r="O158" i="6"/>
  <c r="P158" i="6" s="1"/>
  <c r="AH157" i="6"/>
  <c r="Z157" i="6"/>
  <c r="AC157" i="6" s="1"/>
  <c r="Q157" i="6"/>
  <c r="O157" i="6"/>
  <c r="P157" i="6" s="1"/>
  <c r="AG153" i="6"/>
  <c r="BB4" i="5"/>
  <c r="AL4" i="5"/>
  <c r="AN4" i="5"/>
  <c r="AP4" i="5"/>
  <c r="AU4" i="5"/>
  <c r="AB4" i="5"/>
  <c r="AD4" i="5" s="1"/>
  <c r="AF4" i="5" s="1"/>
  <c r="AG80" i="6"/>
  <c r="AG62" i="6"/>
  <c r="Z152" i="6"/>
  <c r="AC152" i="6" s="1"/>
  <c r="Q152" i="6"/>
  <c r="O152" i="6"/>
  <c r="P152" i="6" s="1"/>
  <c r="AH152" i="6"/>
  <c r="Z151" i="6"/>
  <c r="AC151" i="6" s="1"/>
  <c r="Q151" i="6"/>
  <c r="O151" i="6"/>
  <c r="P151" i="6" s="1"/>
  <c r="AH151" i="6"/>
  <c r="Z150" i="6"/>
  <c r="AC150" i="6" s="1"/>
  <c r="Q150" i="6"/>
  <c r="O150" i="6"/>
  <c r="P150" i="6" s="1"/>
  <c r="AH150" i="6"/>
  <c r="Z149" i="6"/>
  <c r="AC149" i="6" s="1"/>
  <c r="Q149" i="6"/>
  <c r="O149" i="6"/>
  <c r="P149" i="6" s="1"/>
  <c r="AH149" i="6"/>
  <c r="Z148" i="6"/>
  <c r="AC148" i="6" s="1"/>
  <c r="Q148" i="6"/>
  <c r="O148" i="6"/>
  <c r="P148" i="6" s="1"/>
  <c r="AH148" i="6"/>
  <c r="Z147" i="6"/>
  <c r="AC147" i="6" s="1"/>
  <c r="Q147" i="6"/>
  <c r="O147" i="6"/>
  <c r="P147" i="6" s="1"/>
  <c r="AH147" i="6"/>
  <c r="Z146" i="6"/>
  <c r="AC146" i="6" s="1"/>
  <c r="Q146" i="6"/>
  <c r="O146" i="6"/>
  <c r="P146" i="6" s="1"/>
  <c r="AH146" i="6"/>
  <c r="A146" i="6"/>
  <c r="AH137" i="6"/>
  <c r="AH138" i="6"/>
  <c r="AH139" i="6"/>
  <c r="AH140" i="6"/>
  <c r="AH141" i="6"/>
  <c r="Z137" i="6"/>
  <c r="AC137" i="6" s="1"/>
  <c r="Q137" i="6"/>
  <c r="O137" i="6"/>
  <c r="P137" i="6" s="1"/>
  <c r="Z138" i="6"/>
  <c r="AC138" i="6" s="1"/>
  <c r="Q138" i="6"/>
  <c r="O138" i="6"/>
  <c r="P138" i="6" s="1"/>
  <c r="Z139" i="6"/>
  <c r="AC139" i="6" s="1"/>
  <c r="Q139" i="6"/>
  <c r="O139" i="6"/>
  <c r="P139" i="6" s="1"/>
  <c r="Z140" i="6"/>
  <c r="AC140" i="6" s="1"/>
  <c r="Q140" i="6"/>
  <c r="O140" i="6"/>
  <c r="P140" i="6" s="1"/>
  <c r="Z141" i="6"/>
  <c r="AC141" i="6" s="1"/>
  <c r="Q141" i="6"/>
  <c r="O141" i="6"/>
  <c r="P141" i="6" s="1"/>
  <c r="AG142" i="6"/>
  <c r="A137" i="6"/>
  <c r="AH128" i="6"/>
  <c r="AH129" i="6"/>
  <c r="AH130" i="6"/>
  <c r="AH131" i="6"/>
  <c r="AH132" i="6"/>
  <c r="Z128" i="6"/>
  <c r="AC128" i="6" s="1"/>
  <c r="Q128" i="6"/>
  <c r="O128" i="6"/>
  <c r="P128" i="6" s="1"/>
  <c r="Z129" i="6"/>
  <c r="AC129" i="6" s="1"/>
  <c r="Q129" i="6"/>
  <c r="O129" i="6"/>
  <c r="P129" i="6" s="1"/>
  <c r="Z130" i="6"/>
  <c r="AC130" i="6" s="1"/>
  <c r="Q130" i="6"/>
  <c r="O130" i="6"/>
  <c r="P130" i="6" s="1"/>
  <c r="Z131" i="6"/>
  <c r="AC131" i="6" s="1"/>
  <c r="Q131" i="6"/>
  <c r="O131" i="6"/>
  <c r="P131" i="6" s="1"/>
  <c r="Z132" i="6"/>
  <c r="AC132" i="6" s="1"/>
  <c r="Q132" i="6"/>
  <c r="O132" i="6"/>
  <c r="P132" i="6" s="1"/>
  <c r="AG133" i="6"/>
  <c r="A128" i="6"/>
  <c r="AH117" i="6"/>
  <c r="AH118" i="6"/>
  <c r="AH119" i="6"/>
  <c r="AH120" i="6"/>
  <c r="AH121" i="6"/>
  <c r="AH122" i="6"/>
  <c r="AH123" i="6"/>
  <c r="Z117" i="6"/>
  <c r="AC117" i="6" s="1"/>
  <c r="Q117" i="6"/>
  <c r="O117" i="6"/>
  <c r="P117" i="6" s="1"/>
  <c r="Z118" i="6"/>
  <c r="AC118" i="6" s="1"/>
  <c r="Q118" i="6"/>
  <c r="O118" i="6"/>
  <c r="P118" i="6" s="1"/>
  <c r="Z119" i="6"/>
  <c r="AC119" i="6" s="1"/>
  <c r="Q119" i="6"/>
  <c r="O119" i="6"/>
  <c r="P119" i="6" s="1"/>
  <c r="Z120" i="6"/>
  <c r="AC120" i="6" s="1"/>
  <c r="Q120" i="6"/>
  <c r="O120" i="6"/>
  <c r="P120" i="6" s="1"/>
  <c r="Z121" i="6"/>
  <c r="AC121" i="6" s="1"/>
  <c r="Q121" i="6"/>
  <c r="O121" i="6"/>
  <c r="P121" i="6" s="1"/>
  <c r="Z122" i="6"/>
  <c r="AC122" i="6" s="1"/>
  <c r="Q122" i="6"/>
  <c r="O122" i="6"/>
  <c r="P122" i="6" s="1"/>
  <c r="Z123" i="6"/>
  <c r="AC123" i="6" s="1"/>
  <c r="Q123" i="6"/>
  <c r="O123" i="6"/>
  <c r="P123" i="6" s="1"/>
  <c r="AG124" i="6"/>
  <c r="A117" i="6"/>
  <c r="AH106" i="6"/>
  <c r="AH107" i="6"/>
  <c r="AH108" i="6"/>
  <c r="AH109" i="6"/>
  <c r="AH110" i="6"/>
  <c r="AH111" i="6"/>
  <c r="AH112" i="6"/>
  <c r="Z106" i="6"/>
  <c r="AC106" i="6" s="1"/>
  <c r="Q106" i="6"/>
  <c r="O106" i="6"/>
  <c r="P106" i="6" s="1"/>
  <c r="Z107" i="6"/>
  <c r="AC107" i="6" s="1"/>
  <c r="Q107" i="6"/>
  <c r="O107" i="6"/>
  <c r="P107" i="6" s="1"/>
  <c r="Z108" i="6"/>
  <c r="AC108" i="6" s="1"/>
  <c r="Q108" i="6"/>
  <c r="O108" i="6"/>
  <c r="P108" i="6" s="1"/>
  <c r="Z109" i="6"/>
  <c r="AC109" i="6" s="1"/>
  <c r="Q109" i="6"/>
  <c r="O109" i="6"/>
  <c r="P109" i="6" s="1"/>
  <c r="Z110" i="6"/>
  <c r="AC110" i="6" s="1"/>
  <c r="Q110" i="6"/>
  <c r="O110" i="6"/>
  <c r="P110" i="6" s="1"/>
  <c r="Z111" i="6"/>
  <c r="AC111" i="6" s="1"/>
  <c r="Q111" i="6"/>
  <c r="O111" i="6"/>
  <c r="P111" i="6" s="1"/>
  <c r="Z112" i="6"/>
  <c r="AC112" i="6" s="1"/>
  <c r="Q112" i="6"/>
  <c r="O112" i="6"/>
  <c r="P112" i="6" s="1"/>
  <c r="AG113" i="6"/>
  <c r="A106" i="6"/>
  <c r="AH96" i="6"/>
  <c r="AH97" i="6"/>
  <c r="AH98" i="6"/>
  <c r="AH99" i="6"/>
  <c r="AH100" i="6"/>
  <c r="AH101" i="6"/>
  <c r="Z96" i="6"/>
  <c r="AC96" i="6" s="1"/>
  <c r="Q96" i="6"/>
  <c r="O96" i="6"/>
  <c r="P96" i="6" s="1"/>
  <c r="Z97" i="6"/>
  <c r="AC97" i="6" s="1"/>
  <c r="Q97" i="6"/>
  <c r="O97" i="6"/>
  <c r="P97" i="6" s="1"/>
  <c r="Z98" i="6"/>
  <c r="AC98" i="6" s="1"/>
  <c r="Q98" i="6"/>
  <c r="O98" i="6"/>
  <c r="P98" i="6" s="1"/>
  <c r="Z99" i="6"/>
  <c r="AC99" i="6" s="1"/>
  <c r="Q99" i="6"/>
  <c r="O99" i="6"/>
  <c r="P99" i="6" s="1"/>
  <c r="Z100" i="6"/>
  <c r="AC100" i="6" s="1"/>
  <c r="Q100" i="6"/>
  <c r="O100" i="6"/>
  <c r="P100" i="6" s="1"/>
  <c r="Z101" i="6"/>
  <c r="AC101" i="6" s="1"/>
  <c r="Q101" i="6"/>
  <c r="O101" i="6"/>
  <c r="P101" i="6" s="1"/>
  <c r="AG102" i="6"/>
  <c r="A96" i="6"/>
  <c r="AH85" i="6"/>
  <c r="AH86" i="6"/>
  <c r="AH87" i="6"/>
  <c r="AH88" i="6"/>
  <c r="AH89" i="6"/>
  <c r="AH90" i="6"/>
  <c r="AH91" i="6"/>
  <c r="Z85" i="6"/>
  <c r="AC85" i="6" s="1"/>
  <c r="Q85" i="6"/>
  <c r="O85" i="6"/>
  <c r="P85" i="6" s="1"/>
  <c r="Z86" i="6"/>
  <c r="AC86" i="6" s="1"/>
  <c r="Q86" i="6"/>
  <c r="O86" i="6"/>
  <c r="P86" i="6" s="1"/>
  <c r="Z87" i="6"/>
  <c r="AC87" i="6" s="1"/>
  <c r="Q87" i="6"/>
  <c r="O87" i="6"/>
  <c r="P87" i="6" s="1"/>
  <c r="Z88" i="6"/>
  <c r="AC88" i="6" s="1"/>
  <c r="Q88" i="6"/>
  <c r="O88" i="6"/>
  <c r="P88" i="6" s="1"/>
  <c r="Z89" i="6"/>
  <c r="AC89" i="6" s="1"/>
  <c r="Q89" i="6"/>
  <c r="O89" i="6"/>
  <c r="P89" i="6" s="1"/>
  <c r="Z90" i="6"/>
  <c r="AC90" i="6" s="1"/>
  <c r="Q90" i="6"/>
  <c r="O90" i="6"/>
  <c r="P90" i="6" s="1"/>
  <c r="Z91" i="6"/>
  <c r="AC91" i="6" s="1"/>
  <c r="Q91" i="6"/>
  <c r="O91" i="6"/>
  <c r="P91" i="6" s="1"/>
  <c r="AG92" i="6"/>
  <c r="A85" i="6"/>
  <c r="Z13" i="6"/>
  <c r="AC13" i="6" s="1"/>
  <c r="I13" i="6"/>
  <c r="I35" i="6" s="1"/>
  <c r="Q13" i="6"/>
  <c r="O13" i="6"/>
  <c r="P13" i="6" s="1"/>
  <c r="AH13" i="6"/>
  <c r="G4" i="8"/>
  <c r="K4" i="8" s="1"/>
  <c r="G5" i="8"/>
  <c r="K5" i="8" s="1"/>
  <c r="G6" i="8"/>
  <c r="K6" i="8" s="1"/>
  <c r="G7" i="8"/>
  <c r="K7" i="8" s="1"/>
  <c r="G8" i="8"/>
  <c r="K8" i="8" s="1"/>
  <c r="G9" i="8"/>
  <c r="K9" i="8" s="1"/>
  <c r="G10" i="8"/>
  <c r="K10" i="8" s="1"/>
  <c r="F11" i="8"/>
  <c r="G13" i="8"/>
  <c r="K13" i="8" s="1"/>
  <c r="G14" i="8"/>
  <c r="K14" i="8" s="1"/>
  <c r="G15" i="8"/>
  <c r="K15" i="8"/>
  <c r="G16" i="8"/>
  <c r="K16" i="8" s="1"/>
  <c r="G17" i="8"/>
  <c r="K17" i="8" s="1"/>
  <c r="G18" i="8"/>
  <c r="K18" i="8" s="1"/>
  <c r="G19" i="8"/>
  <c r="K19" i="8"/>
  <c r="F20" i="8"/>
  <c r="G22" i="8"/>
  <c r="K22" i="8" s="1"/>
  <c r="G23" i="8"/>
  <c r="K23" i="8" s="1"/>
  <c r="G24" i="8"/>
  <c r="K24" i="8" s="1"/>
  <c r="G25" i="8"/>
  <c r="K25" i="8" s="1"/>
  <c r="G26" i="8"/>
  <c r="K26" i="8" s="1"/>
  <c r="G27" i="8"/>
  <c r="K27" i="8" s="1"/>
  <c r="G28" i="8"/>
  <c r="K28" i="8" s="1"/>
  <c r="F29" i="8"/>
  <c r="G31" i="8"/>
  <c r="K31" i="8" s="1"/>
  <c r="G32" i="8"/>
  <c r="K32" i="8"/>
  <c r="G33" i="8"/>
  <c r="K33" i="8" s="1"/>
  <c r="G34" i="8"/>
  <c r="K34" i="8" s="1"/>
  <c r="G35" i="8"/>
  <c r="K35" i="8" s="1"/>
  <c r="G36" i="8"/>
  <c r="K36" i="8"/>
  <c r="G37" i="8"/>
  <c r="K37" i="8" s="1"/>
  <c r="F38" i="8"/>
  <c r="G40" i="8"/>
  <c r="K40" i="8" s="1"/>
  <c r="G41" i="8"/>
  <c r="K41" i="8" s="1"/>
  <c r="G42" i="8"/>
  <c r="K42" i="8" s="1"/>
  <c r="G43" i="8"/>
  <c r="K43" i="8" s="1"/>
  <c r="G44" i="8"/>
  <c r="K44" i="8" s="1"/>
  <c r="F45" i="8"/>
  <c r="G46" i="8"/>
  <c r="K46" i="8"/>
  <c r="G47" i="8"/>
  <c r="K47" i="8" s="1"/>
  <c r="X47" i="8"/>
  <c r="F48" i="8"/>
  <c r="X51" i="8"/>
  <c r="AH77" i="6"/>
  <c r="Z77" i="6"/>
  <c r="AC77" i="6" s="1"/>
  <c r="Q77" i="6"/>
  <c r="O77" i="6"/>
  <c r="P77" i="6" s="1"/>
  <c r="G2" i="7"/>
  <c r="I137" i="6" s="1"/>
  <c r="G3" i="7"/>
  <c r="I147" i="6" s="1"/>
  <c r="U147" i="6" s="1"/>
  <c r="G4" i="7"/>
  <c r="I139" i="6" s="1"/>
  <c r="U139" i="6" s="1"/>
  <c r="G5" i="7"/>
  <c r="H5" i="7" s="1"/>
  <c r="G6" i="7"/>
  <c r="I19" i="6" s="1"/>
  <c r="H19" i="6" s="1"/>
  <c r="G7" i="7"/>
  <c r="I169" i="6" s="1"/>
  <c r="H169" i="6" s="1"/>
  <c r="G8" i="7"/>
  <c r="I177" i="6" s="1"/>
  <c r="G10" i="7"/>
  <c r="H10" i="7" s="1"/>
  <c r="G11" i="7"/>
  <c r="H11" i="7" s="1"/>
  <c r="G12" i="7"/>
  <c r="H12" i="7" s="1"/>
  <c r="G13" i="7"/>
  <c r="H13" i="7" s="1"/>
  <c r="G14" i="7"/>
  <c r="H14" i="7" s="1"/>
  <c r="G15" i="7"/>
  <c r="I157" i="6" s="1"/>
  <c r="H157" i="6" s="1"/>
  <c r="G16" i="7"/>
  <c r="H16" i="7" s="1"/>
  <c r="G17" i="7"/>
  <c r="H17" i="7" s="1"/>
  <c r="G18" i="7"/>
  <c r="H18" i="7" s="1"/>
  <c r="D3" i="6"/>
  <c r="A13" i="6"/>
  <c r="O14" i="6"/>
  <c r="P14" i="6" s="1"/>
  <c r="Q14" i="6"/>
  <c r="Z14" i="6"/>
  <c r="AC14" i="6" s="1"/>
  <c r="AH14" i="6"/>
  <c r="O15" i="6"/>
  <c r="P15" i="6" s="1"/>
  <c r="Q15" i="6"/>
  <c r="Z15" i="6"/>
  <c r="AC15" i="6" s="1"/>
  <c r="AH15" i="6"/>
  <c r="O16" i="6"/>
  <c r="P16" i="6" s="1"/>
  <c r="Q16" i="6"/>
  <c r="Z16" i="6"/>
  <c r="AC16" i="6" s="1"/>
  <c r="AH16" i="6"/>
  <c r="O17" i="6"/>
  <c r="P17" i="6" s="1"/>
  <c r="Q17" i="6"/>
  <c r="Z17" i="6"/>
  <c r="AC17" i="6" s="1"/>
  <c r="AH17" i="6"/>
  <c r="O18" i="6"/>
  <c r="P18" i="6" s="1"/>
  <c r="Q18" i="6"/>
  <c r="Z18" i="6"/>
  <c r="AC18" i="6" s="1"/>
  <c r="AH18" i="6"/>
  <c r="O19" i="6"/>
  <c r="P19" i="6" s="1"/>
  <c r="Q19" i="6"/>
  <c r="Z19" i="6"/>
  <c r="AC19" i="6" s="1"/>
  <c r="AH19" i="6"/>
  <c r="AG20" i="6"/>
  <c r="A24" i="6"/>
  <c r="O24" i="6"/>
  <c r="P24" i="6" s="1"/>
  <c r="Q24" i="6"/>
  <c r="Z24" i="6"/>
  <c r="AC24" i="6" s="1"/>
  <c r="AH24" i="6"/>
  <c r="O25" i="6"/>
  <c r="P25" i="6" s="1"/>
  <c r="Q25" i="6"/>
  <c r="Z25" i="6"/>
  <c r="AC25" i="6" s="1"/>
  <c r="AH25" i="6"/>
  <c r="O26" i="6"/>
  <c r="P26" i="6" s="1"/>
  <c r="Q26" i="6"/>
  <c r="Z26" i="6"/>
  <c r="AC26" i="6" s="1"/>
  <c r="AH26" i="6"/>
  <c r="O27" i="6"/>
  <c r="P27" i="6" s="1"/>
  <c r="Q27" i="6"/>
  <c r="Z27" i="6"/>
  <c r="AC27" i="6" s="1"/>
  <c r="AH27" i="6"/>
  <c r="O28" i="6"/>
  <c r="P28" i="6" s="1"/>
  <c r="Q28" i="6"/>
  <c r="Z28" i="6"/>
  <c r="AC28" i="6" s="1"/>
  <c r="AH28" i="6"/>
  <c r="O29" i="6"/>
  <c r="P29" i="6" s="1"/>
  <c r="Q29" i="6"/>
  <c r="Z29" i="6"/>
  <c r="AC29" i="6" s="1"/>
  <c r="AH29" i="6"/>
  <c r="O30" i="6"/>
  <c r="P30" i="6" s="1"/>
  <c r="Q30" i="6"/>
  <c r="Z30" i="6"/>
  <c r="AC30" i="6" s="1"/>
  <c r="AH30" i="6"/>
  <c r="AG31" i="6"/>
  <c r="A35" i="6"/>
  <c r="O35" i="6"/>
  <c r="P35" i="6" s="1"/>
  <c r="Q35" i="6"/>
  <c r="Z35" i="6"/>
  <c r="AC35" i="6" s="1"/>
  <c r="AH35" i="6"/>
  <c r="O36" i="6"/>
  <c r="P36" i="6" s="1"/>
  <c r="Q36" i="6"/>
  <c r="Z36" i="6"/>
  <c r="AC36" i="6" s="1"/>
  <c r="AH36" i="6"/>
  <c r="O37" i="6"/>
  <c r="P37" i="6" s="1"/>
  <c r="Q37" i="6"/>
  <c r="Z37" i="6"/>
  <c r="AC37" i="6" s="1"/>
  <c r="AH37" i="6"/>
  <c r="O38" i="6"/>
  <c r="P38" i="6" s="1"/>
  <c r="Q38" i="6"/>
  <c r="Z38" i="6"/>
  <c r="AC38" i="6" s="1"/>
  <c r="AH38" i="6"/>
  <c r="O39" i="6"/>
  <c r="P39" i="6" s="1"/>
  <c r="Q39" i="6"/>
  <c r="Z39" i="6"/>
  <c r="AC39" i="6" s="1"/>
  <c r="AH39" i="6"/>
  <c r="O40" i="6"/>
  <c r="P40" i="6" s="1"/>
  <c r="Q40" i="6"/>
  <c r="Z40" i="6"/>
  <c r="AC40" i="6" s="1"/>
  <c r="AH40" i="6"/>
  <c r="O41" i="6"/>
  <c r="P41" i="6" s="1"/>
  <c r="Q41" i="6"/>
  <c r="Z41" i="6"/>
  <c r="AC41" i="6" s="1"/>
  <c r="AH41" i="6"/>
  <c r="AG42" i="6"/>
  <c r="A46" i="6"/>
  <c r="O46" i="6"/>
  <c r="P46" i="6" s="1"/>
  <c r="Q46" i="6"/>
  <c r="Z46" i="6"/>
  <c r="AC46" i="6" s="1"/>
  <c r="AH46" i="6"/>
  <c r="O47" i="6"/>
  <c r="P47" i="6" s="1"/>
  <c r="Q47" i="6"/>
  <c r="Z47" i="6"/>
  <c r="AC47" i="6" s="1"/>
  <c r="AH47" i="6"/>
  <c r="O48" i="6"/>
  <c r="P48" i="6" s="1"/>
  <c r="Q48" i="6"/>
  <c r="Z48" i="6"/>
  <c r="AC48" i="6" s="1"/>
  <c r="AH48" i="6"/>
  <c r="O49" i="6"/>
  <c r="P49" i="6" s="1"/>
  <c r="Q49" i="6"/>
  <c r="Z49" i="6"/>
  <c r="AC49" i="6" s="1"/>
  <c r="AH49" i="6"/>
  <c r="O50" i="6"/>
  <c r="P50" i="6" s="1"/>
  <c r="Q50" i="6"/>
  <c r="Z50" i="6"/>
  <c r="AC50" i="6" s="1"/>
  <c r="AH50" i="6"/>
  <c r="O51" i="6"/>
  <c r="P51" i="6" s="1"/>
  <c r="Q51" i="6"/>
  <c r="Z51" i="6"/>
  <c r="AC51" i="6" s="1"/>
  <c r="AH51" i="6"/>
  <c r="O52" i="6"/>
  <c r="P52" i="6" s="1"/>
  <c r="Q52" i="6"/>
  <c r="Z52" i="6"/>
  <c r="AC52" i="6" s="1"/>
  <c r="AH52" i="6"/>
  <c r="AG53" i="6"/>
  <c r="A57" i="6"/>
  <c r="O57" i="6"/>
  <c r="P57" i="6" s="1"/>
  <c r="Q57" i="6"/>
  <c r="Z57" i="6"/>
  <c r="AC57" i="6" s="1"/>
  <c r="AH57" i="6"/>
  <c r="O58" i="6"/>
  <c r="P58" i="6" s="1"/>
  <c r="Q58" i="6"/>
  <c r="Z58" i="6"/>
  <c r="AC58" i="6" s="1"/>
  <c r="AH58" i="6"/>
  <c r="O59" i="6"/>
  <c r="P59" i="6" s="1"/>
  <c r="Q59" i="6"/>
  <c r="Z59" i="6"/>
  <c r="AC59" i="6" s="1"/>
  <c r="AH59" i="6"/>
  <c r="O60" i="6"/>
  <c r="P60" i="6" s="1"/>
  <c r="Q60" i="6"/>
  <c r="Z60" i="6"/>
  <c r="AC60" i="6" s="1"/>
  <c r="AH60" i="6"/>
  <c r="O61" i="6"/>
  <c r="P61" i="6" s="1"/>
  <c r="Q61" i="6"/>
  <c r="Z61" i="6"/>
  <c r="AC61" i="6" s="1"/>
  <c r="AH61" i="6"/>
  <c r="O65" i="6"/>
  <c r="P65" i="6" s="1"/>
  <c r="Q65" i="6"/>
  <c r="Z65" i="6"/>
  <c r="AC65" i="6" s="1"/>
  <c r="AH65" i="6"/>
  <c r="O66" i="6"/>
  <c r="P66" i="6" s="1"/>
  <c r="Q66" i="6"/>
  <c r="Z66" i="6"/>
  <c r="AC66" i="6" s="1"/>
  <c r="AH66" i="6"/>
  <c r="O67" i="6"/>
  <c r="P67" i="6" s="1"/>
  <c r="Q67" i="6"/>
  <c r="Z67" i="6"/>
  <c r="AC67" i="6" s="1"/>
  <c r="AH67" i="6"/>
  <c r="O68" i="6"/>
  <c r="P68" i="6" s="1"/>
  <c r="Q68" i="6"/>
  <c r="Z68" i="6"/>
  <c r="AC68" i="6" s="1"/>
  <c r="AH68" i="6"/>
  <c r="O69" i="6"/>
  <c r="P69" i="6" s="1"/>
  <c r="Q69" i="6"/>
  <c r="Z69" i="6"/>
  <c r="AC69" i="6" s="1"/>
  <c r="AH69" i="6"/>
  <c r="O70" i="6"/>
  <c r="P70" i="6" s="1"/>
  <c r="Q70" i="6"/>
  <c r="Z70" i="6"/>
  <c r="AC70" i="6" s="1"/>
  <c r="AH70" i="6"/>
  <c r="O71" i="6"/>
  <c r="P71" i="6" s="1"/>
  <c r="Q71" i="6"/>
  <c r="Z71" i="6"/>
  <c r="AC71" i="6" s="1"/>
  <c r="AH71" i="6"/>
  <c r="O72" i="6"/>
  <c r="P72" i="6" s="1"/>
  <c r="Q72" i="6"/>
  <c r="Z72" i="6"/>
  <c r="AC72" i="6" s="1"/>
  <c r="AH72" i="6"/>
  <c r="O73" i="6"/>
  <c r="P73" i="6" s="1"/>
  <c r="Q73" i="6"/>
  <c r="Z73" i="6"/>
  <c r="AC73" i="6" s="1"/>
  <c r="AH73" i="6"/>
  <c r="O74" i="6"/>
  <c r="P74" i="6" s="1"/>
  <c r="Q74" i="6"/>
  <c r="Z74" i="6"/>
  <c r="AC74" i="6" s="1"/>
  <c r="AH74" i="6"/>
  <c r="O75" i="6"/>
  <c r="P75" i="6" s="1"/>
  <c r="Q75" i="6"/>
  <c r="Z75" i="6"/>
  <c r="AC75" i="6" s="1"/>
  <c r="AH75" i="6"/>
  <c r="O76" i="6"/>
  <c r="P76" i="6" s="1"/>
  <c r="Q76" i="6"/>
  <c r="Z76" i="6"/>
  <c r="AC76" i="6" s="1"/>
  <c r="AH76" i="6"/>
  <c r="O78" i="6"/>
  <c r="P78" i="6" s="1"/>
  <c r="Q78" i="6"/>
  <c r="Z78" i="6"/>
  <c r="AC78" i="6" s="1"/>
  <c r="AH78" i="6"/>
  <c r="O79" i="6"/>
  <c r="P79" i="6" s="1"/>
  <c r="Q79" i="6"/>
  <c r="Z79" i="6"/>
  <c r="AC79" i="6" s="1"/>
  <c r="AH79" i="6"/>
  <c r="D3" i="2"/>
  <c r="AH185" i="6" l="1"/>
  <c r="K38" i="8"/>
  <c r="K48" i="8"/>
  <c r="R173" i="6"/>
  <c r="AH165" i="6"/>
  <c r="U177" i="6"/>
  <c r="H177" i="6"/>
  <c r="K20" i="8"/>
  <c r="K29" i="8"/>
  <c r="K11" i="8"/>
  <c r="K45" i="8"/>
  <c r="I18" i="6"/>
  <c r="I29" i="6" s="1"/>
  <c r="U29" i="6" s="1"/>
  <c r="I65" i="6"/>
  <c r="H65" i="6" s="1"/>
  <c r="I70" i="6"/>
  <c r="H70" i="6" s="1"/>
  <c r="I66" i="6"/>
  <c r="U66" i="6" s="1"/>
  <c r="I78" i="6"/>
  <c r="U78" i="6" s="1"/>
  <c r="U90" i="6"/>
  <c r="I128" i="6"/>
  <c r="U128" i="6" s="1"/>
  <c r="I138" i="6"/>
  <c r="H138" i="6" s="1"/>
  <c r="I151" i="6"/>
  <c r="H151" i="6" s="1"/>
  <c r="I170" i="6"/>
  <c r="U170" i="6" s="1"/>
  <c r="I173" i="6"/>
  <c r="I176" i="6"/>
  <c r="I178" i="6"/>
  <c r="I181" i="6"/>
  <c r="H181" i="6" s="1"/>
  <c r="I162" i="6"/>
  <c r="I182" i="6"/>
  <c r="H7" i="7"/>
  <c r="H3" i="7"/>
  <c r="I15" i="6"/>
  <c r="H15" i="6" s="1"/>
  <c r="I73" i="6"/>
  <c r="H73" i="6" s="1"/>
  <c r="I69" i="6"/>
  <c r="H69" i="6" s="1"/>
  <c r="I74" i="6"/>
  <c r="U74" i="6" s="1"/>
  <c r="I77" i="6"/>
  <c r="U112" i="6"/>
  <c r="I130" i="6"/>
  <c r="H130" i="6" s="1"/>
  <c r="I146" i="6"/>
  <c r="U146" i="6" s="1"/>
  <c r="I152" i="6"/>
  <c r="I171" i="6"/>
  <c r="U171" i="6" s="1"/>
  <c r="I174" i="6"/>
  <c r="U174" i="6" s="1"/>
  <c r="I14" i="6"/>
  <c r="I36" i="6" s="1"/>
  <c r="I72" i="6"/>
  <c r="H72" i="6" s="1"/>
  <c r="I68" i="6"/>
  <c r="U68" i="6" s="1"/>
  <c r="I75" i="6"/>
  <c r="H75" i="6" s="1"/>
  <c r="I76" i="6"/>
  <c r="U76" i="6" s="1"/>
  <c r="I129" i="6"/>
  <c r="U129" i="6" s="1"/>
  <c r="I148" i="6"/>
  <c r="I149" i="6" s="1"/>
  <c r="H149" i="6" s="1"/>
  <c r="I172" i="6"/>
  <c r="U172" i="6" s="1"/>
  <c r="I175" i="6"/>
  <c r="H175" i="6" s="1"/>
  <c r="I179" i="6"/>
  <c r="I168" i="6"/>
  <c r="H15" i="7"/>
  <c r="H8" i="7"/>
  <c r="H6" i="7"/>
  <c r="H4" i="7"/>
  <c r="H2" i="7"/>
  <c r="I71" i="6"/>
  <c r="H71" i="6" s="1"/>
  <c r="I67" i="6"/>
  <c r="U67" i="6" s="1"/>
  <c r="I79" i="6"/>
  <c r="H79" i="6" s="1"/>
  <c r="U96" i="6"/>
  <c r="H118" i="6"/>
  <c r="I180" i="6"/>
  <c r="U180" i="6" s="1"/>
  <c r="AJ21" i="5"/>
  <c r="AJ19" i="5"/>
  <c r="AJ14" i="5"/>
  <c r="AJ12" i="5"/>
  <c r="AJ8" i="5"/>
  <c r="AJ18" i="5"/>
  <c r="AJ17" i="5"/>
  <c r="AJ11" i="5"/>
  <c r="AJ13" i="5"/>
  <c r="AV23" i="5"/>
  <c r="AV25" i="5"/>
  <c r="AV24" i="5"/>
  <c r="AW24" i="5" s="1"/>
  <c r="AV20" i="5"/>
  <c r="AV17" i="5"/>
  <c r="AV15" i="5"/>
  <c r="AV11" i="5"/>
  <c r="AV8" i="5"/>
  <c r="AV14" i="5"/>
  <c r="AV13" i="5"/>
  <c r="AV12" i="5"/>
  <c r="AW12" i="5" s="1"/>
  <c r="BA12" i="5" s="1"/>
  <c r="AV7" i="5"/>
  <c r="AV21" i="5"/>
  <c r="AW21" i="5" s="1"/>
  <c r="AV22" i="5"/>
  <c r="AW14" i="5"/>
  <c r="AV16" i="5"/>
  <c r="AJ16" i="5"/>
  <c r="AJ22" i="5"/>
  <c r="AW20" i="5"/>
  <c r="AJ15" i="5"/>
  <c r="AJ7" i="5"/>
  <c r="AJ25" i="5"/>
  <c r="AV18" i="5"/>
  <c r="AJ23" i="5"/>
  <c r="AV19" i="5"/>
  <c r="AW19" i="5" s="1"/>
  <c r="R146" i="6"/>
  <c r="H170" i="6"/>
  <c r="R16" i="6"/>
  <c r="R111" i="6"/>
  <c r="I158" i="6"/>
  <c r="I163" i="6"/>
  <c r="R174" i="6"/>
  <c r="V174" i="6" s="1"/>
  <c r="AD174" i="6" s="1"/>
  <c r="U169" i="6"/>
  <c r="U89" i="6"/>
  <c r="R175" i="6"/>
  <c r="R168" i="6"/>
  <c r="U181" i="6"/>
  <c r="R180" i="6"/>
  <c r="U175" i="6"/>
  <c r="R179" i="6"/>
  <c r="R170" i="6"/>
  <c r="V170" i="6" s="1"/>
  <c r="AD170" i="6" s="1"/>
  <c r="R172" i="6"/>
  <c r="R181" i="6"/>
  <c r="R176" i="6"/>
  <c r="R169" i="6"/>
  <c r="R178" i="6"/>
  <c r="R171" i="6"/>
  <c r="R182" i="6"/>
  <c r="R177" i="6"/>
  <c r="V177" i="6" s="1"/>
  <c r="AD177" i="6" s="1"/>
  <c r="U157" i="6"/>
  <c r="R157" i="6"/>
  <c r="R89" i="6"/>
  <c r="R85" i="6"/>
  <c r="U148" i="6"/>
  <c r="R161" i="6"/>
  <c r="R163" i="6"/>
  <c r="R160" i="6"/>
  <c r="R162" i="6"/>
  <c r="R159" i="6"/>
  <c r="R158" i="6"/>
  <c r="R164" i="6"/>
  <c r="H13" i="6"/>
  <c r="R13" i="6"/>
  <c r="R90" i="6"/>
  <c r="V90" i="6" s="1"/>
  <c r="AD90" i="6" s="1"/>
  <c r="I25" i="6"/>
  <c r="I58" i="6" s="1"/>
  <c r="H58" i="6" s="1"/>
  <c r="R86" i="6"/>
  <c r="R17" i="6"/>
  <c r="R35" i="6"/>
  <c r="R149" i="6"/>
  <c r="R69" i="6"/>
  <c r="I16" i="6"/>
  <c r="U16" i="6" s="1"/>
  <c r="V16" i="6" s="1"/>
  <c r="AD16" i="6" s="1"/>
  <c r="R129" i="6"/>
  <c r="V129" i="6" s="1"/>
  <c r="AD129" i="6" s="1"/>
  <c r="R131" i="6"/>
  <c r="AH92" i="6"/>
  <c r="AH102" i="6"/>
  <c r="R36" i="6"/>
  <c r="R24" i="6"/>
  <c r="R77" i="6"/>
  <c r="U19" i="6"/>
  <c r="R101" i="6"/>
  <c r="R98" i="6"/>
  <c r="R107" i="6"/>
  <c r="R147" i="6"/>
  <c r="V147" i="6" s="1"/>
  <c r="AD147" i="6" s="1"/>
  <c r="AI147" i="6" s="1"/>
  <c r="R151" i="6"/>
  <c r="AH20" i="6"/>
  <c r="U71" i="6"/>
  <c r="H14" i="6"/>
  <c r="U13" i="6"/>
  <c r="R106" i="6"/>
  <c r="U70" i="6"/>
  <c r="R52" i="6"/>
  <c r="R15" i="6"/>
  <c r="I41" i="6"/>
  <c r="H41" i="6" s="1"/>
  <c r="R148" i="6"/>
  <c r="U87" i="6"/>
  <c r="H101" i="6"/>
  <c r="R76" i="6"/>
  <c r="V76" i="6" s="1"/>
  <c r="AD76" i="6" s="1"/>
  <c r="R40" i="6"/>
  <c r="R119" i="6"/>
  <c r="AH153" i="6"/>
  <c r="R88" i="6"/>
  <c r="R26" i="6"/>
  <c r="H147" i="6"/>
  <c r="R70" i="6"/>
  <c r="R30" i="6"/>
  <c r="R68" i="6"/>
  <c r="V68" i="6" s="1"/>
  <c r="AD68" i="6" s="1"/>
  <c r="R57" i="6"/>
  <c r="H91" i="6"/>
  <c r="U118" i="6"/>
  <c r="U98" i="6"/>
  <c r="AH80" i="6"/>
  <c r="U75" i="6"/>
  <c r="R74" i="6"/>
  <c r="V74" i="6" s="1"/>
  <c r="AD74" i="6" s="1"/>
  <c r="R50" i="6"/>
  <c r="AH53" i="6"/>
  <c r="R110" i="6"/>
  <c r="R121" i="6"/>
  <c r="R66" i="6"/>
  <c r="V66" i="6" s="1"/>
  <c r="AD66" i="6" s="1"/>
  <c r="R18" i="6"/>
  <c r="R37" i="6"/>
  <c r="R28" i="6"/>
  <c r="R72" i="6"/>
  <c r="I30" i="6"/>
  <c r="V146" i="6"/>
  <c r="AD146" i="6" s="1"/>
  <c r="H90" i="6"/>
  <c r="U73" i="6"/>
  <c r="R117" i="6"/>
  <c r="R150" i="6"/>
  <c r="H111" i="6"/>
  <c r="R97" i="6"/>
  <c r="H35" i="6"/>
  <c r="U35" i="6"/>
  <c r="U108" i="6"/>
  <c r="H108" i="6"/>
  <c r="U36" i="6"/>
  <c r="H36" i="6"/>
  <c r="R27" i="6"/>
  <c r="R39" i="6"/>
  <c r="R99" i="6"/>
  <c r="AH142" i="6"/>
  <c r="H139" i="6"/>
  <c r="R41" i="6"/>
  <c r="R118" i="6"/>
  <c r="R139" i="6"/>
  <c r="V139" i="6" s="1"/>
  <c r="AD139" i="6" s="1"/>
  <c r="H146" i="6"/>
  <c r="R75" i="6"/>
  <c r="R71" i="6"/>
  <c r="R65" i="6"/>
  <c r="R60" i="6"/>
  <c r="R38" i="6"/>
  <c r="H67" i="6"/>
  <c r="H68" i="6"/>
  <c r="R29" i="6"/>
  <c r="AH124" i="6"/>
  <c r="R49" i="6"/>
  <c r="R46" i="6"/>
  <c r="U14" i="6"/>
  <c r="H74" i="6"/>
  <c r="R100" i="6"/>
  <c r="R123" i="6"/>
  <c r="R73" i="6"/>
  <c r="R47" i="6"/>
  <c r="R25" i="6"/>
  <c r="AH31" i="6"/>
  <c r="I24" i="6"/>
  <c r="H129" i="6"/>
  <c r="R138" i="6"/>
  <c r="R67" i="6"/>
  <c r="V67" i="6" s="1"/>
  <c r="AD67" i="6" s="1"/>
  <c r="AE67" i="6" s="1"/>
  <c r="R58" i="6"/>
  <c r="R14" i="6"/>
  <c r="R79" i="6"/>
  <c r="R61" i="6"/>
  <c r="R59" i="6"/>
  <c r="I37" i="6"/>
  <c r="H87" i="6"/>
  <c r="R78" i="6"/>
  <c r="U149" i="6"/>
  <c r="R51" i="6"/>
  <c r="R48" i="6"/>
  <c r="H96" i="6"/>
  <c r="R132" i="6"/>
  <c r="R137" i="6"/>
  <c r="R109" i="6"/>
  <c r="R141" i="6"/>
  <c r="R96" i="6"/>
  <c r="AH113" i="6"/>
  <c r="R120" i="6"/>
  <c r="H97" i="6"/>
  <c r="U97" i="6"/>
  <c r="AH133" i="6"/>
  <c r="H86" i="6"/>
  <c r="U79" i="6"/>
  <c r="R87" i="6"/>
  <c r="R122" i="6"/>
  <c r="H128" i="6"/>
  <c r="H78" i="6"/>
  <c r="R140" i="6"/>
  <c r="AH62" i="6"/>
  <c r="R130" i="6"/>
  <c r="R128" i="6"/>
  <c r="V128" i="6" s="1"/>
  <c r="AD128" i="6" s="1"/>
  <c r="R152" i="6"/>
  <c r="H77" i="6"/>
  <c r="U77" i="6"/>
  <c r="R19" i="6"/>
  <c r="R112" i="6"/>
  <c r="H152" i="6"/>
  <c r="U152" i="6"/>
  <c r="U137" i="6"/>
  <c r="H137" i="6"/>
  <c r="H29" i="6"/>
  <c r="AH42" i="6"/>
  <c r="H85" i="6"/>
  <c r="R91" i="6"/>
  <c r="R108" i="6"/>
  <c r="U65" i="6"/>
  <c r="U86" i="6"/>
  <c r="U15" i="6"/>
  <c r="I26" i="6"/>
  <c r="H76" i="6"/>
  <c r="U72" i="6"/>
  <c r="I17" i="6"/>
  <c r="AW13" i="5" l="1"/>
  <c r="AX13" i="5" s="1"/>
  <c r="AW8" i="5"/>
  <c r="AX8" i="5" s="1"/>
  <c r="I61" i="6"/>
  <c r="H61" i="6" s="1"/>
  <c r="U85" i="6"/>
  <c r="V85" i="6" s="1"/>
  <c r="AD85" i="6" s="1"/>
  <c r="I51" i="6"/>
  <c r="U138" i="6"/>
  <c r="H148" i="6"/>
  <c r="I40" i="6"/>
  <c r="H40" i="6" s="1"/>
  <c r="U69" i="6"/>
  <c r="H18" i="6"/>
  <c r="U130" i="6"/>
  <c r="V172" i="6"/>
  <c r="AD172" i="6" s="1"/>
  <c r="AI172" i="6" s="1"/>
  <c r="H172" i="6"/>
  <c r="I131" i="6"/>
  <c r="V112" i="6"/>
  <c r="AD112" i="6" s="1"/>
  <c r="AE112" i="6" s="1"/>
  <c r="H66" i="6"/>
  <c r="H112" i="6"/>
  <c r="U151" i="6"/>
  <c r="U18" i="6"/>
  <c r="V18" i="6" s="1"/>
  <c r="AD18" i="6" s="1"/>
  <c r="AE18" i="6" s="1"/>
  <c r="U91" i="6"/>
  <c r="V91" i="6" s="1"/>
  <c r="AD91" i="6" s="1"/>
  <c r="AE91" i="6" s="1"/>
  <c r="H174" i="6"/>
  <c r="AW17" i="5"/>
  <c r="AX17" i="5" s="1"/>
  <c r="H168" i="6"/>
  <c r="U168" i="6"/>
  <c r="V168" i="6" s="1"/>
  <c r="AD168" i="6" s="1"/>
  <c r="U182" i="6"/>
  <c r="H182" i="6"/>
  <c r="U176" i="6"/>
  <c r="H176" i="6"/>
  <c r="AH186" i="6"/>
  <c r="D5" i="6" s="1"/>
  <c r="I150" i="6"/>
  <c r="H150" i="6" s="1"/>
  <c r="V182" i="6"/>
  <c r="AD182" i="6" s="1"/>
  <c r="AI182" i="6" s="1"/>
  <c r="H171" i="6"/>
  <c r="U179" i="6"/>
  <c r="H179" i="6"/>
  <c r="H162" i="6"/>
  <c r="U162" i="6"/>
  <c r="V162" i="6" s="1"/>
  <c r="AD162" i="6" s="1"/>
  <c r="U173" i="6"/>
  <c r="V173" i="6" s="1"/>
  <c r="AD173" i="6" s="1"/>
  <c r="H173" i="6"/>
  <c r="V176" i="6"/>
  <c r="AD176" i="6" s="1"/>
  <c r="AI176" i="6" s="1"/>
  <c r="V180" i="6"/>
  <c r="AD180" i="6" s="1"/>
  <c r="V89" i="6"/>
  <c r="AD89" i="6" s="1"/>
  <c r="V171" i="6"/>
  <c r="AD171" i="6" s="1"/>
  <c r="AI171" i="6" s="1"/>
  <c r="V179" i="6"/>
  <c r="AD179" i="6" s="1"/>
  <c r="AE179" i="6" s="1"/>
  <c r="V169" i="6"/>
  <c r="AD169" i="6" s="1"/>
  <c r="H180" i="6"/>
  <c r="U178" i="6"/>
  <c r="V178" i="6" s="1"/>
  <c r="AD178" i="6" s="1"/>
  <c r="H178" i="6"/>
  <c r="AW23" i="5"/>
  <c r="AW7" i="5"/>
  <c r="BA8" i="5"/>
  <c r="AW15" i="5"/>
  <c r="AW22" i="5"/>
  <c r="AX12" i="5"/>
  <c r="AW11" i="5"/>
  <c r="BA11" i="5" s="1"/>
  <c r="AW25" i="5"/>
  <c r="AX25" i="5" s="1"/>
  <c r="AW18" i="5"/>
  <c r="BA18" i="5" s="1"/>
  <c r="BA17" i="5"/>
  <c r="AX22" i="5"/>
  <c r="BA22" i="5"/>
  <c r="AX20" i="5"/>
  <c r="BA20" i="5"/>
  <c r="AX24" i="5"/>
  <c r="BA24" i="5"/>
  <c r="AX21" i="5"/>
  <c r="BA21" i="5"/>
  <c r="AX7" i="5"/>
  <c r="BA7" i="5"/>
  <c r="AX23" i="5"/>
  <c r="BA23" i="5"/>
  <c r="BA13" i="5"/>
  <c r="AW16" i="5"/>
  <c r="AX14" i="5"/>
  <c r="BA14" i="5"/>
  <c r="AX15" i="5"/>
  <c r="BA15" i="5"/>
  <c r="BA25" i="5"/>
  <c r="AX19" i="5"/>
  <c r="BA19" i="5"/>
  <c r="H89" i="6"/>
  <c r="H110" i="6"/>
  <c r="V175" i="6"/>
  <c r="AD175" i="6" s="1"/>
  <c r="AE175" i="6" s="1"/>
  <c r="U163" i="6"/>
  <c r="H163" i="6"/>
  <c r="I164" i="6"/>
  <c r="I47" i="6"/>
  <c r="U47" i="6" s="1"/>
  <c r="V47" i="6" s="1"/>
  <c r="AD47" i="6" s="1"/>
  <c r="AE47" i="6" s="1"/>
  <c r="H16" i="6"/>
  <c r="I159" i="6"/>
  <c r="U158" i="6"/>
  <c r="V158" i="6" s="1"/>
  <c r="AD158" i="6" s="1"/>
  <c r="H158" i="6"/>
  <c r="V163" i="6"/>
  <c r="AD163" i="6" s="1"/>
  <c r="AI163" i="6" s="1"/>
  <c r="V181" i="6"/>
  <c r="AD181" i="6" s="1"/>
  <c r="V157" i="6"/>
  <c r="AD157" i="6" s="1"/>
  <c r="AI157" i="6" s="1"/>
  <c r="H25" i="6"/>
  <c r="U150" i="6"/>
  <c r="V150" i="6" s="1"/>
  <c r="AD150" i="6" s="1"/>
  <c r="AI173" i="6"/>
  <c r="AE173" i="6"/>
  <c r="AE182" i="6"/>
  <c r="AI177" i="6"/>
  <c r="AE177" i="6"/>
  <c r="AE170" i="6"/>
  <c r="AI170" i="6"/>
  <c r="AI175" i="6"/>
  <c r="AI169" i="6"/>
  <c r="AE169" i="6"/>
  <c r="AI179" i="6"/>
  <c r="AI174" i="6"/>
  <c r="AE174" i="6"/>
  <c r="AE171" i="6"/>
  <c r="AI181" i="6"/>
  <c r="AE181" i="6"/>
  <c r="AI180" i="6"/>
  <c r="AE180" i="6"/>
  <c r="U58" i="6"/>
  <c r="V58" i="6" s="1"/>
  <c r="AD58" i="6" s="1"/>
  <c r="AI58" i="6" s="1"/>
  <c r="V13" i="6"/>
  <c r="AD13" i="6" s="1"/>
  <c r="AI13" i="6" s="1"/>
  <c r="V69" i="6"/>
  <c r="AD69" i="6" s="1"/>
  <c r="AI69" i="6" s="1"/>
  <c r="V148" i="6"/>
  <c r="AD148" i="6" s="1"/>
  <c r="AI148" i="6" s="1"/>
  <c r="U25" i="6"/>
  <c r="V25" i="6" s="1"/>
  <c r="AD25" i="6" s="1"/>
  <c r="I38" i="6"/>
  <c r="H38" i="6" s="1"/>
  <c r="V149" i="6"/>
  <c r="AD149" i="6" s="1"/>
  <c r="AE149" i="6" s="1"/>
  <c r="V71" i="6"/>
  <c r="AD71" i="6" s="1"/>
  <c r="AE71" i="6" s="1"/>
  <c r="I27" i="6"/>
  <c r="I60" i="6" s="1"/>
  <c r="V70" i="6"/>
  <c r="AD70" i="6" s="1"/>
  <c r="AE70" i="6" s="1"/>
  <c r="V86" i="6"/>
  <c r="AD86" i="6" s="1"/>
  <c r="AI86" i="6" s="1"/>
  <c r="V35" i="6"/>
  <c r="AD35" i="6" s="1"/>
  <c r="AE35" i="6" s="1"/>
  <c r="U41" i="6"/>
  <c r="V41" i="6" s="1"/>
  <c r="AD41" i="6" s="1"/>
  <c r="AE41" i="6" s="1"/>
  <c r="V36" i="6"/>
  <c r="AD36" i="6" s="1"/>
  <c r="AI36" i="6" s="1"/>
  <c r="V87" i="6"/>
  <c r="AD87" i="6" s="1"/>
  <c r="AE87" i="6" s="1"/>
  <c r="AI67" i="6"/>
  <c r="V15" i="6"/>
  <c r="AD15" i="6" s="1"/>
  <c r="AI15" i="6" s="1"/>
  <c r="V130" i="6"/>
  <c r="AD130" i="6" s="1"/>
  <c r="AI130" i="6" s="1"/>
  <c r="U40" i="6"/>
  <c r="V40" i="6" s="1"/>
  <c r="AD40" i="6" s="1"/>
  <c r="AE40" i="6" s="1"/>
  <c r="V138" i="6"/>
  <c r="AD138" i="6" s="1"/>
  <c r="AI138" i="6" s="1"/>
  <c r="U123" i="6"/>
  <c r="V123" i="6" s="1"/>
  <c r="AD123" i="6" s="1"/>
  <c r="AE123" i="6" s="1"/>
  <c r="U101" i="6"/>
  <c r="V101" i="6" s="1"/>
  <c r="AD101" i="6" s="1"/>
  <c r="AE101" i="6" s="1"/>
  <c r="U88" i="6"/>
  <c r="V88" i="6" s="1"/>
  <c r="AD88" i="6" s="1"/>
  <c r="V96" i="6"/>
  <c r="AD96" i="6" s="1"/>
  <c r="AI96" i="6" s="1"/>
  <c r="U99" i="6"/>
  <c r="V99" i="6" s="1"/>
  <c r="AD99" i="6" s="1"/>
  <c r="V19" i="6"/>
  <c r="AD19" i="6" s="1"/>
  <c r="AI19" i="6" s="1"/>
  <c r="H88" i="6"/>
  <c r="V98" i="6"/>
  <c r="AD98" i="6" s="1"/>
  <c r="AI98" i="6" s="1"/>
  <c r="V72" i="6"/>
  <c r="AD72" i="6" s="1"/>
  <c r="AE72" i="6" s="1"/>
  <c r="V77" i="6"/>
  <c r="AD77" i="6" s="1"/>
  <c r="AI77" i="6" s="1"/>
  <c r="V73" i="6"/>
  <c r="AD73" i="6" s="1"/>
  <c r="AI73" i="6" s="1"/>
  <c r="V118" i="6"/>
  <c r="AD118" i="6" s="1"/>
  <c r="AE118" i="6" s="1"/>
  <c r="V151" i="6"/>
  <c r="AD151" i="6" s="1"/>
  <c r="AI151" i="6" s="1"/>
  <c r="V65" i="6"/>
  <c r="AD65" i="6" s="1"/>
  <c r="AI65" i="6" s="1"/>
  <c r="V29" i="6"/>
  <c r="AD29" i="6" s="1"/>
  <c r="AI29" i="6" s="1"/>
  <c r="V14" i="6"/>
  <c r="AD14" i="6" s="1"/>
  <c r="AE14" i="6" s="1"/>
  <c r="U111" i="6"/>
  <c r="V111" i="6" s="1"/>
  <c r="AD111" i="6" s="1"/>
  <c r="AI111" i="6" s="1"/>
  <c r="H98" i="6"/>
  <c r="D8" i="2"/>
  <c r="I132" i="6"/>
  <c r="H132" i="6" s="1"/>
  <c r="V97" i="6"/>
  <c r="AD97" i="6" s="1"/>
  <c r="AE97" i="6" s="1"/>
  <c r="U61" i="6"/>
  <c r="V61" i="6" s="1"/>
  <c r="AD61" i="6" s="1"/>
  <c r="U30" i="6"/>
  <c r="V30" i="6" s="1"/>
  <c r="AD30" i="6" s="1"/>
  <c r="I52" i="6"/>
  <c r="V78" i="6"/>
  <c r="AD78" i="6" s="1"/>
  <c r="AI78" i="6" s="1"/>
  <c r="H30" i="6"/>
  <c r="V108" i="6"/>
  <c r="AD108" i="6" s="1"/>
  <c r="AI108" i="6" s="1"/>
  <c r="V75" i="6"/>
  <c r="AD75" i="6" s="1"/>
  <c r="V79" i="6"/>
  <c r="AD79" i="6" s="1"/>
  <c r="AI79" i="6" s="1"/>
  <c r="H100" i="6"/>
  <c r="U100" i="6"/>
  <c r="V100" i="6" s="1"/>
  <c r="AD100" i="6" s="1"/>
  <c r="AI100" i="6" s="1"/>
  <c r="I46" i="6"/>
  <c r="U24" i="6"/>
  <c r="V24" i="6" s="1"/>
  <c r="AD24" i="6" s="1"/>
  <c r="H24" i="6"/>
  <c r="I57" i="6"/>
  <c r="U37" i="6"/>
  <c r="V37" i="6" s="1"/>
  <c r="AD37" i="6" s="1"/>
  <c r="AE37" i="6" s="1"/>
  <c r="H37" i="6"/>
  <c r="AE147" i="6"/>
  <c r="AE139" i="6"/>
  <c r="AI139" i="6"/>
  <c r="AE74" i="6"/>
  <c r="AI74" i="6"/>
  <c r="AI112" i="6"/>
  <c r="AI76" i="6"/>
  <c r="AE76" i="6"/>
  <c r="AI129" i="6"/>
  <c r="AE129" i="6"/>
  <c r="U117" i="6"/>
  <c r="V117" i="6" s="1"/>
  <c r="AD117" i="6" s="1"/>
  <c r="H117" i="6"/>
  <c r="H109" i="6"/>
  <c r="U109" i="6"/>
  <c r="V109" i="6" s="1"/>
  <c r="AD109" i="6" s="1"/>
  <c r="AI146" i="6"/>
  <c r="AE146" i="6"/>
  <c r="AI128" i="6"/>
  <c r="AE128" i="6"/>
  <c r="H51" i="6"/>
  <c r="U51" i="6"/>
  <c r="V51" i="6" s="1"/>
  <c r="AD51" i="6" s="1"/>
  <c r="AI89" i="6"/>
  <c r="AE89" i="6"/>
  <c r="V137" i="6"/>
  <c r="AD137" i="6" s="1"/>
  <c r="AI66" i="6"/>
  <c r="AE66" i="6"/>
  <c r="U107" i="6"/>
  <c r="V107" i="6" s="1"/>
  <c r="AD107" i="6" s="1"/>
  <c r="H107" i="6"/>
  <c r="H17" i="6"/>
  <c r="I28" i="6"/>
  <c r="I39" i="6"/>
  <c r="U17" i="6"/>
  <c r="V17" i="6" s="1"/>
  <c r="AD17" i="6" s="1"/>
  <c r="U26" i="6"/>
  <c r="V26" i="6" s="1"/>
  <c r="AD26" i="6" s="1"/>
  <c r="I59" i="6"/>
  <c r="I48" i="6"/>
  <c r="H26" i="6"/>
  <c r="AI68" i="6"/>
  <c r="AE68" i="6"/>
  <c r="I49" i="6"/>
  <c r="U106" i="6"/>
  <c r="V106" i="6" s="1"/>
  <c r="AD106" i="6" s="1"/>
  <c r="H106" i="6"/>
  <c r="V152" i="6"/>
  <c r="AD152" i="6" s="1"/>
  <c r="AE69" i="6"/>
  <c r="AE16" i="6"/>
  <c r="AI16" i="6"/>
  <c r="AI90" i="6"/>
  <c r="AE90" i="6"/>
  <c r="H131" i="6"/>
  <c r="U131" i="6"/>
  <c r="V131" i="6" s="1"/>
  <c r="AD131" i="6" s="1"/>
  <c r="AX11" i="5" l="1"/>
  <c r="AI85" i="6"/>
  <c r="AE85" i="6"/>
  <c r="AE172" i="6"/>
  <c r="AE86" i="6"/>
  <c r="U110" i="6"/>
  <c r="V110" i="6" s="1"/>
  <c r="AD110" i="6" s="1"/>
  <c r="AE110" i="6" s="1"/>
  <c r="AE176" i="6"/>
  <c r="AI168" i="6"/>
  <c r="AE168" i="6"/>
  <c r="AE162" i="6"/>
  <c r="AI162" i="6"/>
  <c r="AE178" i="6"/>
  <c r="AI178" i="6"/>
  <c r="AX18" i="5"/>
  <c r="AX16" i="5"/>
  <c r="BA16" i="5"/>
  <c r="AE13" i="6"/>
  <c r="AE163" i="6"/>
  <c r="AI158" i="6"/>
  <c r="AE158" i="6"/>
  <c r="H47" i="6"/>
  <c r="AI71" i="6"/>
  <c r="U164" i="6"/>
  <c r="V164" i="6" s="1"/>
  <c r="AD164" i="6" s="1"/>
  <c r="H164" i="6"/>
  <c r="H159" i="6"/>
  <c r="I160" i="6"/>
  <c r="U159" i="6"/>
  <c r="V159" i="6" s="1"/>
  <c r="AD159" i="6" s="1"/>
  <c r="AE157" i="6"/>
  <c r="AE150" i="6"/>
  <c r="AI150" i="6"/>
  <c r="AE148" i="6"/>
  <c r="AI149" i="6"/>
  <c r="AI70" i="6"/>
  <c r="H27" i="6"/>
  <c r="U38" i="6"/>
  <c r="V38" i="6" s="1"/>
  <c r="AD38" i="6" s="1"/>
  <c r="AE38" i="6" s="1"/>
  <c r="AI35" i="6"/>
  <c r="AI101" i="6"/>
  <c r="AE130" i="6"/>
  <c r="AE96" i="6"/>
  <c r="AI87" i="6"/>
  <c r="AI91" i="6"/>
  <c r="AI118" i="6"/>
  <c r="U27" i="6"/>
  <c r="V27" i="6" s="1"/>
  <c r="AD27" i="6" s="1"/>
  <c r="AE27" i="6" s="1"/>
  <c r="AI88" i="6"/>
  <c r="AE88" i="6"/>
  <c r="AI110" i="6"/>
  <c r="AE15" i="6"/>
  <c r="AE138" i="6"/>
  <c r="AI123" i="6"/>
  <c r="AI97" i="6"/>
  <c r="AI18" i="6"/>
  <c r="AE151" i="6"/>
  <c r="AE77" i="6"/>
  <c r="AI72" i="6"/>
  <c r="AE73" i="6"/>
  <c r="AE36" i="6"/>
  <c r="AI47" i="6"/>
  <c r="H123" i="6"/>
  <c r="U120" i="6"/>
  <c r="V120" i="6" s="1"/>
  <c r="AD120" i="6" s="1"/>
  <c r="H99" i="6"/>
  <c r="AI40" i="6"/>
  <c r="AE65" i="6"/>
  <c r="AE98" i="6"/>
  <c r="AE78" i="6"/>
  <c r="AE19" i="6"/>
  <c r="AE61" i="6"/>
  <c r="AI61" i="6"/>
  <c r="AE58" i="6"/>
  <c r="U132" i="6"/>
  <c r="V132" i="6" s="1"/>
  <c r="AD132" i="6" s="1"/>
  <c r="AI132" i="6" s="1"/>
  <c r="AI14" i="6"/>
  <c r="U119" i="6"/>
  <c r="V119" i="6" s="1"/>
  <c r="AD119" i="6" s="1"/>
  <c r="H119" i="6"/>
  <c r="AE29" i="6"/>
  <c r="AE100" i="6"/>
  <c r="AI25" i="6"/>
  <c r="AE25" i="6"/>
  <c r="AE111" i="6"/>
  <c r="AE75" i="6"/>
  <c r="AI75" i="6"/>
  <c r="AI37" i="6"/>
  <c r="U52" i="6"/>
  <c r="V52" i="6" s="1"/>
  <c r="AD52" i="6" s="1"/>
  <c r="H52" i="6"/>
  <c r="AI30" i="6"/>
  <c r="AE30" i="6"/>
  <c r="AI41" i="6"/>
  <c r="AE108" i="6"/>
  <c r="AE79" i="6"/>
  <c r="AE24" i="6"/>
  <c r="AI24" i="6"/>
  <c r="H46" i="6"/>
  <c r="U46" i="6"/>
  <c r="V46" i="6" s="1"/>
  <c r="AD46" i="6" s="1"/>
  <c r="U57" i="6"/>
  <c r="V57" i="6" s="1"/>
  <c r="AD57" i="6" s="1"/>
  <c r="H57" i="6"/>
  <c r="U122" i="6"/>
  <c r="V122" i="6" s="1"/>
  <c r="AD122" i="6" s="1"/>
  <c r="H122" i="6"/>
  <c r="I141" i="6"/>
  <c r="AI131" i="6"/>
  <c r="AE131" i="6"/>
  <c r="U48" i="6"/>
  <c r="V48" i="6" s="1"/>
  <c r="AD48" i="6" s="1"/>
  <c r="H48" i="6"/>
  <c r="AE99" i="6"/>
  <c r="AI99" i="6"/>
  <c r="U59" i="6"/>
  <c r="V59" i="6" s="1"/>
  <c r="AD59" i="6" s="1"/>
  <c r="H59" i="6"/>
  <c r="AI26" i="6"/>
  <c r="AE26" i="6"/>
  <c r="AI109" i="6"/>
  <c r="AE109" i="6"/>
  <c r="AE17" i="6"/>
  <c r="AI17" i="6"/>
  <c r="AE137" i="6"/>
  <c r="AI137" i="6"/>
  <c r="H39" i="6"/>
  <c r="U39" i="6"/>
  <c r="V39" i="6" s="1"/>
  <c r="AD39" i="6" s="1"/>
  <c r="H60" i="6"/>
  <c r="U60" i="6"/>
  <c r="V60" i="6" s="1"/>
  <c r="AD60" i="6" s="1"/>
  <c r="AI107" i="6"/>
  <c r="AE107" i="6"/>
  <c r="AE152" i="6"/>
  <c r="AI152" i="6"/>
  <c r="I50" i="6"/>
  <c r="U28" i="6"/>
  <c r="V28" i="6" s="1"/>
  <c r="AD28" i="6" s="1"/>
  <c r="H28" i="6"/>
  <c r="AE51" i="6"/>
  <c r="AI51" i="6"/>
  <c r="AE117" i="6"/>
  <c r="AI117" i="6"/>
  <c r="AI106" i="6"/>
  <c r="AE106" i="6"/>
  <c r="U49" i="6"/>
  <c r="V49" i="6" s="1"/>
  <c r="AD49" i="6" s="1"/>
  <c r="H49" i="6"/>
  <c r="AI38" i="6" l="1"/>
  <c r="AI183" i="6"/>
  <c r="AJ183" i="6" s="1"/>
  <c r="I161" i="6"/>
  <c r="U160" i="6"/>
  <c r="V160" i="6" s="1"/>
  <c r="AD160" i="6" s="1"/>
  <c r="H160" i="6"/>
  <c r="AI159" i="6"/>
  <c r="AE159" i="6"/>
  <c r="AI153" i="6"/>
  <c r="AJ153" i="6" s="1"/>
  <c r="AI164" i="6"/>
  <c r="AE164" i="6"/>
  <c r="AI92" i="6"/>
  <c r="AJ92" i="6" s="1"/>
  <c r="AI27" i="6"/>
  <c r="AI102" i="6"/>
  <c r="AJ102" i="6" s="1"/>
  <c r="AI80" i="6"/>
  <c r="AJ80" i="6" s="1"/>
  <c r="AI20" i="6"/>
  <c r="AE132" i="6"/>
  <c r="H120" i="6"/>
  <c r="AI133" i="6"/>
  <c r="AJ133" i="6" s="1"/>
  <c r="AE119" i="6"/>
  <c r="AI119" i="6"/>
  <c r="U121" i="6"/>
  <c r="V121" i="6" s="1"/>
  <c r="AD121" i="6" s="1"/>
  <c r="H121" i="6"/>
  <c r="I140" i="6"/>
  <c r="AI52" i="6"/>
  <c r="AE52" i="6"/>
  <c r="H141" i="6"/>
  <c r="U141" i="6"/>
  <c r="V141" i="6" s="1"/>
  <c r="AD141" i="6" s="1"/>
  <c r="AE122" i="6"/>
  <c r="AI122" i="6"/>
  <c r="AI46" i="6"/>
  <c r="AE46" i="6"/>
  <c r="AI57" i="6"/>
  <c r="AE57" i="6"/>
  <c r="AI49" i="6"/>
  <c r="AE49" i="6"/>
  <c r="H50" i="6"/>
  <c r="U50" i="6"/>
  <c r="V50" i="6" s="1"/>
  <c r="AD50" i="6" s="1"/>
  <c r="AI60" i="6"/>
  <c r="AE60" i="6"/>
  <c r="AE28" i="6"/>
  <c r="AI28" i="6"/>
  <c r="AE48" i="6"/>
  <c r="AI48" i="6"/>
  <c r="AI59" i="6"/>
  <c r="AE59" i="6"/>
  <c r="AI113" i="6"/>
  <c r="AJ113" i="6" s="1"/>
  <c r="AE39" i="6"/>
  <c r="AI39" i="6"/>
  <c r="AI42" i="6" s="1"/>
  <c r="AJ42" i="6" s="1"/>
  <c r="AI120" i="6"/>
  <c r="AE120" i="6"/>
  <c r="AJ20" i="6" l="1"/>
  <c r="AE160" i="6"/>
  <c r="AI160" i="6"/>
  <c r="AI31" i="6"/>
  <c r="AJ31" i="6" s="1"/>
  <c r="U161" i="6"/>
  <c r="V161" i="6" s="1"/>
  <c r="AD161" i="6" s="1"/>
  <c r="H161" i="6"/>
  <c r="H140" i="6"/>
  <c r="U140" i="6"/>
  <c r="V140" i="6" s="1"/>
  <c r="AD140" i="6" s="1"/>
  <c r="AI121" i="6"/>
  <c r="AI124" i="6" s="1"/>
  <c r="AJ124" i="6" s="1"/>
  <c r="AE121" i="6"/>
  <c r="AI141" i="6"/>
  <c r="AE141" i="6"/>
  <c r="AI50" i="6"/>
  <c r="AI53" i="6" s="1"/>
  <c r="AJ53" i="6" s="1"/>
  <c r="AE50" i="6"/>
  <c r="AI62" i="6"/>
  <c r="AJ62" i="6" s="1"/>
  <c r="AI161" i="6" l="1"/>
  <c r="AI165" i="6" s="1"/>
  <c r="AJ165" i="6" s="1"/>
  <c r="AE161" i="6"/>
  <c r="AI140" i="6"/>
  <c r="AI142" i="6" s="1"/>
  <c r="AH187" i="6" s="1"/>
  <c r="AH188" i="6" s="1"/>
  <c r="AE140" i="6"/>
  <c r="AJ142" i="6" l="1"/>
  <c r="D9" i="2"/>
  <c r="D14" i="2" l="1"/>
  <c r="AR4" i="5"/>
  <c r="AV4" i="5" s="1"/>
  <c r="AR5" i="5"/>
  <c r="AV5" i="5" s="1"/>
  <c r="AR6" i="5"/>
  <c r="AV6" i="5" s="1"/>
  <c r="T6" i="5"/>
  <c r="AI6" i="5"/>
  <c r="AJ6" i="5" s="1"/>
  <c r="T5" i="5"/>
  <c r="AI5" i="5"/>
  <c r="AJ5" i="5" s="1"/>
  <c r="AW5" i="5" s="1"/>
  <c r="T4" i="5"/>
  <c r="AI4" i="5"/>
  <c r="AJ4" i="5" s="1"/>
  <c r="AW4" i="5" s="1"/>
  <c r="AW6" i="5" l="1"/>
  <c r="BA5" i="5"/>
  <c r="AX5" i="5"/>
  <c r="AX4" i="5"/>
  <c r="BA4" i="5"/>
  <c r="BA6" i="5" l="1"/>
  <c r="AX6" i="5"/>
  <c r="AR9" i="5"/>
  <c r="AV9" i="5" s="1"/>
  <c r="AR10" i="5"/>
  <c r="AV10" i="5" s="1"/>
  <c r="T10" i="5"/>
  <c r="AI10" i="5"/>
  <c r="AJ10" i="5" s="1"/>
  <c r="T9" i="5"/>
  <c r="AI9" i="5"/>
  <c r="AJ9" i="5" s="1"/>
  <c r="AW9" i="5" s="1"/>
  <c r="AX9" i="5" l="1"/>
  <c r="BA9" i="5"/>
  <c r="AW10" i="5"/>
  <c r="AX10" i="5" l="1"/>
  <c r="BA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<sst xmlns="http://schemas.openxmlformats.org/spreadsheetml/2006/main" count="2323" uniqueCount="1285">
  <si>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</si>
  <si>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</si>
  <si>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</si>
  <si>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</si>
  <si>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</si>
  <si>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</si>
  <si>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</si>
  <si>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</si>
  <si>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</si>
  <si>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</si>
  <si>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</si>
  <si>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</si>
  <si>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</si>
  <si>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</si>
  <si>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</si>
  <si>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</si>
  <si>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</si>
  <si>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</si>
  <si>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</si>
  <si>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</si>
  <si>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</si>
  <si>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</si>
  <si>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</si>
  <si>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</si>
  <si>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</si>
  <si>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</si>
  <si>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</si>
  <si>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</si>
  <si>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</si>
  <si>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</si>
  <si>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</si>
  <si>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</si>
  <si>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</si>
  <si>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</si>
  <si>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</si>
  <si>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</si>
  <si>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</si>
  <si>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</si>
  <si>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</si>
  <si>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</si>
  <si>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</si>
  <si>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</si>
  <si>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</si>
  <si>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</si>
  <si>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</si>
  <si>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</si>
  <si>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</si>
  <si>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</si>
  <si>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</si>
  <si>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</si>
  <si>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</si>
  <si>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</si>
  <si>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</si>
  <si>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</si>
  <si>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</si>
  <si>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</si>
  <si>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</si>
  <si>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</si>
  <si>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</si>
  <si>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</si>
  <si>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</si>
  <si>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</si>
  <si>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</si>
  <si>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</si>
  <si>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</si>
  <si>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</si>
  <si>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</si>
  <si>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</si>
  <si>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</si>
  <si>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</si>
  <si>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</si>
  <si>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</si>
  <si>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</si>
  <si>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</si>
  <si>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</si>
  <si>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</si>
  <si>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</si>
  <si>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</si>
  <si>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</si>
  <si>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</si>
  <si>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</si>
  <si>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</si>
  <si>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</si>
  <si>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</si>
  <si>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</si>
  <si>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</si>
  <si>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</si>
  <si>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</si>
  <si>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</si>
  <si>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</si>
  <si>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</si>
  <si>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</si>
  <si>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</si>
  <si>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</si>
  <si>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</si>
  <si>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</si>
  <si>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</si>
  <si>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</si>
  <si>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</si>
  <si>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</si>
  <si>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</si>
  <si>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</si>
  <si>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</si>
  <si>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</si>
  <si>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</si>
  <si>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</si>
  <si>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</si>
  <si>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</si>
  <si>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</si>
  <si>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</si>
  <si>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</si>
  <si>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</si>
  <si>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</si>
  <si>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</si>
  <si>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</si>
  <si>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</si>
  <si>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</si>
  <si>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</si>
  <si>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</si>
  <si>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</si>
  <si>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</si>
  <si>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</si>
  <si>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</si>
  <si>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</si>
  <si>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</si>
  <si>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</si>
  <si>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</si>
  <si>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</si>
  <si>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</si>
  <si>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</si>
  <si>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</si>
  <si>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</si>
  <si>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</si>
  <si>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</si>
  <si>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</si>
  <si>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</si>
  <si>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</si>
  <si>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</si>
  <si>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</si>
  <si>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</si>
  <si>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</si>
  <si>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</si>
  <si>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</si>
  <si>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</si>
  <si>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</si>
  <si>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</si>
  <si>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</si>
  <si>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</si>
  <si>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</si>
  <si>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</si>
  <si>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</si>
  <si>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</si>
  <si>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</si>
  <si>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</si>
  <si>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</si>
  <si>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</si>
  <si>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</si>
  <si>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</si>
  <si>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</si>
  <si>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</si>
  <si>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</si>
  <si>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</si>
  <si>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</si>
  <si>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</si>
  <si>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</si>
  <si>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</si>
  <si>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</si>
  <si>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</si>
  <si>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</si>
  <si>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</si>
  <si>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</si>
  <si>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</si>
  <si>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</si>
  <si>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</si>
  <si>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</si>
  <si>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</si>
  <si>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</si>
  <si>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</si>
  <si>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</si>
  <si>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</si>
  <si>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</si>
  <si>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</si>
  <si>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</si>
  <si>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</si>
  <si>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</si>
  <si>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</si>
  <si>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</si>
  <si>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</si>
  <si>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</si>
  <si>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</si>
  <si>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</si>
  <si>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</si>
  <si>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</si>
  <si>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</si>
  <si>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</si>
  <si>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</si>
  <si>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</si>
  <si>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</si>
  <si>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</si>
  <si>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</si>
  <si>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</si>
  <si>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</si>
  <si>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</si>
  <si>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</si>
  <si>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</si>
  <si>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</si>
  <si>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</si>
  <si>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</si>
  <si>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</si>
  <si>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</si>
  <si>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</si>
  <si>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</si>
  <si>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</si>
  <si>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</si>
  <si>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</si>
  <si>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</si>
  <si>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</si>
  <si>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</si>
  <si>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</si>
  <si>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</si>
  <si>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</si>
  <si>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</si>
  <si>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</si>
  <si>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</si>
  <si>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</si>
  <si>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</si>
  <si>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</si>
  <si>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</si>
  <si>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</si>
  <si>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</si>
  <si>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</si>
  <si>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</si>
  <si>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</si>
  <si>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</si>
  <si>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</si>
  <si>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</si>
  <si>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</si>
  <si>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</si>
  <si>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</si>
  <si>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</si>
  <si>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</si>
  <si>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</si>
  <si>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</si>
  <si>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</si>
  <si>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</si>
  <si>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</si>
  <si>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</si>
  <si>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</si>
  <si>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</si>
  <si>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</si>
  <si>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</si>
  <si>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</si>
  <si>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</si>
  <si>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</si>
  <si>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</si>
  <si>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</si>
  <si>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</si>
  <si>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</si>
  <si>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</si>
  <si>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</si>
  <si>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</si>
  <si>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</si>
  <si>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</si>
  <si>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</si>
  <si>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</si>
  <si>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</si>
  <si>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</si>
  <si>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</si>
  <si>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</si>
  <si>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</si>
  <si>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</si>
  <si>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</si>
  <si>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</si>
  <si>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</si>
  <si>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</si>
  <si>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</si>
  <si>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</si>
  <si>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</si>
  <si>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</si>
  <si>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</si>
  <si>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</si>
  <si>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</si>
  <si>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</si>
  <si>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</si>
  <si>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</si>
  <si>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</si>
  <si>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</si>
  <si>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</si>
  <si>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</si>
  <si>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</si>
  <si>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</si>
  <si>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</si>
  <si>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</si>
  <si>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</si>
  <si>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</si>
  <si>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</si>
  <si>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</si>
  <si>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</si>
  <si>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</si>
  <si>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</si>
  <si>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</si>
  <si>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</si>
  <si>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</si>
  <si>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</si>
  <si>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</si>
  <si>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</si>
  <si>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</si>
  <si>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</si>
  <si>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</si>
  <si>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</si>
  <si>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</si>
  <si>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</si>
  <si>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</si>
  <si>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</si>
  <si>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</si>
  <si>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</si>
  <si>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</si>
  <si>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</si>
  <si>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</si>
  <si>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</si>
  <si>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</si>
  <si>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</si>
  <si>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</si>
  <si>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</si>
  <si>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</si>
  <si>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</si>
  <si>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</si>
  <si>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</si>
  <si>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</si>
  <si>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</si>
  <si>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</si>
  <si>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</si>
  <si>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</si>
  <si>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</si>
  <si>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</si>
  <si>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</si>
  <si>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</si>
  <si>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</si>
  <si>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</si>
  <si>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</si>
  <si>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</si>
  <si>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</si>
  <si>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</si>
  <si>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</si>
  <si>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</si>
  <si>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</si>
  <si>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</si>
  <si>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</si>
  <si>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</si>
  <si>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</si>
  <si>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</si>
  <si>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</si>
  <si>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</si>
  <si>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</si>
  <si>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</si>
  <si>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</si>
  <si>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</si>
  <si>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</si>
  <si>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</si>
  <si>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</si>
  <si>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</si>
  <si>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</si>
  <si>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</si>
  <si>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</si>
  <si>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</si>
  <si>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</si>
  <si>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</si>
  <si>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</si>
  <si>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</si>
  <si>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</si>
  <si>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</si>
  <si>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</si>
  <si>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</si>
  <si>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</si>
  <si>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</si>
  <si>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</si>
  <si>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</si>
  <si>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</si>
  <si>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</si>
  <si>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</si>
  <si>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</si>
  <si>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</si>
  <si>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</si>
  <si>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</si>
  <si>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</si>
  <si>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</si>
  <si>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</si>
  <si>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</si>
  <si>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</si>
  <si>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</si>
  <si>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</si>
  <si>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</si>
  <si>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</si>
  <si>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</si>
  <si>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</si>
  <si>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</si>
  <si>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</si>
  <si>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</si>
  <si>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</si>
  <si>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</si>
  <si>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</si>
  <si>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</si>
  <si>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</si>
  <si>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</si>
  <si>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</si>
  <si>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</si>
  <si>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</si>
  <si>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</si>
  <si>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Pick up at Port</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</si>
  <si>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</si>
  <si>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</si>
  <si>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</si>
  <si>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</si>
  <si>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</si>
  <si>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</si>
  <si>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</si>
  <si>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</si>
  <si>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</si>
  <si>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</si>
  <si>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</si>
  <si>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</si>
  <si>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</si>
  <si>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</si>
  <si>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</si>
  <si>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</si>
  <si>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</si>
  <si>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</si>
  <si>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</si>
  <si>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</si>
  <si>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</si>
  <si>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</si>
  <si>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</si>
  <si>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</si>
  <si>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</si>
  <si>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</si>
  <si>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</si>
  <si>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</si>
  <si>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</si>
  <si>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</si>
  <si>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</si>
  <si>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</si>
  <si>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</si>
  <si>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</si>
  <si>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</si>
  <si>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</si>
  <si>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</si>
  <si>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</si>
  <si>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</si>
  <si>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</si>
  <si>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</si>
  <si>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</si>
  <si>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</si>
  <si>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</si>
  <si>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</si>
  <si>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</si>
  <si>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</si>
  <si>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</si>
  <si>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</si>
  <si>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</si>
  <si>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</si>
  <si>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</si>
  <si>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</si>
  <si>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</si>
  <si>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</si>
  <si>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</si>
  <si>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</si>
  <si>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</si>
  <si>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</si>
  <si>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</si>
  <si>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</si>
  <si>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</si>
  <si>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</si>
  <si>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</si>
  <si>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</si>
  <si>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</si>
  <si>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</si>
  <si>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</si>
  <si>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</si>
  <si>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</si>
  <si>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</si>
  <si>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</si>
  <si>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</si>
  <si>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</si>
  <si>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</si>
  <si>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</si>
  <si>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</si>
  <si>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</si>
  <si>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</si>
  <si>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</si>
  <si>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</si>
  <si>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</si>
  <si>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</si>
  <si>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</si>
  <si>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</si>
  <si>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</si>
  <si>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</si>
  <si>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</si>
  <si>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</si>
  <si>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</si>
  <si>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</si>
  <si>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</si>
  <si>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</si>
  <si>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</si>
  <si>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</si>
  <si>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</si>
  <si>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</si>
  <si>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</si>
  <si>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</si>
  <si>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</si>
  <si>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</si>
  <si>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</si>
  <si>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</si>
  <si>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</si>
  <si>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</si>
  <si>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</si>
  <si>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</si>
  <si>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</si>
  <si>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</si>
  <si>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</si>
  <si>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</si>
  <si>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</si>
  <si>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</si>
  <si>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</si>
  <si>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</si>
  <si>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</si>
  <si>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</si>
  <si>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</si>
  <si>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</si>
  <si>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</si>
  <si>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</si>
  <si>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</si>
  <si>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</si>
  <si>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</si>
  <si>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</si>
  <si>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</si>
  <si>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</si>
  <si>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</si>
  <si>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</si>
  <si>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</si>
  <si>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</si>
  <si>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</si>
  <si>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</si>
  <si>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</si>
  <si>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</si>
  <si>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</si>
  <si>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</si>
  <si>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</si>
  <si>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</si>
  <si>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</si>
  <si>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</si>
  <si>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</si>
  <si>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</si>
  <si>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</si>
  <si>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</si>
  <si>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</si>
  <si>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</si>
  <si>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</si>
  <si>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</si>
  <si>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</si>
  <si>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</si>
  <si>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</si>
  <si>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</si>
  <si>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</si>
  <si>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</si>
  <si>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</si>
  <si>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</si>
  <si>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</si>
  <si>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</si>
  <si>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</si>
  <si>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</si>
  <si>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</si>
  <si>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</si>
  <si>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</si>
  <si>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</si>
  <si>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</si>
  <si>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</si>
  <si>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</si>
  <si>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</si>
  <si>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</si>
  <si>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</si>
  <si>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</si>
  <si>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</si>
  <si>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</si>
  <si>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</si>
  <si>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</si>
  <si>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</si>
  <si>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</si>
  <si>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</si>
  <si>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</si>
  <si>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</si>
  <si>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</si>
  <si>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</si>
  <si>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</si>
  <si>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</si>
  <si>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</si>
  <si>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</si>
  <si>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</si>
  <si>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</si>
  <si>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</si>
  <si>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</si>
  <si>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</si>
  <si>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</si>
  <si>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</si>
  <si>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</si>
  <si>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</si>
  <si>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</si>
  <si>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</si>
  <si>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</si>
  <si>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</si>
  <si>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</si>
  <si>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</si>
  <si>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</si>
  <si>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</si>
  <si>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</si>
  <si>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</si>
  <si>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</si>
  <si>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</si>
  <si>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</si>
  <si>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</si>
  <si>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</si>
  <si>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</si>
  <si>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</si>
  <si>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</si>
  <si>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</si>
  <si>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</si>
  <si>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</si>
  <si>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</si>
  <si>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</si>
  <si>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</si>
  <si>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</si>
  <si>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</si>
  <si>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</si>
  <si>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</si>
  <si>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</si>
  <si>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</si>
  <si>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</si>
  <si>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</si>
  <si>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</si>
  <si>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</si>
  <si>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</si>
  <si>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</si>
  <si>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</si>
  <si>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</si>
  <si>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</si>
  <si>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</si>
  <si>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</si>
  <si>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</si>
  <si>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</si>
  <si>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</si>
  <si>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</si>
  <si>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</si>
  <si>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</si>
  <si>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</si>
  <si>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</si>
  <si>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</si>
  <si>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</si>
  <si>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</si>
  <si>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</si>
  <si>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White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</si>
  <si>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</si>
  <si>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</si>
  <si>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</si>
  <si>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</si>
  <si>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</si>
  <si>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</si>
  <si>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</si>
  <si>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</si>
  <si>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</si>
  <si>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</si>
  <si>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</si>
  <si>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</si>
  <si>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</si>
  <si>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</si>
  <si>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</si>
  <si>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</si>
  <si>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</si>
  <si>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</si>
  <si>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</si>
  <si>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</si>
  <si>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</si>
  <si>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</si>
  <si>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</si>
  <si>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</si>
  <si>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</si>
  <si>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</si>
  <si>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</si>
  <si>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</si>
  <si>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</si>
  <si>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</si>
  <si>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</si>
  <si>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Margin</t>
  </si>
  <si>
    <t>Total Costs</t>
  </si>
  <si>
    <t>Total Units</t>
  </si>
  <si>
    <t>6302.32.2020</t>
  </si>
  <si>
    <t>KPC: 21x40"(2)</t>
  </si>
  <si>
    <t>SPC: 21x30"(2)</t>
  </si>
  <si>
    <t>100% polyester</t>
    <phoneticPr fontId="28" type="noConversion"/>
  </si>
  <si>
    <r>
      <t xml:space="preserve">100% polyester 80gsm microfiber, VZB packaging, </t>
    </r>
    <r>
      <rPr>
        <sz val="10"/>
        <color rgb="FFFF0000"/>
        <rFont val="Arial"/>
        <family val="2"/>
      </rPr>
      <t>single needle hem</t>
    </r>
    <phoneticPr fontId="28" type="noConversion"/>
  </si>
  <si>
    <t>6302.32.2040</t>
    <phoneticPr fontId="28" type="noConversion"/>
  </si>
  <si>
    <t>KING: 108x102"/21x40"(4)/78x80"+16"</t>
  </si>
  <si>
    <t xml:space="preserve">Black </t>
  </si>
  <si>
    <t>QUEEN: 90x102"/21x30"(4)/60x80"+16"</t>
  </si>
  <si>
    <t>FULL: 81X96"/21x30"(4)/54X75"+13"</t>
  </si>
  <si>
    <t>TWIN: 66X96"/21x30"(2)/39X75"+13"</t>
  </si>
  <si>
    <t>100% polyester</t>
  </si>
  <si>
    <t>100% polyester sheets, VZB packaging, Z hem, 1" elastic</t>
  </si>
  <si>
    <t>C-KING: 108x102"/21x40"(4)/72x84"+16"</t>
  </si>
  <si>
    <t>Celadon Tint</t>
  </si>
  <si>
    <t>Celestial Blue</t>
  </si>
  <si>
    <t xml:space="preserve">White </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</si>
  <si>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</si>
  <si>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</si>
  <si>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</si>
  <si>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</si>
  <si>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</si>
  <si>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</si>
  <si>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</si>
  <si>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</si>
  <si>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</si>
  <si>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</si>
  <si>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</si>
  <si>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</si>
  <si>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</si>
  <si>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</si>
  <si>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</si>
  <si>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 (KG)</t>
    <phoneticPr fontId="28" type="noConversion"/>
  </si>
  <si>
    <t>Total Units per Carton</t>
  </si>
  <si>
    <t xml:space="preserve">Carton size </t>
  </si>
  <si>
    <t>Units</t>
    <phoneticPr fontId="28" type="noConversion"/>
  </si>
  <si>
    <t>JLA POE Price</t>
  </si>
  <si>
    <t xml:space="preserve">JLA LDP Mark up </t>
  </si>
  <si>
    <t xml:space="preserve"> Cost  with Load $</t>
  </si>
  <si>
    <t>Load (AD,DA, Agent fee, Commission, Storage...)</t>
  </si>
  <si>
    <t xml:space="preserve">Freight </t>
  </si>
  <si>
    <t>F.O.B Cost $</t>
  </si>
  <si>
    <t>UPC</t>
    <phoneticPr fontId="28" type="noConversion"/>
  </si>
  <si>
    <t>ITEM</t>
    <phoneticPr fontId="28" type="noConversion"/>
  </si>
  <si>
    <t>Size / Spec.</t>
  </si>
  <si>
    <t xml:space="preserve">Fabrication </t>
  </si>
  <si>
    <t>Sample #</t>
  </si>
  <si>
    <t>Small: &lt; $100K</t>
  </si>
  <si>
    <t>Small: &lt; $50K</t>
  </si>
  <si>
    <t>Small: &lt; $150K</t>
  </si>
  <si>
    <t>Bang-1</t>
    <phoneticPr fontId="28" type="noConversion"/>
  </si>
  <si>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</si>
  <si>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</si>
  <si>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</si>
  <si>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</si>
  <si>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</si>
  <si>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</si>
  <si>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</si>
  <si>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</si>
  <si>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</si>
  <si>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</si>
  <si>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</si>
  <si>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</si>
  <si>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</si>
  <si>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</si>
  <si>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</si>
  <si>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</si>
  <si>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</si>
  <si>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</si>
  <si>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</si>
  <si>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</si>
  <si>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</si>
  <si>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</si>
  <si>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</si>
  <si>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</si>
  <si>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</si>
  <si>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</si>
  <si>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</si>
  <si>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</si>
  <si>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</si>
  <si>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</si>
  <si>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</si>
  <si>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</si>
  <si>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</si>
  <si>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</si>
  <si>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</si>
  <si>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Super Big: ≥ $500K</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</si>
  <si>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</si>
  <si>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</si>
  <si>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</si>
  <si>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</si>
  <si>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</si>
  <si>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</si>
  <si>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</si>
  <si>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</si>
  <si>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</si>
  <si>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</si>
  <si>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</si>
  <si>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</si>
  <si>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</si>
  <si>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</si>
  <si>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</si>
  <si>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</si>
  <si>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</si>
  <si>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</si>
  <si>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</si>
  <si>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</si>
  <si>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</si>
  <si>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</si>
  <si>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</si>
  <si>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</si>
  <si>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</si>
  <si>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</si>
  <si>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</si>
  <si>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</si>
  <si>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</si>
  <si>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</si>
  <si>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</si>
  <si>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</si>
  <si>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</si>
  <si>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</si>
  <si>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</si>
  <si>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</si>
  <si>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</si>
  <si>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</si>
  <si>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</si>
  <si>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</si>
  <si>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</si>
  <si>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</si>
  <si>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A.I.M.</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</si>
  <si>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</si>
  <si>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</si>
  <si>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</si>
  <si>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</si>
  <si>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</si>
  <si>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</si>
  <si>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</si>
  <si>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</si>
  <si>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</si>
  <si>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</si>
  <si>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</si>
  <si>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</si>
  <si>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</si>
  <si>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</si>
  <si>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</si>
  <si>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</si>
  <si>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</si>
  <si>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</si>
  <si>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</si>
  <si>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</si>
  <si>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</si>
  <si>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</si>
  <si>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</si>
  <si>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</si>
  <si>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</si>
  <si>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</si>
  <si>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</si>
  <si>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</si>
  <si>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</si>
  <si>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</si>
  <si>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</si>
  <si>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</si>
  <si>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</si>
  <si>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</si>
  <si>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</si>
  <si>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</si>
  <si>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</si>
  <si>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</si>
  <si>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</si>
  <si>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</si>
  <si>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</si>
  <si>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</si>
  <si>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</si>
  <si>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</si>
  <si>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</si>
  <si>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</si>
  <si>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</si>
  <si>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</si>
  <si>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</si>
  <si>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</si>
  <si>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</si>
  <si>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</si>
  <si>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</si>
  <si>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</si>
  <si>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</si>
  <si>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</si>
  <si>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</si>
  <si>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</si>
  <si>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</si>
  <si>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</si>
  <si>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</si>
  <si>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</si>
  <si>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</si>
  <si>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</si>
  <si>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</si>
  <si>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t>2pc -- Serta Brand 85gsm Microfiber Pillowcases -- Comfy Sleep</t>
    <phoneticPr fontId="24" type="noConversion"/>
  </si>
  <si>
    <t>CASTLEROCK</t>
  </si>
  <si>
    <t>SEAGRASS</t>
  </si>
  <si>
    <t>SH20-0248</t>
  </si>
  <si>
    <t>022164633849</t>
  </si>
  <si>
    <t>ST20-4439</t>
  </si>
  <si>
    <t>022164584585</t>
  </si>
  <si>
    <t>ST20-4360</t>
  </si>
  <si>
    <t>022164544589</t>
  </si>
  <si>
    <t>ST20-4442</t>
  </si>
  <si>
    <t>022164584615</t>
  </si>
  <si>
    <t>ST20-4425</t>
  </si>
  <si>
    <t>022164584448</t>
  </si>
  <si>
    <t>CELESTIAL BLUE</t>
  </si>
  <si>
    <t>SLATE</t>
  </si>
  <si>
    <r>
      <rPr>
        <sz val="9"/>
        <color theme="1"/>
        <rFont val="宋体"/>
        <family val="3"/>
        <charset val="134"/>
      </rPr>
      <t>胶袋</t>
    </r>
    <r>
      <rPr>
        <sz val="9"/>
        <color theme="1"/>
        <rFont val="Calibri"/>
        <family val="2"/>
      </rPr>
      <t>1.3</t>
    </r>
    <r>
      <rPr>
        <sz val="9"/>
        <color theme="1"/>
        <rFont val="宋体"/>
        <family val="3"/>
        <charset val="134"/>
      </rPr>
      <t>，彩卡0.4</t>
    </r>
  </si>
  <si>
    <t>VZB packaging, regular hem, regular puller</t>
  </si>
  <si>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</si>
  <si>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</si>
  <si>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t>胶袋2.5，彩卡0.6，小吊牌0.1</t>
  </si>
  <si>
    <t>亿家人</t>
  </si>
  <si>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</si>
  <si>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t>ROSS Serta</t>
  </si>
  <si>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</si>
  <si>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t>海聆梦</t>
    <phoneticPr fontId="9" type="noConversion"/>
  </si>
  <si>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</si>
  <si>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phoneticPr fontId="44" type="noConversion"/>
  </si>
  <si>
    <r>
      <rPr>
        <b/>
        <sz val="10.5"/>
        <rFont val="宋体"/>
        <family val="3"/>
        <charset val="134"/>
      </rPr>
      <t>辅料价格</t>
    </r>
    <r>
      <rPr>
        <sz val="9"/>
        <color theme="1"/>
        <rFont val="Calibri"/>
        <family val="2"/>
      </rPr>
      <t>RMB</t>
    </r>
  </si>
  <si>
    <t>Carton Dimensions</t>
  </si>
  <si>
    <t>Case pack</t>
  </si>
  <si>
    <t>Factory</t>
  </si>
  <si>
    <t>降幅</t>
  </si>
  <si>
    <r>
      <rPr>
        <b/>
        <sz val="10.5"/>
        <color rgb="FFFF0000"/>
        <rFont val="宋体"/>
        <family val="3"/>
        <charset val="134"/>
      </rPr>
      <t xml:space="preserve">关税降价USD
</t>
    </r>
    <r>
      <rPr>
        <b/>
        <sz val="10.5"/>
        <color rgb="FFFF0000"/>
        <rFont val="Calibri"/>
        <family val="2"/>
      </rPr>
      <t>2025/3/5</t>
    </r>
  </si>
  <si>
    <t>Production Price
(USD)</t>
  </si>
  <si>
    <t>Customer/Brand</t>
  </si>
  <si>
    <t>Type</t>
  </si>
  <si>
    <t>ST20-4431</t>
  </si>
  <si>
    <t>022164584509</t>
  </si>
  <si>
    <t>ST20-4432</t>
  </si>
  <si>
    <t>022164584516</t>
  </si>
  <si>
    <t>ST20-4423</t>
  </si>
  <si>
    <t>022164584424</t>
  </si>
  <si>
    <t>SH20-0318</t>
  </si>
  <si>
    <t>022164639544</t>
  </si>
  <si>
    <t>ST20-4441</t>
  </si>
  <si>
    <t>022164584608</t>
  </si>
  <si>
    <t>BIJOU BLUE</t>
  </si>
  <si>
    <t>ALLOY</t>
  </si>
  <si>
    <t>RAINY DAY</t>
  </si>
  <si>
    <t>ST20-4369</t>
  </si>
  <si>
    <t>022164544671</t>
  </si>
  <si>
    <t>ST20-4370</t>
  </si>
  <si>
    <t>022164544688</t>
  </si>
  <si>
    <t>ST20-4371</t>
  </si>
  <si>
    <t>022164544695</t>
  </si>
  <si>
    <t>SH20-0315</t>
  </si>
  <si>
    <t>022164639513</t>
  </si>
  <si>
    <t>VAPOR BLUE</t>
  </si>
  <si>
    <t>ATMOSPHERE</t>
  </si>
  <si>
    <t>STONEWASH</t>
  </si>
  <si>
    <t>SH20-0260</t>
  </si>
  <si>
    <t>022164633962</t>
  </si>
  <si>
    <t>ST20-4428</t>
  </si>
  <si>
    <t>022164584479</t>
  </si>
  <si>
    <t>SH20-0249</t>
  </si>
  <si>
    <t>022164633856</t>
  </si>
  <si>
    <t>CELADON TINT</t>
  </si>
  <si>
    <t>NIGHTSHADOW BLUE</t>
  </si>
  <si>
    <t>SH20-0321</t>
  </si>
  <si>
    <t>022164639575</t>
  </si>
  <si>
    <t>Nightshadow Blue</t>
  </si>
  <si>
    <t>Vapor Blue</t>
  </si>
  <si>
    <t xml:space="preserve">Rainy Day </t>
  </si>
  <si>
    <t>Bijou Blue</t>
  </si>
  <si>
    <t>Atmosphere</t>
  </si>
  <si>
    <t>Stonewash</t>
  </si>
  <si>
    <t>King PC</t>
  </si>
  <si>
    <t xml:space="preserve">Rainy Day </t>
    <phoneticPr fontId="44" type="noConversion"/>
  </si>
  <si>
    <t>Vapor Blue</t>
    <phoneticPr fontId="44" type="noConversion"/>
  </si>
  <si>
    <t>Nightshadow Blue</t>
    <phoneticPr fontId="44" type="noConversion"/>
  </si>
  <si>
    <t>KPC</t>
    <phoneticPr fontId="44" type="noConversion"/>
  </si>
  <si>
    <t>85gsm 2pc Microfiber Pillowcases  Comfy Sleep</t>
    <phoneticPr fontId="44" type="noConversion"/>
  </si>
  <si>
    <t>SEE BREAKDOWN</t>
  </si>
  <si>
    <t>Standard PC</t>
  </si>
  <si>
    <t>SPC</t>
    <phoneticPr fontId="44" type="noConversion"/>
  </si>
  <si>
    <t xml:space="preserve">Pillowcase Color Breakdown </t>
  </si>
  <si>
    <t>60659-KING</t>
  </si>
  <si>
    <t>85G 6PC SERTA COMFY SLEEP KING</t>
  </si>
  <si>
    <t>60654-QUEEN</t>
  </si>
  <si>
    <t>85G 4PC SERTA COMFY SLEEP QUEEN</t>
  </si>
  <si>
    <t>60640-FULL</t>
  </si>
  <si>
    <t>85G 4PC SERTA COMFY SLEEP FULL</t>
  </si>
  <si>
    <t>Container 5#</t>
    <phoneticPr fontId="44" type="noConversion"/>
  </si>
  <si>
    <t>60625-TWIN</t>
  </si>
  <si>
    <t>85G 4PC SERTA COMFY SLEEP TWIN</t>
  </si>
  <si>
    <t>60660-CA KING</t>
  </si>
  <si>
    <t>85G 4PC SERTA COMFY SLEEP CALI KING</t>
  </si>
  <si>
    <t>85G 4PC SERTA COMFY SLEEP KING</t>
  </si>
  <si>
    <t>Container 4#</t>
    <phoneticPr fontId="44" type="noConversion"/>
  </si>
  <si>
    <t>Container 3#</t>
    <phoneticPr fontId="44" type="noConversion"/>
  </si>
  <si>
    <t>022164633887</t>
    <phoneticPr fontId="24" type="noConversion"/>
  </si>
  <si>
    <t>SH20-0252</t>
    <phoneticPr fontId="24" type="noConversion"/>
  </si>
  <si>
    <t>022164633931</t>
    <phoneticPr fontId="24" type="noConversion"/>
  </si>
  <si>
    <t>SH20-0257</t>
    <phoneticPr fontId="24" type="noConversion"/>
  </si>
  <si>
    <t>Container 2#</t>
    <phoneticPr fontId="44" type="noConversion"/>
  </si>
  <si>
    <t>Container 1#</t>
    <phoneticPr fontId="44" type="noConversion"/>
  </si>
  <si>
    <t>022164633832</t>
    <phoneticPr fontId="24" type="noConversion"/>
  </si>
  <si>
    <t>SH20-0247</t>
    <phoneticPr fontId="24" type="noConversion"/>
  </si>
  <si>
    <t>Container Fill</t>
    <phoneticPr fontId="44" type="noConversion"/>
  </si>
  <si>
    <t>H</t>
    <phoneticPr fontId="44" type="noConversion"/>
  </si>
  <si>
    <t>W</t>
    <phoneticPr fontId="44" type="noConversion"/>
  </si>
  <si>
    <t>L</t>
    <phoneticPr fontId="44" type="noConversion"/>
  </si>
  <si>
    <t>CTN QTY</t>
    <phoneticPr fontId="44" type="noConversion"/>
  </si>
  <si>
    <t>ORDER QTY</t>
  </si>
  <si>
    <t>UPC</t>
    <phoneticPr fontId="44" type="noConversion"/>
  </si>
  <si>
    <t>Item</t>
    <phoneticPr fontId="44" type="noConversion"/>
  </si>
  <si>
    <t>SIZE</t>
  </si>
  <si>
    <t>DESCRIPTION</t>
  </si>
  <si>
    <t>JANUARY Colors</t>
  </si>
  <si>
    <t xml:space="preserve">ROSS JAN Serta PROJECTIONS  </t>
  </si>
  <si>
    <t>Bang-1</t>
  </si>
  <si>
    <t>Bang-1</t>
    <phoneticPr fontId="24" type="noConversion"/>
  </si>
  <si>
    <t>Margin</t>
    <phoneticPr fontId="24" type="noConversion"/>
  </si>
  <si>
    <t>100% polyester, Solid</t>
    <phoneticPr fontId="24" type="noConversion"/>
  </si>
  <si>
    <t>6302.32.2040</t>
  </si>
  <si>
    <t>6 piece set Serta Brand 85gsm Microfiber Sheets Comfy Sleep</t>
    <phoneticPr fontId="24" type="noConversion"/>
  </si>
  <si>
    <t>南京海聆梦家居有限公司</t>
  </si>
  <si>
    <t>南京海聆梦家居有限公司</t>
    <phoneticPr fontId="24" type="noConversion"/>
  </si>
  <si>
    <t>WHITE</t>
  </si>
  <si>
    <t>09/23/2025</t>
    <phoneticPr fontId="24" type="noConversion"/>
  </si>
  <si>
    <t>MONUMENT</t>
  </si>
  <si>
    <t>GOBLIN BLUE</t>
    <phoneticPr fontId="44" type="noConversion"/>
  </si>
  <si>
    <t>MOONBEAM</t>
  </si>
  <si>
    <t>JADEITE</t>
  </si>
  <si>
    <t xml:space="preserve"> VINTAGE INDIGO</t>
  </si>
  <si>
    <t>MAGNET</t>
  </si>
  <si>
    <t>DESERT SAGE</t>
  </si>
  <si>
    <t>MICRO CHIP</t>
  </si>
  <si>
    <t>HIGH RISE</t>
  </si>
  <si>
    <t>MICRO CHIP</t>
    <phoneticPr fontId="44" type="noConversion"/>
  </si>
  <si>
    <t>CORONET BLUE</t>
  </si>
  <si>
    <t>CHARCOAL GRAY</t>
  </si>
  <si>
    <t>SARGASSO SEA</t>
  </si>
  <si>
    <t>SARGASSO SEA</t>
    <phoneticPr fontId="44" type="noConversion"/>
  </si>
  <si>
    <t>ROSE SMOKE</t>
  </si>
  <si>
    <t>Castlerock</t>
  </si>
  <si>
    <t xml:space="preserve">MOONBEAM </t>
  </si>
  <si>
    <t>FLINT STONE</t>
    <phoneticPr fontId="44" type="noConversion"/>
  </si>
  <si>
    <t>Item Description</t>
    <phoneticPr fontId="24" type="noConversion"/>
  </si>
  <si>
    <t>6 piece set -- Serta Brand 85gsm Microfiber Sheets -- Simply Comfy</t>
    <phoneticPr fontId="28" type="noConversion"/>
  </si>
  <si>
    <t>Serta Brand 85gsm Microfiber Pillowcases -- Simply Comfy</t>
    <phoneticPr fontId="28" type="noConversion"/>
  </si>
  <si>
    <t>6 piece set -- Serta Brand 85gsm Microfiber Sheets -- Simply Comfy Cool</t>
    <phoneticPr fontId="28" type="noConversion"/>
  </si>
  <si>
    <t>Serta Brand 85gsm Microfiber Pillowcases -- Simply Comfy Cool</t>
    <phoneticPr fontId="28" type="noConversion"/>
  </si>
  <si>
    <t>QUIET GRAY</t>
  </si>
  <si>
    <t>2pc -- Serta Brand 85gsm Microfiber Pillowcases -- Simply Comfy Cool</t>
    <phoneticPr fontId="28" type="noConversion"/>
  </si>
  <si>
    <r>
      <t xml:space="preserve">100% polyester sheets, VZB packaging, Z hem, </t>
    </r>
    <r>
      <rPr>
        <sz val="10.5"/>
        <color rgb="FFFF0000"/>
        <rFont val="Calibri"/>
        <family val="2"/>
      </rPr>
      <t>3cm elastic</t>
    </r>
    <r>
      <rPr>
        <sz val="10.5"/>
        <rFont val="Calibri"/>
        <family val="2"/>
      </rPr>
      <t>, Serta Puller</t>
    </r>
    <phoneticPr fontId="24" type="noConversion"/>
  </si>
  <si>
    <t xml:space="preserve">Serta Brand 85gsm Microfiber Pillowcases -- Simply Comfy </t>
    <phoneticPr fontId="28" type="noConversion"/>
  </si>
  <si>
    <t>2pc -- Serta Brand 85gsm Microfiber Pillowcases -- Simply Comfy</t>
    <phoneticPr fontId="24" type="noConversion"/>
  </si>
  <si>
    <t>BLACK</t>
  </si>
  <si>
    <t>Simply Comfy Cool</t>
    <phoneticPr fontId="24" type="noConversion"/>
  </si>
  <si>
    <t>100% polyester 4PC  MF Sheets</t>
    <phoneticPr fontId="24" type="noConversion"/>
  </si>
  <si>
    <t>100% polyester 6PC  MF Sheets</t>
    <phoneticPr fontId="24" type="noConversion"/>
  </si>
  <si>
    <t xml:space="preserve">100% polyester 2pc MF Pillowcases  </t>
    <phoneticPr fontId="24" type="noConversion"/>
  </si>
  <si>
    <t>WHITE</t>
    <phoneticPr fontId="24" type="noConversion"/>
  </si>
  <si>
    <t>CELESTIAL BLUE</t>
    <phoneticPr fontId="24" type="noConversion"/>
  </si>
  <si>
    <t>ALLOY</t>
    <phoneticPr fontId="24" type="noConversion"/>
  </si>
  <si>
    <t>QUIET GRAY</t>
    <phoneticPr fontId="24" type="noConversion"/>
  </si>
  <si>
    <t xml:space="preserve">SLATE </t>
    <phoneticPr fontId="24" type="noConversion"/>
  </si>
  <si>
    <t>BIJOU BLUE</t>
    <phoneticPr fontId="24" type="noConversion"/>
  </si>
  <si>
    <t>SH20-0700</t>
  </si>
  <si>
    <t>SH20-0701</t>
  </si>
  <si>
    <t>SH20-0702</t>
  </si>
  <si>
    <t>SH20-0703</t>
  </si>
  <si>
    <t>SH20-0704</t>
  </si>
  <si>
    <t>SH20-0705</t>
  </si>
  <si>
    <t>SH20-0706</t>
  </si>
  <si>
    <t>SH20-0707</t>
  </si>
  <si>
    <t>SH20-0708</t>
  </si>
  <si>
    <t>SH20-0709</t>
  </si>
  <si>
    <t>SH20-0710</t>
  </si>
  <si>
    <t>SH20-0711</t>
  </si>
  <si>
    <t>SH20-0712</t>
  </si>
  <si>
    <t>SH21-0713</t>
    <phoneticPr fontId="24" type="noConversion"/>
  </si>
  <si>
    <t>SH21-0714</t>
  </si>
  <si>
    <t>SH21-0715</t>
  </si>
  <si>
    <t>SH21-0716</t>
  </si>
  <si>
    <t>SH21-0717</t>
  </si>
  <si>
    <t>SH21-0718</t>
  </si>
  <si>
    <t>SH21-0719</t>
  </si>
  <si>
    <t>SH21-0720</t>
  </si>
  <si>
    <t>SH20-0699</t>
    <phoneticPr fontId="24" type="noConversion"/>
  </si>
  <si>
    <t>022164671544</t>
  </si>
  <si>
    <t>022164671551</t>
  </si>
  <si>
    <t>022164671568</t>
  </si>
  <si>
    <t>022164671575</t>
  </si>
  <si>
    <t>022164671582</t>
  </si>
  <si>
    <t>022164671599</t>
  </si>
  <si>
    <t>022164671605</t>
  </si>
  <si>
    <t>022164671612</t>
  </si>
  <si>
    <t>022164671629</t>
  </si>
  <si>
    <t>022164671636</t>
  </si>
  <si>
    <t>022164671643</t>
  </si>
  <si>
    <t>022164671650</t>
  </si>
  <si>
    <t>022164671667</t>
  </si>
  <si>
    <t>022164671674</t>
  </si>
  <si>
    <t>022164671681</t>
  </si>
  <si>
    <t>022164671698</t>
  </si>
  <si>
    <t>022164671704</t>
  </si>
  <si>
    <t>022164671711</t>
  </si>
  <si>
    <t>022164671728</t>
  </si>
  <si>
    <t>022164671735</t>
  </si>
  <si>
    <t>022164671742</t>
  </si>
  <si>
    <t>022164671759</t>
  </si>
  <si>
    <t>022164668995</t>
  </si>
  <si>
    <t>SH20-0455</t>
  </si>
  <si>
    <t>022164669008</t>
  </si>
  <si>
    <t>SH20-0456</t>
  </si>
  <si>
    <t>022164669015</t>
  </si>
  <si>
    <t>SH20-0457</t>
  </si>
  <si>
    <t>022164669022</t>
  </si>
  <si>
    <t>SH20-0458</t>
  </si>
  <si>
    <t>022164669039</t>
  </si>
  <si>
    <t>022164669046</t>
  </si>
  <si>
    <t>SH20-0460</t>
  </si>
  <si>
    <t>022164669053</t>
  </si>
  <si>
    <t>SH20-0461</t>
  </si>
  <si>
    <t>022164669060</t>
  </si>
  <si>
    <t>SH20-0462</t>
  </si>
  <si>
    <t>022164669077</t>
  </si>
  <si>
    <t>SH20-0463</t>
  </si>
  <si>
    <t>022164669084</t>
  </si>
  <si>
    <t>SH20-0526</t>
  </si>
  <si>
    <t>022164671018</t>
  </si>
  <si>
    <t>SH20-0531</t>
  </si>
  <si>
    <t>022164671063</t>
  </si>
  <si>
    <t>SH20-0536</t>
  </si>
  <si>
    <t>022164671117</t>
  </si>
  <si>
    <t>SH20-0541</t>
  </si>
  <si>
    <t>022164671162</t>
  </si>
  <si>
    <t>022164671193</t>
  </si>
  <si>
    <t>SH20-0545</t>
  </si>
  <si>
    <t>022164671209</t>
  </si>
  <si>
    <t>SH20-0546</t>
  </si>
  <si>
    <t>022164671216</t>
  </si>
  <si>
    <t>SH20-0547</t>
  </si>
  <si>
    <t>022164671223</t>
  </si>
  <si>
    <t>SH20-0548</t>
  </si>
  <si>
    <t>022164671230</t>
  </si>
  <si>
    <t>SH20-0551</t>
  </si>
  <si>
    <t>022164671261</t>
  </si>
  <si>
    <t>SH20-0556</t>
  </si>
  <si>
    <t>022164671315</t>
  </si>
  <si>
    <t>022164671346</t>
  </si>
  <si>
    <t>SH20-0560</t>
  </si>
  <si>
    <t>022164671353</t>
  </si>
  <si>
    <t>SH20-0561</t>
  </si>
  <si>
    <t>022164671360</t>
  </si>
  <si>
    <t>SH20-0562</t>
  </si>
  <si>
    <t>022164671377</t>
  </si>
  <si>
    <t>SH20-0563</t>
  </si>
  <si>
    <t>022164671384</t>
  </si>
  <si>
    <t>SH20-0506</t>
  </si>
  <si>
    <t>022164669510</t>
  </si>
  <si>
    <t>022164669541</t>
  </si>
  <si>
    <t>SH20-0510</t>
  </si>
  <si>
    <t>022164669558</t>
  </si>
  <si>
    <t>SH20-0511</t>
  </si>
  <si>
    <t>022164669565</t>
  </si>
  <si>
    <t>SH20-0512</t>
  </si>
  <si>
    <t>022164669572</t>
  </si>
  <si>
    <t>SH20-0566</t>
  </si>
  <si>
    <t>022164671414</t>
  </si>
  <si>
    <t>022164670141</t>
  </si>
  <si>
    <t>SH21-0631</t>
  </si>
  <si>
    <t>022164670165</t>
  </si>
  <si>
    <t>SH21-0649</t>
  </si>
  <si>
    <t>022164670349</t>
  </si>
  <si>
    <t>SH21-0671</t>
  </si>
  <si>
    <t>022164670561</t>
  </si>
  <si>
    <t>SH21-0665</t>
  </si>
  <si>
    <t>022164670509</t>
  </si>
  <si>
    <t>SH21-0669</t>
  </si>
  <si>
    <t>022164670547</t>
  </si>
  <si>
    <t>SH21-0661</t>
  </si>
  <si>
    <t>022164670462</t>
  </si>
  <si>
    <t>SH21-0651</t>
  </si>
  <si>
    <t>022164670363</t>
  </si>
  <si>
    <t>SH21-0657</t>
    <phoneticPr fontId="24" type="noConversion"/>
  </si>
  <si>
    <t>022164670424</t>
  </si>
  <si>
    <t>SH21-0673</t>
  </si>
  <si>
    <t>022164670585</t>
  </si>
  <si>
    <t>SH21-0630</t>
  </si>
  <si>
    <t>022164670158</t>
  </si>
  <si>
    <t>SH21-0632</t>
  </si>
  <si>
    <t>022164670172</t>
  </si>
  <si>
    <t>SH21-0666</t>
  </si>
  <si>
    <t>022164670516</t>
  </si>
  <si>
    <t>SH21-0652</t>
  </si>
  <si>
    <t>022164670370</t>
  </si>
  <si>
    <t>SH21-0672</t>
  </si>
  <si>
    <t>022164670578</t>
  </si>
  <si>
    <t>022164671445</t>
  </si>
  <si>
    <t>SH20-0570</t>
  </si>
  <si>
    <t>022164671452</t>
  </si>
  <si>
    <t>SH20-0571</t>
  </si>
  <si>
    <t>022164671469</t>
  </si>
  <si>
    <t>SH20-0572</t>
  </si>
  <si>
    <t>022164671476</t>
  </si>
  <si>
    <t>SH20-0573</t>
  </si>
  <si>
    <t>022164671483</t>
  </si>
  <si>
    <t>SH20-0576</t>
  </si>
  <si>
    <t>022164669619</t>
  </si>
  <si>
    <t>022164669411</t>
  </si>
  <si>
    <t>022164669695</t>
  </si>
  <si>
    <t>SH20-0585</t>
  </si>
  <si>
    <t>022164669701</t>
  </si>
  <si>
    <t>SH20-0586</t>
  </si>
  <si>
    <t>022164669718</t>
  </si>
  <si>
    <t>SH20-0591</t>
  </si>
  <si>
    <t>022164669763</t>
  </si>
  <si>
    <t>SH20-0587</t>
  </si>
  <si>
    <t>022164669725</t>
  </si>
  <si>
    <t>022164671292</t>
  </si>
  <si>
    <t>SH20-0555</t>
  </si>
  <si>
    <t>022164671308</t>
  </si>
  <si>
    <t>SH20-0464</t>
  </si>
  <si>
    <t>022164669091</t>
  </si>
  <si>
    <t>SH20-0465</t>
  </si>
  <si>
    <t>022164669107</t>
  </si>
  <si>
    <t>SH20-0466</t>
  </si>
  <si>
    <t>022164669114</t>
  </si>
  <si>
    <t>SH20-0537</t>
  </si>
  <si>
    <t>022164671124</t>
  </si>
  <si>
    <t>SH20-0538</t>
  </si>
  <si>
    <t>022164671131</t>
  </si>
  <si>
    <t>SH20-0596</t>
  </si>
  <si>
    <t>022164669817</t>
  </si>
  <si>
    <t>SH21-0662</t>
  </si>
  <si>
    <t>022164670479</t>
  </si>
  <si>
    <t>SH21-0677</t>
  </si>
  <si>
    <t>022164670622</t>
  </si>
  <si>
    <t>SH21-0681</t>
  </si>
  <si>
    <t>022164670660</t>
  </si>
  <si>
    <t>SH21-0682</t>
  </si>
  <si>
    <t>022164670677</t>
  </si>
  <si>
    <t>SH21-0645</t>
  </si>
  <si>
    <t>022164670301</t>
  </si>
  <si>
    <t>SH21-0675</t>
  </si>
  <si>
    <t>022164670608</t>
  </si>
  <si>
    <t>SH21-0676</t>
  </si>
  <si>
    <t>022164670615</t>
  </si>
  <si>
    <t>SH21-0633</t>
  </si>
  <si>
    <t>022164670189</t>
  </si>
  <si>
    <t>SH21-0683</t>
  </si>
  <si>
    <t>022164670684</t>
  </si>
  <si>
    <t>FEB containers</t>
    <phoneticPr fontId="24" type="noConversion"/>
  </si>
  <si>
    <t>MAR containers</t>
    <phoneticPr fontId="24" type="noConversion"/>
  </si>
  <si>
    <t>ZPP</t>
  </si>
  <si>
    <t>100% polyester sheets, VZB packaging, cooling topical treatment, Z hem,  Serta Puller, pc on top folding, 1" elastic, handle on top, Serta hangtag</t>
  </si>
  <si>
    <r>
      <t xml:space="preserve">100% polyester sheets, VZB packaging, </t>
    </r>
    <r>
      <rPr>
        <sz val="10"/>
        <color rgb="FFFF0000"/>
        <rFont val="Arial"/>
        <family val="2"/>
      </rPr>
      <t>cooling topical treatment</t>
    </r>
    <r>
      <rPr>
        <sz val="10"/>
        <rFont val="Arial"/>
        <family val="2"/>
      </rPr>
      <t>, Z hem,  Serta Puller, pc on top folding, 1" elastic, handle on top, Serta hangtag</t>
    </r>
    <phoneticPr fontId="24" type="noConversion"/>
  </si>
  <si>
    <t>100% polyester 85gsm microfiber, VZB packaging, cooling topical treatment, single needle hem</t>
  </si>
  <si>
    <r>
      <t xml:space="preserve">100% polyester 85gsm microfiber, VZB packaging, </t>
    </r>
    <r>
      <rPr>
        <sz val="10"/>
        <color rgb="FFFF0000"/>
        <rFont val="Arial"/>
        <family val="2"/>
      </rPr>
      <t>cooling topical treatment, single needle hem</t>
    </r>
    <phoneticPr fontId="28" type="noConversion"/>
  </si>
  <si>
    <t>100% polyester sheets, VZB packaging, cooling topical treatment, Z hem,  Serta Puller, pc on top folding, 1" elastic, handle on top, Serta hangtag</t>
    <phoneticPr fontId="24" type="noConversion"/>
  </si>
  <si>
    <t>Fabrication</t>
    <phoneticPr fontId="24" type="noConversion"/>
  </si>
  <si>
    <t>Load 5.5%</t>
    <phoneticPr fontId="24" type="noConversion"/>
  </si>
  <si>
    <t>POE: SH to LA</t>
    <phoneticPr fontId="24" type="noConversion"/>
  </si>
  <si>
    <r>
      <rPr>
        <b/>
        <sz val="10"/>
        <rFont val="宋体"/>
        <family val="2"/>
        <charset val="134"/>
      </rPr>
      <t>船期/</t>
    </r>
    <r>
      <rPr>
        <b/>
        <sz val="10"/>
        <rFont val="Arial"/>
        <family val="2"/>
      </rPr>
      <t>SW</t>
    </r>
    <r>
      <rPr>
        <b/>
        <sz val="10"/>
        <rFont val="宋体"/>
        <family val="2"/>
        <charset val="134"/>
      </rPr>
      <t>见上方</t>
    </r>
    <phoneticPr fontId="24" type="noConversion"/>
  </si>
  <si>
    <r>
      <t>EEC</t>
    </r>
    <r>
      <rPr>
        <b/>
        <sz val="10"/>
        <rFont val="宋体"/>
        <family val="2"/>
        <charset val="134"/>
      </rPr>
      <t>单号见上方</t>
    </r>
    <phoneticPr fontId="24" type="noConversion"/>
  </si>
  <si>
    <t>亿家人</t>
    <phoneticPr fontId="24" type="noConversion"/>
  </si>
  <si>
    <t>SH20-0454</t>
    <phoneticPr fontId="24" type="noConversion"/>
  </si>
  <si>
    <t>C2, RS PO# 11458322 , EEC PO# RS-251016 , Ship date: 1/2/2026 , Load 5.5%, POE-ZPP, SW: 1/27-2/1/26</t>
    <phoneticPr fontId="24" type="noConversion"/>
  </si>
  <si>
    <t>C5, RS PO# 11458390 , EEC PO# RS-251019 , Ship date: 1/2/2026 , Load 5.5%, POE-ZPP, SW: 1/27-2/1/26</t>
    <phoneticPr fontId="24" type="noConversion"/>
  </si>
  <si>
    <t>C3, RS PO# 11458468 , EEC PO# RS-251023 , Ship date: 2/6/2026 , Load 5.5%, POE-ZPP, SW: 3/5-3/10/26</t>
    <phoneticPr fontId="24" type="noConversion"/>
  </si>
  <si>
    <t>C7, RS PO# 11458595 , EEC PO# RS-251027 , Ship date: 1/30/2026 , Load 5.5%, POE-ZPP, SW: 2/24-3/4/26</t>
    <phoneticPr fontId="24" type="noConversion"/>
  </si>
  <si>
    <t>C5, RS PO# 11478450 , EEC PO# RS-251028 , Ship date: 1/30/2026 , Load 5.5%, POE-ZPP, SW: 2/24-3/4/26</t>
    <phoneticPr fontId="24" type="noConversion"/>
  </si>
  <si>
    <t>C1, RS PO# 11458240 , EEC PO# RS-251015 , Ship date: 1/2/2026 , Load 5.5%, POE-ZPP, SW: 1/27-2/1/26</t>
    <phoneticPr fontId="24" type="noConversion"/>
  </si>
  <si>
    <t>SH20-0459</t>
    <phoneticPr fontId="24" type="noConversion"/>
  </si>
  <si>
    <t>SH20-0544</t>
    <phoneticPr fontId="24" type="noConversion"/>
  </si>
  <si>
    <t>C3, RS PO# 11458342 , EEC PO# RS-251017 , Ship date: 1/9/2026 , Load 5.5%, POE-ZPP, SW: 2/2-2/5/26</t>
    <phoneticPr fontId="24" type="noConversion"/>
  </si>
  <si>
    <t>SH20-0559</t>
    <phoneticPr fontId="24" type="noConversion"/>
  </si>
  <si>
    <t>C4, RS PO# 11458372 , EEC PO# RS-251018 , Ship date: 1/9/2026 , Load 5.5%, POE-ZPP, SW: 2/2-2/5/26</t>
    <phoneticPr fontId="24" type="noConversion"/>
  </si>
  <si>
    <t>SH20-0509</t>
    <phoneticPr fontId="24" type="noConversion"/>
  </si>
  <si>
    <t>SH21-0629</t>
    <phoneticPr fontId="24" type="noConversion"/>
  </si>
  <si>
    <t>C5, RS PO# 11465250 , EEC PO# RS-251020 , Ship date: 1/2/2026 , Load 5.5%, POE-ZPP, SW: 1/27-2/1/26</t>
    <phoneticPr fontId="24" type="noConversion"/>
  </si>
  <si>
    <t>SH20-0699</t>
    <phoneticPr fontId="24" type="noConversion"/>
  </si>
  <si>
    <t>C2, RS PO# 11458434 , EEC PO# RS-251022 , Ship date: 2/6/2026 , Load 5.5%, POE-ZPP, SW: 3/5-3/10/26</t>
    <phoneticPr fontId="24" type="noConversion"/>
  </si>
  <si>
    <t>C1, RS PO# 11458405 , EEC PO# RS-251021 , Ship date: 2/6/2026 , Load 5.5%, POE-ZPP, SW: 3/5-3/10/26</t>
    <phoneticPr fontId="24" type="noConversion"/>
  </si>
  <si>
    <t>SH20-0569</t>
    <phoneticPr fontId="24" type="noConversion"/>
  </si>
  <si>
    <t>SH20-0496</t>
    <phoneticPr fontId="24" type="noConversion"/>
  </si>
  <si>
    <t>SH20-0706</t>
    <phoneticPr fontId="24" type="noConversion"/>
  </si>
  <si>
    <t>C4, RS PO# 11458508 , EEC PO# RS-251024 , Ship date: 1/30/2026 , Load 5.5%, POE-ZPP, SW: 2/24-3/4/26</t>
    <phoneticPr fontId="24" type="noConversion"/>
  </si>
  <si>
    <t>SH20-0584</t>
    <phoneticPr fontId="24" type="noConversion"/>
  </si>
  <si>
    <t>C5, RS PO# 11458561 , EEC PO# RS-251025 , Ship date: 1/30/2026 , Load 5.5%, POE-ZPP, SW: 2/24-3/4/26</t>
    <phoneticPr fontId="24" type="noConversion"/>
  </si>
  <si>
    <t>SH20-0554</t>
    <phoneticPr fontId="24" type="noConversion"/>
  </si>
  <si>
    <t>C6, RS PO# 11458579 , EEC PO# RS-251026 , Ship date: 1/30/2026 , Load 5.5%, POE-ZPP, SW: 2/24-3/4/26</t>
    <phoneticPr fontId="24" type="noConversion"/>
  </si>
  <si>
    <t>SH21-0629</t>
    <phoneticPr fontId="24" type="noConversion"/>
  </si>
  <si>
    <t>C6, RS PO# 11477952 , EEC PO# RS-251029 , Ship date: 1/30/2026 , Load 5.5%, POE-ZPP, SW: 2/24-3/4/26</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</si>
</sst>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quot;¥&quot;* #,##0.00_ ;_ &quot;¥&quot;* \-#,##0.00_ ;_ &quot;¥&quot;* &quot;-&quot;??_ ;_ @_ "/>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0.000"/>
    <numFmt numFmtId="183" formatCode="_([$$-409]* #,##0.00_);_([$$-409]* \(#,##0.00\);_([$$-409]* &quot;-&quot;??_);_(@_)"/>
    <numFmt numFmtId="184" formatCode="0.0000"/>
    <numFmt numFmtId="185" formatCode="&quot;$&quot;#,##0"/>
    <numFmt numFmtId="186" formatCode="\$#,##0.00;\-\$#,##0.00"/>
    <numFmt numFmtId="187" formatCode="0.00_ "/>
  </numFmts>
  <fonts count="63" x14ac:knownFonts="1">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9"/>
      <name val="宋体"/>
      <family val="3"/>
      <charset val="134"/>
    </font>
    <font>
      <b/>
      <sz val="10"/>
      <color indexed="10"/>
      <name val="Arial"/>
      <family val="2"/>
    </font>
    <font>
      <sz val="10"/>
      <color indexed="8"/>
      <name val="Arial"/>
      <family val="2"/>
    </font>
    <font>
      <sz val="12"/>
      <name val="宋体"/>
      <family val="3"/>
      <charset val="134"/>
    </font>
    <font>
      <sz val="8"/>
      <name val="Arial"/>
      <family val="2"/>
    </font>
    <font>
      <b/>
      <sz val="10"/>
      <color rgb="FFFF0000"/>
      <name val="Arial"/>
      <family val="2"/>
    </font>
    <font>
      <b/>
      <sz val="12"/>
      <color theme="1"/>
      <name val="Arial"/>
      <family val="2"/>
    </font>
    <font>
      <b/>
      <sz val="10"/>
      <color theme="1"/>
      <name val="Arial"/>
      <family val="2"/>
    </font>
    <font>
      <sz val="10"/>
      <color theme="0"/>
      <name val="Arial"/>
      <family val="2"/>
    </font>
    <font>
      <sz val="10"/>
      <name val="Calibri"/>
      <family val="2"/>
    </font>
    <font>
      <sz val="11"/>
      <color theme="1"/>
      <name val="等线"/>
      <family val="3"/>
      <charset val="134"/>
      <scheme val="minor"/>
    </font>
    <font>
      <sz val="10.5"/>
      <color theme="1"/>
      <name val="Calibri"/>
      <family val="2"/>
    </font>
    <font>
      <sz val="9"/>
      <color theme="1"/>
      <name val="Calibri"/>
      <family val="2"/>
    </font>
    <font>
      <b/>
      <sz val="10.5"/>
      <color theme="1"/>
      <name val="Calibri"/>
      <family val="2"/>
    </font>
    <font>
      <b/>
      <sz val="10.5"/>
      <color rgb="FFFF0000"/>
      <name val="Calibri"/>
      <family val="2"/>
    </font>
    <font>
      <sz val="10.5"/>
      <color rgb="FFFF0000"/>
      <name val="Calibri"/>
      <family val="2"/>
    </font>
    <font>
      <sz val="10.5"/>
      <name val="Calibri"/>
      <family val="2"/>
    </font>
    <font>
      <sz val="9"/>
      <color theme="1"/>
      <name val="宋体"/>
      <family val="3"/>
      <charset val="134"/>
    </font>
    <font>
      <sz val="10.5"/>
      <color rgb="FFFF0000"/>
      <name val="宋体"/>
      <family val="3"/>
      <charset val="134"/>
    </font>
    <font>
      <b/>
      <sz val="10.5"/>
      <color rgb="FFFF0000"/>
      <name val="宋体"/>
      <family val="3"/>
      <charset val="134"/>
    </font>
    <font>
      <sz val="9"/>
      <name val="等线"/>
      <family val="3"/>
      <charset val="134"/>
      <scheme val="minor"/>
    </font>
    <font>
      <b/>
      <sz val="10.5"/>
      <name val="宋体"/>
      <family val="3"/>
      <charset val="134"/>
    </font>
    <font>
      <sz val="10"/>
      <color rgb="FF0000FF"/>
      <name val="Calibri"/>
      <family val="2"/>
    </font>
    <font>
      <sz val="11"/>
      <color rgb="FF0000FF"/>
      <name val="Calibri"/>
      <family val="2"/>
    </font>
    <font>
      <sz val="11"/>
      <color rgb="FF000000"/>
      <name val="Calibri"/>
      <family val="2"/>
    </font>
    <font>
      <b/>
      <u/>
      <sz val="11"/>
      <color theme="1"/>
      <name val="等线"/>
      <family val="2"/>
      <scheme val="minor"/>
    </font>
    <font>
      <sz val="11"/>
      <color rgb="FFFF0000"/>
      <name val="等线"/>
      <family val="2"/>
      <scheme val="minor"/>
    </font>
    <font>
      <sz val="10"/>
      <color rgb="FFFF0000"/>
      <name val="Calibri"/>
      <family val="2"/>
    </font>
    <font>
      <sz val="11"/>
      <color rgb="FFFF0000"/>
      <name val="Calibri"/>
      <family val="2"/>
    </font>
    <font>
      <sz val="11"/>
      <color theme="1"/>
      <name val="Calibri"/>
      <family val="2"/>
    </font>
    <font>
      <b/>
      <sz val="11"/>
      <color rgb="FF000000"/>
      <name val="Calibri"/>
      <family val="2"/>
    </font>
    <font>
      <b/>
      <sz val="11"/>
      <color rgb="FF0000FF"/>
      <name val="等线"/>
      <family val="3"/>
      <charset val="134"/>
      <scheme val="minor"/>
    </font>
    <font>
      <sz val="16"/>
      <color theme="1"/>
      <name val="等线"/>
      <family val="2"/>
      <scheme val="minor"/>
    </font>
    <font>
      <b/>
      <sz val="16"/>
      <color theme="1"/>
      <name val="等线"/>
      <family val="2"/>
      <scheme val="minor"/>
    </font>
    <font>
      <sz val="16"/>
      <color rgb="FFFF0000"/>
      <name val="等线"/>
      <family val="2"/>
      <scheme val="minor"/>
    </font>
    <font>
      <sz val="11"/>
      <name val="宋体"/>
      <family val="2"/>
      <charset val="134"/>
    </font>
    <font>
      <b/>
      <sz val="16"/>
      <color theme="1"/>
      <name val="Arial"/>
      <family val="2"/>
    </font>
    <font>
      <b/>
      <sz val="10"/>
      <name val="宋体"/>
      <family val="2"/>
      <charset val="134"/>
    </font>
    <font>
      <b/>
      <sz val="10"/>
      <name val="Arial"/>
      <family val="2"/>
      <charset val="134"/>
    </font>
  </fonts>
  <fills count="28">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theme="3" tint="0.89999084444715716"/>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rgb="FFFFFFFF"/>
        <bgColor indexed="64"/>
      </patternFill>
    </fill>
    <fill>
      <patternFill patternType="solid">
        <fgColor rgb="FFD9D9D9"/>
        <bgColor indexed="64"/>
      </patternFill>
    </fill>
    <fill>
      <patternFill patternType="solid">
        <fgColor rgb="FFB4C6E7"/>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000000"/>
      </left>
      <right style="medium">
        <color rgb="FF000000"/>
      </right>
      <top/>
      <bottom style="medium">
        <color rgb="FF000000"/>
      </bottom>
      <diagonal/>
    </border>
  </borders>
  <cellStyleXfs count="27">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9" fontId="4" fillId="0" borderId="0"/>
    <xf numFmtId="9" fontId="4" fillId="0" borderId="0" applyFont="0" applyFill="0" applyBorder="0" applyAlignment="0" applyProtection="0"/>
    <xf numFmtId="176" fontId="4" fillId="0" borderId="0" applyFont="0" applyFill="0" applyBorder="0" applyAlignment="0" applyProtection="0"/>
    <xf numFmtId="179" fontId="4" fillId="0" borderId="0"/>
    <xf numFmtId="0" fontId="4" fillId="0" borderId="0"/>
    <xf numFmtId="176"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176" fontId="4" fillId="0" borderId="0" applyFont="0" applyFill="0" applyBorder="0" applyAlignment="0" applyProtection="0"/>
    <xf numFmtId="44" fontId="27"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1" fillId="0" borderId="0"/>
    <xf numFmtId="9" fontId="4" fillId="0" borderId="0" applyFont="0" applyFill="0" applyBorder="0" applyAlignment="0" applyProtection="0"/>
    <xf numFmtId="0" fontId="34" fillId="0" borderId="0"/>
    <xf numFmtId="178" fontId="4" fillId="0" borderId="0"/>
    <xf numFmtId="176" fontId="4" fillId="0" borderId="0" applyFont="0" applyFill="0" applyBorder="0" applyAlignment="0" applyProtection="0"/>
  </cellStyleXfs>
  <cellXfs count="427">
    <xf numFmtId="0" fontId="0" fillId="0" borderId="0" xfId="0"/>
    <xf numFmtId="9" fontId="0" fillId="0" borderId="0" xfId="0" applyNumberFormat="1"/>
    <xf numFmtId="0" fontId="6" fillId="0" borderId="0" xfId="0" applyFont="1"/>
    <xf numFmtId="0" fontId="3" fillId="0" borderId="0" xfId="0" applyFont="1"/>
    <xf numFmtId="0" fontId="7" fillId="0" borderId="0" xfId="2" applyFont="1" applyProtection="1">
      <protection locked="0"/>
    </xf>
    <xf numFmtId="0" fontId="8" fillId="0" borderId="0" xfId="2" applyFont="1" applyProtection="1">
      <protection locked="0"/>
    </xf>
    <xf numFmtId="0" fontId="4" fillId="0" borderId="0" xfId="3"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177" fontId="4" fillId="0" borderId="0" xfId="3" applyNumberFormat="1" applyAlignment="1" applyProtection="1">
      <alignment horizontal="left"/>
      <protection locked="0"/>
    </xf>
    <xf numFmtId="0" fontId="13" fillId="0" borderId="1" xfId="2" applyFont="1" applyBorder="1" applyAlignment="1" applyProtection="1">
      <alignment horizontal="left"/>
      <protection locked="0"/>
    </xf>
    <xf numFmtId="0" fontId="4" fillId="0" borderId="1" xfId="3" applyBorder="1" applyAlignment="1" applyProtection="1">
      <alignment horizontal="left"/>
      <protection locked="0"/>
    </xf>
    <xf numFmtId="0" fontId="4" fillId="0" borderId="0" xfId="3" applyAlignment="1" applyProtection="1">
      <alignment horizontal="center"/>
      <protection locked="0"/>
    </xf>
    <xf numFmtId="0" fontId="4" fillId="0" borderId="0" xfId="3" applyAlignment="1" applyProtection="1">
      <alignment horizontal="center" vertical="center" wrapText="1"/>
      <protection locked="0"/>
    </xf>
    <xf numFmtId="9" fontId="4" fillId="0" borderId="0" xfId="3" applyNumberFormat="1" applyAlignment="1" applyProtection="1">
      <alignment horizontal="center" wrapText="1"/>
      <protection locked="0"/>
    </xf>
    <xf numFmtId="0" fontId="14" fillId="0" borderId="0" xfId="3" applyFont="1" applyAlignment="1" applyProtection="1">
      <alignment horizontal="left"/>
      <protection locked="0"/>
    </xf>
    <xf numFmtId="0" fontId="12" fillId="5" borderId="1" xfId="2" applyFont="1" applyFill="1" applyBorder="1" applyAlignment="1" applyProtection="1">
      <alignment horizontal="left"/>
      <protection locked="0"/>
    </xf>
    <xf numFmtId="0" fontId="14" fillId="0" borderId="0" xfId="3" applyFont="1" applyAlignment="1">
      <alignment horizontal="left"/>
    </xf>
    <xf numFmtId="0" fontId="14" fillId="0" borderId="0" xfId="3" applyFont="1" applyAlignment="1">
      <alignment horizontal="left" wrapText="1"/>
    </xf>
    <xf numFmtId="9" fontId="4" fillId="0" borderId="0" xfId="3" applyNumberFormat="1" applyAlignment="1" applyProtection="1">
      <alignment horizontal="center"/>
      <protection locked="0"/>
    </xf>
    <xf numFmtId="9" fontId="10" fillId="0" borderId="0" xfId="3" applyNumberFormat="1" applyFont="1" applyAlignment="1" applyProtection="1">
      <alignment horizontal="center" wrapText="1"/>
      <protection locked="0"/>
    </xf>
    <xf numFmtId="9" fontId="11" fillId="0" borderId="0" xfId="3" applyNumberFormat="1" applyFont="1" applyAlignment="1">
      <alignment horizontal="center" wrapText="1"/>
    </xf>
    <xf numFmtId="0" fontId="4" fillId="0" borderId="0" xfId="3" applyAlignment="1">
      <alignment horizontal="left"/>
    </xf>
    <xf numFmtId="0" fontId="4" fillId="0" borderId="0" xfId="3" applyAlignment="1">
      <alignment horizontal="left" wrapText="1"/>
    </xf>
    <xf numFmtId="177" fontId="4" fillId="0" borderId="0" xfId="3" applyNumberFormat="1" applyAlignment="1">
      <alignment horizontal="left"/>
    </xf>
    <xf numFmtId="0" fontId="14" fillId="0" borderId="0" xfId="3" applyFont="1"/>
    <xf numFmtId="14" fontId="14" fillId="0" borderId="0" xfId="3" applyNumberFormat="1" applyFont="1"/>
    <xf numFmtId="0" fontId="14" fillId="0" borderId="0" xfId="3" applyFont="1" applyAlignment="1">
      <alignment wrapText="1"/>
    </xf>
    <xf numFmtId="177" fontId="14" fillId="0" borderId="0" xfId="3" applyNumberFormat="1" applyFont="1" applyAlignment="1">
      <alignment horizontal="left"/>
    </xf>
    <xf numFmtId="0" fontId="15" fillId="5" borderId="1" xfId="3" applyFont="1" applyFill="1" applyBorder="1" applyAlignment="1" applyProtection="1">
      <alignment horizontal="left"/>
      <protection locked="0"/>
    </xf>
    <xf numFmtId="9" fontId="4" fillId="0" borderId="0" xfId="3" applyNumberFormat="1" applyAlignment="1" applyProtection="1">
      <alignment horizontal="center" vertical="center" wrapText="1"/>
      <protection locked="0"/>
    </xf>
    <xf numFmtId="0" fontId="4" fillId="0" borderId="0" xfId="3"/>
    <xf numFmtId="14" fontId="4" fillId="0" borderId="0" xfId="3" applyNumberFormat="1"/>
    <xf numFmtId="0" fontId="4" fillId="0" borderId="0" xfId="3" applyAlignment="1">
      <alignment wrapText="1"/>
    </xf>
    <xf numFmtId="0" fontId="14" fillId="0" borderId="0" xfId="3" applyFont="1" applyAlignment="1">
      <alignment horizontal="right" wrapText="1"/>
    </xf>
    <xf numFmtId="0" fontId="13" fillId="0" borderId="4" xfId="2" applyFont="1" applyBorder="1" applyAlignment="1" applyProtection="1">
      <alignment horizontal="left"/>
      <protection locked="0"/>
    </xf>
    <xf numFmtId="0" fontId="0" fillId="0" borderId="1" xfId="0" applyBorder="1"/>
    <xf numFmtId="0" fontId="2" fillId="0" borderId="0" xfId="0" applyFont="1" applyAlignment="1">
      <alignment vertical="center" wrapText="1"/>
    </xf>
    <xf numFmtId="0" fontId="5" fillId="0" borderId="0" xfId="0" applyFont="1" applyAlignment="1">
      <alignment vertical="center" wrapText="1"/>
    </xf>
    <xf numFmtId="0" fontId="16" fillId="0" borderId="0" xfId="0" applyFont="1"/>
    <xf numFmtId="177" fontId="4" fillId="0" borderId="0" xfId="2" applyNumberFormat="1" applyAlignment="1" applyProtection="1">
      <alignment wrapText="1"/>
      <protection locked="0"/>
    </xf>
    <xf numFmtId="0" fontId="12" fillId="0" borderId="1" xfId="2" applyFont="1" applyBorder="1" applyAlignment="1" applyProtection="1">
      <alignment horizontal="left"/>
      <protection locked="0"/>
    </xf>
    <xf numFmtId="0" fontId="12" fillId="0" borderId="1" xfId="2" applyFont="1" applyBorder="1" applyProtection="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vertical="center" wrapText="1"/>
    </xf>
    <xf numFmtId="0" fontId="13" fillId="0" borderId="0" xfId="2" applyFont="1" applyAlignment="1" applyProtection="1">
      <alignment horizontal="left"/>
      <protection locked="0"/>
    </xf>
    <xf numFmtId="0" fontId="13" fillId="0" borderId="1" xfId="2" applyFont="1" applyBorder="1" applyAlignment="1" applyProtection="1">
      <alignment horizontal="left" vertical="center"/>
      <protection locked="0"/>
    </xf>
    <xf numFmtId="0" fontId="12" fillId="4" borderId="1" xfId="2" applyFont="1" applyFill="1" applyBorder="1" applyAlignment="1" applyProtection="1">
      <alignment horizontal="left" vertical="center"/>
      <protection locked="0"/>
    </xf>
    <xf numFmtId="0" fontId="4" fillId="0" borderId="1" xfId="3" applyBorder="1" applyAlignment="1" applyProtection="1">
      <alignment horizontal="left" vertical="center"/>
      <protection locked="0"/>
    </xf>
    <xf numFmtId="0" fontId="4" fillId="0" borderId="0" xfId="3" applyAlignment="1" applyProtection="1">
      <alignment horizontal="left" vertical="center"/>
      <protection locked="0"/>
    </xf>
    <xf numFmtId="0" fontId="9" fillId="0" borderId="0" xfId="3" applyFont="1" applyAlignment="1" applyProtection="1">
      <alignment horizontal="left" vertical="center"/>
      <protection locked="0"/>
    </xf>
    <xf numFmtId="0" fontId="4" fillId="0" borderId="0" xfId="3" applyAlignment="1" applyProtection="1">
      <alignment horizontal="center" vertical="center"/>
      <protection locked="0"/>
    </xf>
    <xf numFmtId="0" fontId="10" fillId="0" borderId="0" xfId="3" applyFont="1" applyAlignment="1" applyProtection="1">
      <alignment horizontal="left" vertical="center"/>
      <protection locked="0"/>
    </xf>
    <xf numFmtId="0" fontId="11" fillId="0" borderId="0" xfId="3" applyFont="1" applyAlignment="1" applyProtection="1">
      <alignment horizontal="left" vertical="center"/>
      <protection locked="0"/>
    </xf>
    <xf numFmtId="177" fontId="4" fillId="0" borderId="0" xfId="3" applyNumberFormat="1" applyAlignment="1" applyProtection="1">
      <alignment horizontal="left" vertical="center"/>
      <protection locked="0"/>
    </xf>
    <xf numFmtId="0" fontId="14" fillId="0" borderId="0" xfId="3" applyFont="1" applyAlignment="1" applyProtection="1">
      <alignment horizontal="left" vertical="center"/>
      <protection locked="0"/>
    </xf>
    <xf numFmtId="0" fontId="12" fillId="5" borderId="1" xfId="2" applyFont="1" applyFill="1" applyBorder="1" applyAlignment="1" applyProtection="1">
      <alignment horizontal="left" vertical="center"/>
      <protection locked="0"/>
    </xf>
    <xf numFmtId="0" fontId="12" fillId="0" borderId="1" xfId="2" applyFont="1" applyBorder="1" applyAlignment="1" applyProtection="1">
      <alignment vertical="center"/>
      <protection locked="0"/>
    </xf>
    <xf numFmtId="0" fontId="14" fillId="0" borderId="0" xfId="3" applyFont="1" applyAlignment="1">
      <alignment horizontal="left" vertical="center"/>
    </xf>
    <xf numFmtId="0" fontId="14" fillId="0" borderId="0" xfId="3" applyFont="1" applyAlignment="1">
      <alignment horizontal="left" vertical="center" wrapText="1"/>
    </xf>
    <xf numFmtId="0" fontId="12" fillId="0" borderId="5" xfId="2" applyFont="1" applyBorder="1" applyAlignment="1" applyProtection="1">
      <alignment horizontal="left"/>
      <protection locked="0"/>
    </xf>
    <xf numFmtId="0" fontId="13" fillId="0" borderId="6" xfId="2" applyFont="1" applyBorder="1" applyAlignment="1" applyProtection="1">
      <alignment horizontal="left"/>
      <protection locked="0"/>
    </xf>
    <xf numFmtId="0" fontId="12" fillId="0" borderId="1" xfId="2" applyFont="1" applyBorder="1" applyAlignment="1" applyProtection="1">
      <alignment horizontal="left" vertical="center"/>
      <protection locked="0"/>
    </xf>
    <xf numFmtId="0" fontId="17" fillId="0" borderId="1" xfId="2" applyFont="1" applyBorder="1" applyAlignment="1" applyProtection="1">
      <alignment horizontal="left" vertical="center"/>
      <protection locked="0"/>
    </xf>
    <xf numFmtId="0" fontId="17" fillId="5" borderId="1" xfId="2" applyFont="1" applyFill="1" applyBorder="1" applyAlignment="1" applyProtection="1">
      <alignment horizontal="left"/>
      <protection locked="0"/>
    </xf>
    <xf numFmtId="0" fontId="12" fillId="0" borderId="2" xfId="2" applyFont="1" applyBorder="1" applyProtection="1">
      <protection locked="0"/>
    </xf>
    <xf numFmtId="0" fontId="12" fillId="0" borderId="7" xfId="2" applyFont="1" applyBorder="1" applyProtection="1">
      <protection locked="0"/>
    </xf>
    <xf numFmtId="0" fontId="4" fillId="0" borderId="3" xfId="3" applyBorder="1" applyAlignment="1" applyProtection="1">
      <alignment horizontal="left"/>
      <protection locked="0"/>
    </xf>
    <xf numFmtId="0" fontId="20" fillId="0" borderId="0" xfId="0" applyFont="1" applyAlignment="1">
      <alignment vertical="center" wrapText="1"/>
    </xf>
    <xf numFmtId="0" fontId="12" fillId="0" borderId="7" xfId="2" applyFont="1" applyBorder="1" applyAlignment="1" applyProtection="1">
      <alignment horizontal="left"/>
      <protection locked="0"/>
    </xf>
    <xf numFmtId="0" fontId="3" fillId="0" borderId="0" xfId="4" applyAlignment="1">
      <alignment horizontal="center" wrapText="1"/>
    </xf>
    <xf numFmtId="0" fontId="3" fillId="0" borderId="0" xfId="4" applyAlignment="1">
      <alignment wrapText="1"/>
    </xf>
    <xf numFmtId="0" fontId="22" fillId="0" borderId="0" xfId="4" applyFont="1"/>
    <xf numFmtId="0" fontId="22" fillId="0" borderId="0" xfId="4" applyFont="1" applyAlignment="1">
      <alignment wrapText="1"/>
    </xf>
    <xf numFmtId="177" fontId="3" fillId="0" borderId="0" xfId="4" applyNumberFormat="1"/>
    <xf numFmtId="0" fontId="2" fillId="0" borderId="8" xfId="4" applyFont="1" applyBorder="1" applyAlignment="1">
      <alignment wrapText="1"/>
    </xf>
    <xf numFmtId="10" fontId="3" fillId="0" borderId="0" xfId="4" applyNumberFormat="1" applyAlignment="1">
      <alignment wrapText="1"/>
    </xf>
    <xf numFmtId="177" fontId="3" fillId="0" borderId="0" xfId="4" applyNumberFormat="1" applyAlignment="1">
      <alignment wrapText="1"/>
    </xf>
    <xf numFmtId="1" fontId="3" fillId="0" borderId="1" xfId="4" applyNumberFormat="1" applyBorder="1" applyAlignment="1">
      <alignment wrapText="1"/>
    </xf>
    <xf numFmtId="177" fontId="3" fillId="0" borderId="1" xfId="4" applyNumberFormat="1" applyBorder="1" applyAlignment="1">
      <alignment wrapText="1"/>
    </xf>
    <xf numFmtId="0" fontId="2" fillId="0" borderId="1" xfId="4" applyFont="1" applyBorder="1" applyAlignment="1">
      <alignment horizontal="center" wrapText="1"/>
    </xf>
    <xf numFmtId="0" fontId="2" fillId="9" borderId="1" xfId="4" applyFont="1" applyFill="1" applyBorder="1" applyAlignment="1">
      <alignment horizontal="center" wrapText="1"/>
    </xf>
    <xf numFmtId="0" fontId="20" fillId="9" borderId="1" xfId="4" applyFont="1" applyFill="1" applyBorder="1" applyAlignment="1">
      <alignment horizontal="center" wrapText="1"/>
    </xf>
    <xf numFmtId="0" fontId="20" fillId="10" borderId="1" xfId="4" applyFont="1" applyFill="1" applyBorder="1" applyAlignment="1">
      <alignment horizontal="center" wrapText="1"/>
    </xf>
    <xf numFmtId="0" fontId="2" fillId="10" borderId="1" xfId="4" applyFont="1" applyFill="1" applyBorder="1" applyAlignment="1">
      <alignment horizontal="center" wrapText="1"/>
    </xf>
    <xf numFmtId="177" fontId="2" fillId="11" borderId="2" xfId="4" applyNumberFormat="1" applyFont="1" applyFill="1" applyBorder="1" applyAlignment="1">
      <alignment horizontal="center" wrapText="1"/>
    </xf>
    <xf numFmtId="0" fontId="20" fillId="0" borderId="1" xfId="4" applyFont="1" applyBorder="1" applyAlignment="1">
      <alignment horizontal="center" wrapText="1"/>
    </xf>
    <xf numFmtId="2" fontId="2" fillId="0" borderId="1" xfId="4" applyNumberFormat="1" applyFont="1" applyBorder="1" applyAlignment="1">
      <alignment horizontal="center" wrapText="1"/>
    </xf>
    <xf numFmtId="1" fontId="2" fillId="0" borderId="1" xfId="4" applyNumberFormat="1" applyFont="1" applyBorder="1" applyAlignment="1">
      <alignment horizontal="center" wrapText="1"/>
    </xf>
    <xf numFmtId="2" fontId="15" fillId="0" borderId="1" xfId="1" applyNumberFormat="1" applyFont="1" applyBorder="1" applyAlignment="1">
      <alignment wrapText="1"/>
    </xf>
    <xf numFmtId="1" fontId="23" fillId="0" borderId="1" xfId="1" applyNumberFormat="1" applyFont="1" applyBorder="1" applyAlignment="1">
      <alignment wrapText="1"/>
    </xf>
    <xf numFmtId="177" fontId="23" fillId="0" borderId="1" xfId="1" applyNumberFormat="1" applyFont="1" applyBorder="1" applyAlignment="1">
      <alignment wrapText="1"/>
    </xf>
    <xf numFmtId="10" fontId="2" fillId="0" borderId="1" xfId="4" applyNumberFormat="1" applyFont="1" applyBorder="1" applyAlignment="1">
      <alignment horizontal="center" wrapText="1"/>
    </xf>
    <xf numFmtId="177" fontId="23" fillId="10" borderId="1" xfId="1" applyNumberFormat="1" applyFont="1" applyFill="1" applyBorder="1" applyAlignment="1">
      <alignment wrapText="1"/>
    </xf>
    <xf numFmtId="177" fontId="23" fillId="3" borderId="1" xfId="1" applyNumberFormat="1" applyFont="1" applyFill="1" applyBorder="1" applyAlignment="1">
      <alignment wrapText="1"/>
    </xf>
    <xf numFmtId="10" fontId="23" fillId="3" borderId="1" xfId="1" applyNumberFormat="1" applyFont="1" applyFill="1" applyBorder="1" applyAlignment="1">
      <alignment wrapText="1"/>
    </xf>
    <xf numFmtId="177" fontId="15" fillId="12" borderId="1" xfId="1" applyNumberFormat="1" applyFont="1" applyFill="1" applyBorder="1" applyAlignment="1">
      <alignment wrapText="1"/>
    </xf>
    <xf numFmtId="0" fontId="3" fillId="0" borderId="1" xfId="4" applyBorder="1"/>
    <xf numFmtId="2" fontId="3" fillId="0" borderId="1" xfId="4" applyNumberFormat="1" applyBorder="1"/>
    <xf numFmtId="3" fontId="3" fillId="0" borderId="1" xfId="4" applyNumberFormat="1" applyBorder="1"/>
    <xf numFmtId="180" fontId="3" fillId="0" borderId="1" xfId="4" applyNumberFormat="1" applyBorder="1"/>
    <xf numFmtId="10" fontId="3" fillId="0" borderId="1" xfId="4" applyNumberFormat="1" applyBorder="1"/>
    <xf numFmtId="177" fontId="3" fillId="0" borderId="1" xfId="4" applyNumberFormat="1" applyBorder="1"/>
    <xf numFmtId="0" fontId="3" fillId="0" borderId="1" xfId="4" applyBorder="1" applyAlignment="1">
      <alignment horizontal="center" wrapText="1"/>
    </xf>
    <xf numFmtId="0" fontId="3" fillId="0" borderId="1" xfId="4" applyBorder="1" applyAlignment="1">
      <alignment wrapText="1"/>
    </xf>
    <xf numFmtId="2" fontId="3" fillId="0" borderId="0" xfId="4" applyNumberFormat="1" applyAlignment="1">
      <alignment wrapText="1"/>
    </xf>
    <xf numFmtId="1" fontId="3" fillId="0" borderId="0" xfId="4" applyNumberFormat="1" applyAlignment="1">
      <alignment wrapText="1"/>
    </xf>
    <xf numFmtId="177" fontId="13" fillId="13" borderId="1" xfId="2" applyNumberFormat="1" applyFont="1" applyFill="1" applyBorder="1" applyAlignment="1" applyProtection="1">
      <alignment horizontal="left"/>
      <protection locked="0"/>
    </xf>
    <xf numFmtId="0" fontId="13" fillId="2" borderId="1" xfId="0" applyFont="1" applyFill="1" applyBorder="1" applyAlignment="1">
      <alignment vertical="center" wrapText="1"/>
    </xf>
    <xf numFmtId="181" fontId="2" fillId="0" borderId="8" xfId="4" applyNumberFormat="1" applyFont="1" applyBorder="1" applyAlignment="1">
      <alignment wrapText="1"/>
    </xf>
    <xf numFmtId="181" fontId="2" fillId="0" borderId="1" xfId="4" applyNumberFormat="1" applyFont="1" applyBorder="1" applyAlignment="1">
      <alignment horizontal="center" wrapText="1"/>
    </xf>
    <xf numFmtId="181" fontId="3" fillId="0" borderId="1" xfId="4" applyNumberFormat="1" applyBorder="1" applyAlignment="1">
      <alignment wrapText="1"/>
    </xf>
    <xf numFmtId="181" fontId="3" fillId="0" borderId="0" xfId="4" applyNumberFormat="1" applyAlignment="1">
      <alignment wrapText="1"/>
    </xf>
    <xf numFmtId="2" fontId="2" fillId="0" borderId="8" xfId="4" applyNumberFormat="1" applyFont="1" applyBorder="1" applyAlignment="1">
      <alignment wrapText="1"/>
    </xf>
    <xf numFmtId="177" fontId="2" fillId="6" borderId="0" xfId="4" applyNumberFormat="1" applyFont="1" applyFill="1" applyAlignment="1">
      <alignment wrapText="1"/>
    </xf>
    <xf numFmtId="177" fontId="15" fillId="0" borderId="1" xfId="1" applyNumberFormat="1" applyFont="1" applyBorder="1" applyAlignment="1">
      <alignment wrapText="1"/>
    </xf>
    <xf numFmtId="182" fontId="2" fillId="0" borderId="8" xfId="4" applyNumberFormat="1" applyFont="1" applyBorder="1" applyAlignment="1">
      <alignment wrapText="1"/>
    </xf>
    <xf numFmtId="182" fontId="23" fillId="0" borderId="1" xfId="1" applyNumberFormat="1" applyFont="1" applyBorder="1" applyAlignment="1">
      <alignment wrapText="1"/>
    </xf>
    <xf numFmtId="182" fontId="3" fillId="0" borderId="0" xfId="4" applyNumberFormat="1" applyAlignment="1">
      <alignment wrapText="1"/>
    </xf>
    <xf numFmtId="0" fontId="4" fillId="0" borderId="0" xfId="10"/>
    <xf numFmtId="0" fontId="11" fillId="0" borderId="0" xfId="10" applyFont="1"/>
    <xf numFmtId="183" fontId="11" fillId="0" borderId="0" xfId="11" applyNumberFormat="1" applyFont="1"/>
    <xf numFmtId="0" fontId="4" fillId="0" borderId="0" xfId="10" applyAlignment="1">
      <alignment wrapText="1"/>
    </xf>
    <xf numFmtId="10" fontId="11" fillId="0" borderId="0" xfId="12" applyNumberFormat="1" applyFont="1"/>
    <xf numFmtId="0" fontId="11" fillId="0" borderId="0" xfId="12" applyFont="1"/>
    <xf numFmtId="180" fontId="10" fillId="0" borderId="0" xfId="13" applyNumberFormat="1" applyFont="1"/>
    <xf numFmtId="1" fontId="11" fillId="0" borderId="0" xfId="10" applyNumberFormat="1" applyFont="1"/>
    <xf numFmtId="183" fontId="11" fillId="0" borderId="0" xfId="8" applyNumberFormat="1" applyFont="1" applyBorder="1"/>
    <xf numFmtId="0" fontId="4" fillId="5" borderId="0" xfId="10" applyFill="1"/>
    <xf numFmtId="0" fontId="4" fillId="5" borderId="0" xfId="10" applyFill="1" applyAlignment="1">
      <alignment wrapText="1"/>
    </xf>
    <xf numFmtId="0" fontId="15" fillId="5" borderId="0" xfId="10" applyFont="1" applyFill="1"/>
    <xf numFmtId="0" fontId="4" fillId="0" borderId="0" xfId="14" applyAlignment="1">
      <alignment wrapText="1"/>
    </xf>
    <xf numFmtId="177" fontId="11" fillId="0" borderId="1" xfId="15" applyNumberFormat="1" applyFont="1" applyBorder="1"/>
    <xf numFmtId="1" fontId="11" fillId="0" borderId="1" xfId="15" applyNumberFormat="1" applyFont="1" applyBorder="1" applyAlignment="1">
      <alignment horizontal="center"/>
    </xf>
    <xf numFmtId="183" fontId="25" fillId="3" borderId="1" xfId="8" applyNumberFormat="1" applyFont="1" applyFill="1" applyBorder="1" applyAlignment="1"/>
    <xf numFmtId="10" fontId="26" fillId="14" borderId="1" xfId="16" applyNumberFormat="1" applyFont="1" applyFill="1" applyBorder="1" applyAlignment="1"/>
    <xf numFmtId="177" fontId="11" fillId="0" borderId="1" xfId="17" applyNumberFormat="1" applyFont="1" applyFill="1" applyBorder="1" applyAlignment="1"/>
    <xf numFmtId="176" fontId="4" fillId="0" borderId="1" xfId="10" applyNumberFormat="1" applyBorder="1"/>
    <xf numFmtId="176" fontId="11" fillId="0" borderId="1" xfId="18" applyNumberFormat="1" applyFont="1" applyBorder="1"/>
    <xf numFmtId="176" fontId="11" fillId="0" borderId="1" xfId="14" applyNumberFormat="1" applyFont="1" applyBorder="1"/>
    <xf numFmtId="176" fontId="11" fillId="14" borderId="1" xfId="15" applyNumberFormat="1" applyFont="1" applyFill="1" applyBorder="1"/>
    <xf numFmtId="180" fontId="11" fillId="14" borderId="1" xfId="19" applyNumberFormat="1" applyFont="1" applyFill="1" applyBorder="1"/>
    <xf numFmtId="0" fontId="11" fillId="14" borderId="1" xfId="19" applyFont="1" applyFill="1" applyBorder="1" applyAlignment="1">
      <alignment horizontal="right"/>
    </xf>
    <xf numFmtId="177" fontId="11" fillId="14" borderId="1" xfId="14" applyNumberFormat="1" applyFont="1" applyFill="1" applyBorder="1" applyAlignment="1">
      <alignment wrapText="1"/>
    </xf>
    <xf numFmtId="177" fontId="4" fillId="0" borderId="1" xfId="17" applyNumberFormat="1" applyFont="1" applyFill="1" applyBorder="1" applyAlignment="1">
      <alignment wrapText="1"/>
    </xf>
    <xf numFmtId="3" fontId="11" fillId="14" borderId="1" xfId="14" applyNumberFormat="1" applyFont="1" applyFill="1" applyBorder="1"/>
    <xf numFmtId="184" fontId="11" fillId="14" borderId="1" xfId="14" applyNumberFormat="1" applyFont="1" applyFill="1" applyBorder="1"/>
    <xf numFmtId="0" fontId="4" fillId="14" borderId="1" xfId="15" applyFill="1" applyBorder="1" applyAlignment="1">
      <alignment wrapText="1"/>
    </xf>
    <xf numFmtId="1" fontId="4" fillId="14" borderId="1" xfId="15" applyNumberFormat="1" applyFill="1" applyBorder="1" applyAlignment="1">
      <alignment wrapText="1"/>
    </xf>
    <xf numFmtId="177" fontId="11" fillId="0" borderId="1" xfId="17" applyNumberFormat="1" applyFont="1" applyFill="1" applyBorder="1" applyAlignment="1">
      <alignment horizontal="center" wrapText="1"/>
    </xf>
    <xf numFmtId="0" fontId="4" fillId="0" borderId="1" xfId="20" applyBorder="1" applyAlignment="1">
      <alignment wrapText="1"/>
    </xf>
    <xf numFmtId="0" fontId="4" fillId="14" borderId="1" xfId="15" applyFill="1" applyBorder="1" applyAlignment="1">
      <alignment horizontal="center" vertical="center" wrapText="1"/>
    </xf>
    <xf numFmtId="0" fontId="4" fillId="0" borderId="0" xfId="15" applyAlignment="1">
      <alignment wrapText="1"/>
    </xf>
    <xf numFmtId="177" fontId="10" fillId="10" borderId="1" xfId="15" applyNumberFormat="1" applyFont="1" applyFill="1" applyBorder="1"/>
    <xf numFmtId="10" fontId="10" fillId="10" borderId="1" xfId="16" applyNumberFormat="1" applyFont="1" applyFill="1" applyBorder="1" applyAlignment="1"/>
    <xf numFmtId="177" fontId="10" fillId="10" borderId="1" xfId="17" applyNumberFormat="1" applyFont="1" applyFill="1" applyBorder="1" applyAlignment="1"/>
    <xf numFmtId="176" fontId="10" fillId="10" borderId="1" xfId="10" applyNumberFormat="1" applyFont="1" applyFill="1" applyBorder="1"/>
    <xf numFmtId="176" fontId="10" fillId="10" borderId="1" xfId="15" applyNumberFormat="1" applyFont="1" applyFill="1" applyBorder="1"/>
    <xf numFmtId="180" fontId="10" fillId="10" borderId="1" xfId="15" applyNumberFormat="1" applyFont="1" applyFill="1" applyBorder="1"/>
    <xf numFmtId="0" fontId="10" fillId="10" borderId="1" xfId="15" applyFont="1" applyFill="1" applyBorder="1" applyAlignment="1">
      <alignment horizontal="center"/>
    </xf>
    <xf numFmtId="177" fontId="10" fillId="10" borderId="1" xfId="15" applyNumberFormat="1" applyFont="1" applyFill="1" applyBorder="1" applyAlignment="1">
      <alignment wrapText="1"/>
    </xf>
    <xf numFmtId="3" fontId="10" fillId="10" borderId="1" xfId="15" applyNumberFormat="1" applyFont="1" applyFill="1" applyBorder="1" applyAlignment="1">
      <alignment wrapText="1"/>
    </xf>
    <xf numFmtId="3" fontId="10" fillId="10" borderId="1" xfId="15" applyNumberFormat="1" applyFont="1" applyFill="1" applyBorder="1"/>
    <xf numFmtId="184" fontId="10" fillId="10" borderId="1" xfId="15" applyNumberFormat="1" applyFont="1" applyFill="1" applyBorder="1"/>
    <xf numFmtId="0" fontId="10" fillId="10" borderId="1" xfId="15" applyFont="1" applyFill="1" applyBorder="1" applyAlignment="1">
      <alignment wrapText="1"/>
    </xf>
    <xf numFmtId="2" fontId="10" fillId="10" borderId="1" xfId="15" applyNumberFormat="1" applyFont="1" applyFill="1" applyBorder="1" applyAlignment="1">
      <alignment horizontal="center" wrapText="1"/>
    </xf>
    <xf numFmtId="0" fontId="10" fillId="10" borderId="1" xfId="15" applyFont="1" applyFill="1" applyBorder="1" applyAlignment="1">
      <alignment vertical="center" wrapText="1"/>
    </xf>
    <xf numFmtId="0" fontId="29" fillId="10" borderId="7" xfId="10" applyFont="1" applyFill="1" applyBorder="1"/>
    <xf numFmtId="0" fontId="29" fillId="10" borderId="9" xfId="10" applyFont="1" applyFill="1" applyBorder="1"/>
    <xf numFmtId="0" fontId="29" fillId="10" borderId="2" xfId="10" applyFont="1" applyFill="1" applyBorder="1"/>
    <xf numFmtId="0" fontId="5" fillId="15" borderId="11" xfId="22" applyFont="1" applyFill="1" applyBorder="1"/>
    <xf numFmtId="0" fontId="5" fillId="15" borderId="8" xfId="22" applyFont="1" applyFill="1" applyBorder="1"/>
    <xf numFmtId="0" fontId="30" fillId="15" borderId="0" xfId="22" applyFont="1" applyFill="1"/>
    <xf numFmtId="0" fontId="5" fillId="15" borderId="12" xfId="22" applyFont="1" applyFill="1" applyBorder="1"/>
    <xf numFmtId="0" fontId="5" fillId="15" borderId="0" xfId="22" applyFont="1" applyFill="1"/>
    <xf numFmtId="0" fontId="31" fillId="15" borderId="0" xfId="22" applyFont="1" applyFill="1"/>
    <xf numFmtId="180" fontId="10" fillId="0" borderId="0" xfId="23" applyNumberFormat="1" applyFont="1"/>
    <xf numFmtId="176" fontId="11" fillId="0" borderId="0" xfId="11" applyFont="1" applyBorder="1"/>
    <xf numFmtId="183" fontId="11" fillId="0" borderId="0" xfId="11" applyNumberFormat="1" applyFont="1" applyBorder="1"/>
    <xf numFmtId="183" fontId="29" fillId="10" borderId="1" xfId="11" applyNumberFormat="1" applyFont="1" applyFill="1" applyBorder="1" applyAlignment="1">
      <alignment horizontal="center" vertical="center"/>
    </xf>
    <xf numFmtId="176" fontId="11" fillId="0" borderId="0" xfId="11" applyFont="1"/>
    <xf numFmtId="0" fontId="4" fillId="0" borderId="0" xfId="10" applyAlignment="1">
      <alignment vertical="center" wrapText="1"/>
    </xf>
    <xf numFmtId="9" fontId="15" fillId="0" borderId="1" xfId="10" applyNumberFormat="1" applyFont="1" applyBorder="1" applyAlignment="1">
      <alignment vertical="center" wrapText="1"/>
    </xf>
    <xf numFmtId="10" fontId="15" fillId="0" borderId="1" xfId="10" applyNumberFormat="1" applyFont="1" applyBorder="1" applyAlignment="1">
      <alignment vertical="center" wrapText="1"/>
    </xf>
    <xf numFmtId="180" fontId="15" fillId="0" borderId="1" xfId="10" applyNumberFormat="1" applyFont="1" applyBorder="1" applyAlignment="1">
      <alignment vertical="center" wrapText="1"/>
    </xf>
    <xf numFmtId="0" fontId="15" fillId="0" borderId="1" xfId="10" applyFont="1" applyBorder="1" applyAlignment="1">
      <alignment horizontal="center" vertical="center" wrapText="1"/>
    </xf>
    <xf numFmtId="185" fontId="15" fillId="0" borderId="1" xfId="10" applyNumberFormat="1" applyFont="1" applyBorder="1" applyAlignment="1">
      <alignment horizontal="center" vertical="center" wrapText="1"/>
    </xf>
    <xf numFmtId="0" fontId="15" fillId="0" borderId="1" xfId="10" applyFont="1" applyBorder="1" applyAlignment="1">
      <alignment horizontal="left" vertical="center" wrapText="1"/>
    </xf>
    <xf numFmtId="0" fontId="4" fillId="0" borderId="0" xfId="10" applyAlignment="1">
      <alignment vertical="center"/>
    </xf>
    <xf numFmtId="0" fontId="15" fillId="0" borderId="1" xfId="10" applyFont="1" applyBorder="1" applyAlignment="1">
      <alignment horizontal="right" vertical="center" wrapText="1"/>
    </xf>
    <xf numFmtId="0" fontId="15" fillId="0" borderId="1" xfId="10" applyFont="1" applyBorder="1" applyAlignment="1">
      <alignment horizontal="center" vertical="center"/>
    </xf>
    <xf numFmtId="0" fontId="4" fillId="0" borderId="0" xfId="2" applyAlignment="1" applyProtection="1">
      <alignment horizontal="left"/>
      <protection locked="0"/>
    </xf>
    <xf numFmtId="0" fontId="4" fillId="0" borderId="0" xfId="2" applyAlignment="1">
      <alignment horizontal="left"/>
    </xf>
    <xf numFmtId="0" fontId="4" fillId="0" borderId="0" xfId="2" applyAlignment="1" applyProtection="1">
      <alignment horizontal="center"/>
      <protection locked="0"/>
    </xf>
    <xf numFmtId="9" fontId="4" fillId="0" borderId="0" xfId="2" applyNumberFormat="1" applyAlignment="1">
      <alignment horizontal="center" wrapText="1"/>
    </xf>
    <xf numFmtId="9" fontId="4" fillId="0" borderId="0" xfId="2" applyNumberFormat="1" applyAlignment="1" applyProtection="1">
      <alignment horizontal="center" wrapText="1"/>
      <protection locked="0"/>
    </xf>
    <xf numFmtId="9" fontId="4" fillId="0" borderId="0" xfId="2" applyNumberFormat="1" applyAlignment="1" applyProtection="1">
      <alignment horizontal="center"/>
      <protection locked="0"/>
    </xf>
    <xf numFmtId="0" fontId="9" fillId="0" borderId="0" xfId="2" applyFont="1" applyAlignment="1" applyProtection="1">
      <alignment horizontal="left"/>
      <protection locked="0"/>
    </xf>
    <xf numFmtId="0" fontId="13" fillId="0" borderId="0" xfId="2" applyFont="1" applyAlignment="1" applyProtection="1">
      <alignment horizontal="left" wrapText="1"/>
      <protection locked="0"/>
    </xf>
    <xf numFmtId="0" fontId="12" fillId="0" borderId="0" xfId="2" applyFont="1" applyAlignment="1" applyProtection="1">
      <alignment wrapText="1"/>
      <protection locked="0"/>
    </xf>
    <xf numFmtId="0" fontId="12" fillId="0" borderId="15" xfId="2" applyFont="1" applyBorder="1" applyAlignment="1" applyProtection="1">
      <alignment horizontal="left"/>
      <protection locked="0"/>
    </xf>
    <xf numFmtId="0" fontId="13" fillId="0" borderId="15" xfId="2" applyFont="1" applyBorder="1" applyAlignment="1" applyProtection="1">
      <alignment horizontal="left"/>
      <protection locked="0"/>
    </xf>
    <xf numFmtId="14" fontId="13" fillId="0" borderId="15" xfId="2" applyNumberFormat="1" applyFont="1" applyBorder="1" applyAlignment="1" applyProtection="1">
      <alignment horizontal="left"/>
      <protection locked="0"/>
    </xf>
    <xf numFmtId="0" fontId="12" fillId="0" borderId="19" xfId="2" applyFont="1" applyBorder="1" applyAlignment="1" applyProtection="1">
      <alignment horizontal="left"/>
      <protection locked="0"/>
    </xf>
    <xf numFmtId="177" fontId="4" fillId="0" borderId="0" xfId="2" applyNumberFormat="1" applyAlignment="1">
      <alignment horizontal="left"/>
    </xf>
    <xf numFmtId="0" fontId="4" fillId="0" borderId="0" xfId="2"/>
    <xf numFmtId="14" fontId="4" fillId="0" borderId="0" xfId="2" applyNumberFormat="1"/>
    <xf numFmtId="9" fontId="4" fillId="0" borderId="0" xfId="2" applyNumberFormat="1" applyAlignment="1" applyProtection="1">
      <alignment horizontal="center" vertical="center" wrapText="1"/>
      <protection locked="0"/>
    </xf>
    <xf numFmtId="0" fontId="4" fillId="0" borderId="0" xfId="2" applyAlignment="1" applyProtection="1">
      <alignment horizontal="center" vertical="center" wrapText="1"/>
      <protection locked="0"/>
    </xf>
    <xf numFmtId="0" fontId="32" fillId="0" borderId="0" xfId="2" applyFont="1" applyAlignment="1" applyProtection="1">
      <alignment horizontal="left"/>
      <protection locked="0"/>
    </xf>
    <xf numFmtId="185" fontId="13" fillId="0" borderId="1" xfId="2" applyNumberFormat="1" applyFont="1" applyBorder="1" applyAlignment="1" applyProtection="1">
      <alignment horizontal="left"/>
      <protection locked="0"/>
    </xf>
    <xf numFmtId="0" fontId="12" fillId="0" borderId="21" xfId="2" applyFont="1" applyBorder="1" applyAlignment="1" applyProtection="1">
      <alignment horizontal="left"/>
      <protection locked="0"/>
    </xf>
    <xf numFmtId="14" fontId="13" fillId="0" borderId="0" xfId="2" applyNumberFormat="1" applyFont="1" applyAlignment="1" applyProtection="1">
      <alignment horizontal="left"/>
      <protection locked="0"/>
    </xf>
    <xf numFmtId="0" fontId="13" fillId="0" borderId="0" xfId="12" applyFont="1"/>
    <xf numFmtId="0" fontId="33" fillId="0" borderId="0" xfId="20" applyFont="1"/>
    <xf numFmtId="0" fontId="12" fillId="0" borderId="23" xfId="2" applyFont="1" applyBorder="1" applyAlignment="1" applyProtection="1">
      <alignment horizontal="left"/>
      <protection locked="0"/>
    </xf>
    <xf numFmtId="0" fontId="13" fillId="0" borderId="23" xfId="2" applyFont="1" applyBorder="1" applyAlignment="1" applyProtection="1">
      <alignment horizontal="left"/>
      <protection locked="0"/>
    </xf>
    <xf numFmtId="0" fontId="12" fillId="0" borderId="27" xfId="2" applyFont="1" applyBorder="1" applyAlignment="1" applyProtection="1">
      <alignment horizontal="left"/>
      <protection locked="0"/>
    </xf>
    <xf numFmtId="177" fontId="4" fillId="0" borderId="0" xfId="2" applyNumberFormat="1" applyAlignment="1" applyProtection="1">
      <alignment horizontal="left"/>
      <protection locked="0"/>
    </xf>
    <xf numFmtId="177" fontId="15" fillId="0" borderId="0" xfId="2" applyNumberFormat="1" applyFont="1" applyAlignment="1" applyProtection="1">
      <alignment horizontal="left"/>
      <protection locked="0"/>
    </xf>
    <xf numFmtId="0" fontId="35" fillId="0" borderId="0" xfId="24" applyFont="1" applyAlignment="1">
      <alignment horizontal="center" vertical="center"/>
    </xf>
    <xf numFmtId="0" fontId="36" fillId="0" borderId="0" xfId="24" applyFont="1" applyAlignment="1">
      <alignment horizontal="center" vertical="center" wrapText="1"/>
    </xf>
    <xf numFmtId="0" fontId="35" fillId="18" borderId="0" xfId="24" applyFont="1" applyFill="1" applyAlignment="1">
      <alignment horizontal="center" vertical="center"/>
    </xf>
    <xf numFmtId="0" fontId="35" fillId="0" borderId="0" xfId="24" applyFont="1" applyAlignment="1">
      <alignment horizontal="center" vertical="center" wrapText="1"/>
    </xf>
    <xf numFmtId="0" fontId="37" fillId="0" borderId="0" xfId="24" applyFont="1" applyAlignment="1">
      <alignment horizontal="center" vertical="center"/>
    </xf>
    <xf numFmtId="180" fontId="35" fillId="0" borderId="0" xfId="24" applyNumberFormat="1" applyFont="1" applyAlignment="1">
      <alignment horizontal="center" vertical="center"/>
    </xf>
    <xf numFmtId="186" fontId="35" fillId="0" borderId="0" xfId="24" applyNumberFormat="1" applyFont="1" applyAlignment="1">
      <alignment horizontal="center" vertical="center"/>
    </xf>
    <xf numFmtId="0" fontId="35" fillId="0" borderId="0" xfId="24" applyFont="1" applyAlignment="1">
      <alignment horizontal="left" vertical="center"/>
    </xf>
    <xf numFmtId="0" fontId="36" fillId="19" borderId="1" xfId="24" applyFont="1" applyFill="1" applyBorder="1" applyAlignment="1">
      <alignment horizontal="center" vertical="center" wrapText="1"/>
    </xf>
    <xf numFmtId="0" fontId="35" fillId="18" borderId="1" xfId="24" applyFont="1" applyFill="1" applyBorder="1" applyAlignment="1">
      <alignment horizontal="center" vertical="center"/>
    </xf>
    <xf numFmtId="0" fontId="35" fillId="0" borderId="1" xfId="24" applyFont="1" applyBorder="1" applyAlignment="1">
      <alignment horizontal="center" vertical="center" wrapText="1"/>
    </xf>
    <xf numFmtId="180" fontId="35" fillId="0" borderId="3" xfId="24" applyNumberFormat="1" applyFont="1" applyBorder="1" applyAlignment="1">
      <alignment horizontal="center" vertical="center"/>
    </xf>
    <xf numFmtId="186" fontId="39" fillId="20" borderId="1" xfId="24" applyNumberFormat="1" applyFont="1" applyFill="1" applyBorder="1" applyAlignment="1">
      <alignment horizontal="center" vertical="center"/>
    </xf>
    <xf numFmtId="186" fontId="35" fillId="0" borderId="1" xfId="24" applyNumberFormat="1" applyFont="1" applyBorder="1" applyAlignment="1">
      <alignment horizontal="center" vertical="center"/>
    </xf>
    <xf numFmtId="0" fontId="40" fillId="0" borderId="1" xfId="24" applyFont="1" applyBorder="1" applyAlignment="1">
      <alignment horizontal="left" vertical="center" wrapText="1"/>
    </xf>
    <xf numFmtId="0" fontId="35" fillId="21" borderId="1" xfId="24" applyFont="1" applyFill="1" applyBorder="1" applyAlignment="1">
      <alignment horizontal="center" vertical="center"/>
    </xf>
    <xf numFmtId="0" fontId="35" fillId="21" borderId="1" xfId="24" applyFont="1" applyFill="1" applyBorder="1" applyAlignment="1">
      <alignment horizontal="center" vertical="center" wrapText="1"/>
    </xf>
    <xf numFmtId="0" fontId="38" fillId="21" borderId="4" xfId="24" applyFont="1" applyFill="1" applyBorder="1" applyAlignment="1">
      <alignment horizontal="center" vertical="center"/>
    </xf>
    <xf numFmtId="180" fontId="35" fillId="21" borderId="3" xfId="24" applyNumberFormat="1" applyFont="1" applyFill="1" applyBorder="1" applyAlignment="1">
      <alignment horizontal="center" vertical="center"/>
    </xf>
    <xf numFmtId="186" fontId="39" fillId="21" borderId="1" xfId="24" applyNumberFormat="1" applyFont="1" applyFill="1" applyBorder="1" applyAlignment="1">
      <alignment horizontal="center" vertical="center"/>
    </xf>
    <xf numFmtId="178" fontId="43" fillId="21" borderId="1" xfId="25" applyFont="1" applyFill="1" applyBorder="1" applyAlignment="1">
      <alignment horizontal="center" vertical="center" wrapText="1"/>
    </xf>
    <xf numFmtId="0" fontId="40" fillId="21" borderId="1" xfId="24" applyFont="1" applyFill="1" applyBorder="1" applyAlignment="1">
      <alignment horizontal="left" vertical="center" wrapText="1"/>
    </xf>
    <xf numFmtId="0" fontId="40" fillId="21" borderId="1" xfId="24" applyFont="1" applyFill="1" applyBorder="1" applyAlignment="1">
      <alignment horizontal="center" vertical="center" wrapText="1"/>
    </xf>
    <xf numFmtId="0" fontId="37" fillId="21" borderId="12" xfId="24" applyFont="1" applyFill="1" applyBorder="1" applyAlignment="1">
      <alignment horizontal="center" vertical="center" wrapText="1"/>
    </xf>
    <xf numFmtId="180" fontId="45" fillId="19" borderId="1" xfId="24" applyNumberFormat="1" applyFont="1" applyFill="1" applyBorder="1" applyAlignment="1">
      <alignment horizontal="center" vertical="center" wrapText="1"/>
    </xf>
    <xf numFmtId="0" fontId="37" fillId="0" borderId="1" xfId="24" applyFont="1" applyBorder="1" applyAlignment="1">
      <alignment horizontal="center" vertical="center" wrapText="1"/>
    </xf>
    <xf numFmtId="186" fontId="37" fillId="0" borderId="1" xfId="24" applyNumberFormat="1" applyFont="1" applyBorder="1" applyAlignment="1">
      <alignment horizontal="center" vertical="center" wrapText="1"/>
    </xf>
    <xf numFmtId="180" fontId="45" fillId="18" borderId="1" xfId="24" applyNumberFormat="1" applyFont="1" applyFill="1" applyBorder="1" applyAlignment="1">
      <alignment horizontal="center" vertical="center" wrapText="1"/>
    </xf>
    <xf numFmtId="186" fontId="43" fillId="20" borderId="1" xfId="24" applyNumberFormat="1" applyFont="1" applyFill="1" applyBorder="1" applyAlignment="1">
      <alignment horizontal="center" vertical="center" wrapText="1"/>
    </xf>
    <xf numFmtId="0" fontId="37" fillId="0" borderId="1" xfId="24" applyFont="1" applyBorder="1" applyAlignment="1">
      <alignment horizontal="center" vertical="center"/>
    </xf>
    <xf numFmtId="0" fontId="1" fillId="0" borderId="0" xfId="22"/>
    <xf numFmtId="0" fontId="1" fillId="0" borderId="0" xfId="22" applyAlignment="1">
      <alignment horizontal="center"/>
    </xf>
    <xf numFmtId="0" fontId="5" fillId="0" borderId="0" xfId="22" applyFont="1"/>
    <xf numFmtId="0" fontId="1" fillId="13" borderId="29" xfId="22" applyFill="1" applyBorder="1" applyAlignment="1">
      <alignment horizontal="center"/>
    </xf>
    <xf numFmtId="0" fontId="1" fillId="13" borderId="30" xfId="22" applyFill="1" applyBorder="1" applyAlignment="1">
      <alignment horizontal="center"/>
    </xf>
    <xf numFmtId="0" fontId="1" fillId="13" borderId="31" xfId="22" applyFill="1" applyBorder="1" applyAlignment="1">
      <alignment horizontal="center"/>
    </xf>
    <xf numFmtId="0" fontId="1" fillId="13" borderId="32" xfId="22" applyFill="1" applyBorder="1" applyAlignment="1">
      <alignment horizontal="center"/>
    </xf>
    <xf numFmtId="0" fontId="1" fillId="13" borderId="0" xfId="22" applyFill="1" applyAlignment="1">
      <alignment horizontal="center"/>
    </xf>
    <xf numFmtId="0" fontId="1" fillId="13" borderId="33" xfId="22" applyFill="1" applyBorder="1" applyAlignment="1">
      <alignment horizontal="center"/>
    </xf>
    <xf numFmtId="0" fontId="1" fillId="13" borderId="0" xfId="22" applyFill="1" applyAlignment="1">
      <alignment horizontal="center" wrapText="1"/>
    </xf>
    <xf numFmtId="187" fontId="46" fillId="22" borderId="1" xfId="22" applyNumberFormat="1" applyFont="1" applyFill="1" applyBorder="1" applyAlignment="1">
      <alignment horizontal="center" vertical="center"/>
    </xf>
    <xf numFmtId="3" fontId="47" fillId="0" borderId="34" xfId="22" applyNumberFormat="1" applyFont="1" applyBorder="1" applyAlignment="1">
      <alignment horizontal="left" vertical="center"/>
    </xf>
    <xf numFmtId="0" fontId="1" fillId="0" borderId="1" xfId="22" applyBorder="1" applyAlignment="1">
      <alignment horizontal="center"/>
    </xf>
    <xf numFmtId="187" fontId="33" fillId="22" borderId="1" xfId="22" applyNumberFormat="1" applyFont="1" applyFill="1" applyBorder="1" applyAlignment="1">
      <alignment horizontal="center" vertical="center"/>
    </xf>
    <xf numFmtId="3" fontId="48" fillId="0" borderId="35" xfId="22" applyNumberFormat="1" applyFont="1" applyBorder="1" applyAlignment="1">
      <alignment horizontal="left" vertical="center"/>
    </xf>
    <xf numFmtId="0" fontId="48" fillId="0" borderId="35" xfId="22" applyFont="1" applyBorder="1" applyAlignment="1">
      <alignment horizontal="left" vertical="center"/>
    </xf>
    <xf numFmtId="0" fontId="48" fillId="0" borderId="36" xfId="22" applyFont="1" applyBorder="1" applyAlignment="1">
      <alignment horizontal="left" vertical="center"/>
    </xf>
    <xf numFmtId="0" fontId="1" fillId="6" borderId="1" xfId="22" applyFill="1" applyBorder="1" applyAlignment="1">
      <alignment horizontal="center"/>
    </xf>
    <xf numFmtId="3" fontId="48" fillId="0" borderId="36" xfId="22" applyNumberFormat="1" applyFont="1" applyBorder="1" applyAlignment="1">
      <alignment horizontal="left" vertical="center"/>
    </xf>
    <xf numFmtId="0" fontId="1" fillId="13" borderId="37" xfId="22" applyFill="1" applyBorder="1" applyAlignment="1">
      <alignment horizontal="center"/>
    </xf>
    <xf numFmtId="0" fontId="1" fillId="13" borderId="38" xfId="22" applyFill="1" applyBorder="1" applyAlignment="1">
      <alignment horizontal="center"/>
    </xf>
    <xf numFmtId="0" fontId="49" fillId="13" borderId="39" xfId="22" applyFont="1" applyFill="1" applyBorder="1" applyAlignment="1">
      <alignment horizontal="center"/>
    </xf>
    <xf numFmtId="3" fontId="47" fillId="0" borderId="35" xfId="22" applyNumberFormat="1" applyFont="1" applyBorder="1" applyAlignment="1">
      <alignment horizontal="left" vertical="center"/>
    </xf>
    <xf numFmtId="0" fontId="50" fillId="0" borderId="0" xfId="22" applyFont="1"/>
    <xf numFmtId="0" fontId="50" fillId="0" borderId="0" xfId="22" applyFont="1" applyAlignment="1">
      <alignment horizontal="center"/>
    </xf>
    <xf numFmtId="187" fontId="51" fillId="22" borderId="1" xfId="22" applyNumberFormat="1" applyFont="1" applyFill="1" applyBorder="1" applyAlignment="1">
      <alignment horizontal="center" vertical="center"/>
    </xf>
    <xf numFmtId="3" fontId="3" fillId="0" borderId="35" xfId="22" applyNumberFormat="1" applyFont="1" applyBorder="1" applyAlignment="1">
      <alignment horizontal="left" vertical="center"/>
    </xf>
    <xf numFmtId="0" fontId="3" fillId="0" borderId="35" xfId="22" applyFont="1" applyBorder="1" applyAlignment="1">
      <alignment horizontal="left" vertical="center"/>
    </xf>
    <xf numFmtId="0" fontId="6" fillId="6" borderId="1" xfId="22" applyFont="1" applyFill="1" applyBorder="1" applyAlignment="1">
      <alignment horizontal="center"/>
    </xf>
    <xf numFmtId="0" fontId="5" fillId="0" borderId="3" xfId="22" applyFont="1" applyBorder="1" applyAlignment="1">
      <alignment vertical="center"/>
    </xf>
    <xf numFmtId="0" fontId="52" fillId="6" borderId="40" xfId="22" applyFont="1" applyFill="1" applyBorder="1" applyAlignment="1">
      <alignment horizontal="left" vertical="center"/>
    </xf>
    <xf numFmtId="0" fontId="4" fillId="0" borderId="1" xfId="22" applyFont="1" applyBorder="1" applyAlignment="1">
      <alignment wrapText="1"/>
    </xf>
    <xf numFmtId="0" fontId="53" fillId="0" borderId="35" xfId="22" applyFont="1" applyBorder="1" applyAlignment="1">
      <alignment horizontal="left" vertical="center"/>
    </xf>
    <xf numFmtId="0" fontId="5" fillId="0" borderId="1" xfId="22" applyFont="1" applyBorder="1" applyAlignment="1">
      <alignment vertical="center"/>
    </xf>
    <xf numFmtId="0" fontId="48" fillId="6" borderId="40" xfId="22" applyFont="1" applyFill="1" applyBorder="1" applyAlignment="1">
      <alignment horizontal="left" vertical="center"/>
    </xf>
    <xf numFmtId="0" fontId="54" fillId="23" borderId="32" xfId="22" applyFont="1" applyFill="1" applyBorder="1" applyAlignment="1">
      <alignment horizontal="center" vertical="center" wrapText="1"/>
    </xf>
    <xf numFmtId="0" fontId="54" fillId="23" borderId="37" xfId="22" applyFont="1" applyFill="1" applyBorder="1" applyAlignment="1">
      <alignment horizontal="center" vertical="center" wrapText="1"/>
    </xf>
    <xf numFmtId="0" fontId="54" fillId="24" borderId="0" xfId="22" applyFont="1" applyFill="1" applyAlignment="1">
      <alignment horizontal="center" vertical="center" wrapText="1"/>
    </xf>
    <xf numFmtId="0" fontId="54" fillId="24" borderId="36" xfId="22" applyFont="1" applyFill="1" applyBorder="1" applyAlignment="1">
      <alignment horizontal="center" vertical="center" wrapText="1"/>
    </xf>
    <xf numFmtId="0" fontId="54" fillId="23" borderId="36" xfId="22" applyFont="1" applyFill="1" applyBorder="1" applyAlignment="1">
      <alignment horizontal="center" vertical="center" wrapText="1"/>
    </xf>
    <xf numFmtId="0" fontId="54" fillId="6" borderId="1" xfId="22" applyFont="1" applyFill="1" applyBorder="1" applyAlignment="1">
      <alignment horizontal="center" vertical="center" wrapText="1"/>
    </xf>
    <xf numFmtId="0" fontId="55" fillId="0" borderId="0" xfId="22" applyFont="1"/>
    <xf numFmtId="0" fontId="56" fillId="0" borderId="0" xfId="22" applyFont="1"/>
    <xf numFmtId="0" fontId="56" fillId="0" borderId="0" xfId="22" applyFont="1" applyAlignment="1">
      <alignment horizontal="center"/>
    </xf>
    <xf numFmtId="0" fontId="57" fillId="0" borderId="0" xfId="22" applyFont="1"/>
    <xf numFmtId="0" fontId="58" fillId="0" borderId="0" xfId="22" applyFont="1"/>
    <xf numFmtId="0" fontId="56" fillId="6" borderId="0" xfId="22" applyFont="1" applyFill="1"/>
    <xf numFmtId="0" fontId="12" fillId="0" borderId="0" xfId="2" applyFont="1" applyAlignment="1" applyProtection="1">
      <alignment horizontal="left"/>
      <protection locked="0"/>
    </xf>
    <xf numFmtId="10" fontId="0" fillId="0" borderId="0" xfId="0" applyNumberFormat="1"/>
    <xf numFmtId="0" fontId="0" fillId="10" borderId="1" xfId="0" applyFill="1" applyBorder="1" applyAlignment="1">
      <alignment wrapText="1"/>
    </xf>
    <xf numFmtId="183" fontId="25" fillId="16" borderId="1" xfId="26" applyNumberFormat="1" applyFont="1" applyFill="1" applyBorder="1" applyAlignment="1"/>
    <xf numFmtId="1" fontId="11" fillId="10" borderId="1" xfId="15" applyNumberFormat="1" applyFont="1" applyFill="1" applyBorder="1" applyAlignment="1">
      <alignment horizontal="center"/>
    </xf>
    <xf numFmtId="1" fontId="10" fillId="0" borderId="1" xfId="15" applyNumberFormat="1" applyFont="1" applyBorder="1" applyAlignment="1">
      <alignment horizontal="center"/>
    </xf>
    <xf numFmtId="1" fontId="11" fillId="15" borderId="0" xfId="10" applyNumberFormat="1" applyFont="1" applyFill="1"/>
    <xf numFmtId="176" fontId="11" fillId="15" borderId="0" xfId="11" applyFont="1" applyFill="1" applyBorder="1"/>
    <xf numFmtId="186" fontId="11" fillId="0" borderId="0" xfId="10" applyNumberFormat="1" applyFont="1"/>
    <xf numFmtId="176" fontId="11" fillId="0" borderId="0" xfId="10" applyNumberFormat="1" applyFont="1"/>
    <xf numFmtId="178" fontId="3" fillId="0" borderId="1" xfId="4" applyNumberFormat="1" applyBorder="1"/>
    <xf numFmtId="177" fontId="3" fillId="0" borderId="2" xfId="4" applyNumberFormat="1" applyBorder="1" applyAlignment="1">
      <alignment horizontal="center" wrapText="1"/>
    </xf>
    <xf numFmtId="1" fontId="3" fillId="0" borderId="1" xfId="4" applyNumberFormat="1" applyBorder="1"/>
    <xf numFmtId="184" fontId="3" fillId="0" borderId="1" xfId="4" applyNumberFormat="1" applyBorder="1" applyAlignment="1">
      <alignment wrapText="1"/>
    </xf>
    <xf numFmtId="10" fontId="0" fillId="0" borderId="1" xfId="5" applyNumberFormat="1" applyFont="1" applyFill="1" applyBorder="1" applyAlignment="1">
      <alignment wrapText="1"/>
    </xf>
    <xf numFmtId="0" fontId="4" fillId="10" borderId="1" xfId="0" applyFont="1" applyFill="1" applyBorder="1"/>
    <xf numFmtId="0" fontId="0" fillId="0" borderId="1" xfId="0" applyBorder="1" applyAlignment="1">
      <alignment wrapText="1"/>
    </xf>
    <xf numFmtId="0" fontId="4" fillId="7" borderId="1" xfId="0" applyFont="1" applyFill="1" applyBorder="1"/>
    <xf numFmtId="0" fontId="0" fillId="7" borderId="1" xfId="0" applyFill="1" applyBorder="1" applyAlignment="1">
      <alignment wrapText="1"/>
    </xf>
    <xf numFmtId="0" fontId="4" fillId="25" borderId="1" xfId="0" applyFont="1" applyFill="1" applyBorder="1"/>
    <xf numFmtId="0" fontId="0" fillId="25" borderId="1" xfId="0" applyFill="1" applyBorder="1" applyAlignment="1">
      <alignment wrapText="1"/>
    </xf>
    <xf numFmtId="0" fontId="6" fillId="25" borderId="1" xfId="0" applyFont="1" applyFill="1" applyBorder="1" applyAlignment="1">
      <alignment wrapText="1"/>
    </xf>
    <xf numFmtId="0" fontId="3" fillId="25" borderId="1" xfId="0" applyFont="1" applyFill="1" applyBorder="1" applyAlignment="1">
      <alignment wrapText="1"/>
    </xf>
    <xf numFmtId="0" fontId="4" fillId="26" borderId="1" xfId="0" applyFont="1" applyFill="1" applyBorder="1"/>
    <xf numFmtId="0" fontId="0" fillId="26" borderId="1" xfId="0" applyFill="1" applyBorder="1" applyAlignment="1">
      <alignment wrapText="1"/>
    </xf>
    <xf numFmtId="0" fontId="3" fillId="26" borderId="1" xfId="0" applyFont="1" applyFill="1" applyBorder="1" applyAlignment="1">
      <alignment wrapText="1"/>
    </xf>
    <xf numFmtId="0" fontId="6" fillId="26" borderId="1" xfId="0" applyFont="1" applyFill="1" applyBorder="1" applyAlignment="1">
      <alignment wrapText="1"/>
    </xf>
    <xf numFmtId="0" fontId="6" fillId="7" borderId="1" xfId="0" applyFont="1" applyFill="1" applyBorder="1" applyAlignment="1">
      <alignment wrapText="1"/>
    </xf>
    <xf numFmtId="0" fontId="4" fillId="6" borderId="1" xfId="0" applyFont="1" applyFill="1" applyBorder="1"/>
    <xf numFmtId="0" fontId="6" fillId="6" borderId="1" xfId="0" applyFont="1" applyFill="1" applyBorder="1" applyAlignment="1">
      <alignment wrapText="1"/>
    </xf>
    <xf numFmtId="0" fontId="0" fillId="6" borderId="1" xfId="0" applyFill="1" applyBorder="1" applyAlignment="1">
      <alignment wrapText="1"/>
    </xf>
    <xf numFmtId="0" fontId="3" fillId="6" borderId="1" xfId="0" applyFont="1" applyFill="1" applyBorder="1" applyAlignment="1">
      <alignment wrapText="1"/>
    </xf>
    <xf numFmtId="0" fontId="4" fillId="27" borderId="1" xfId="0" applyFont="1" applyFill="1" applyBorder="1"/>
    <xf numFmtId="0" fontId="0" fillId="27" borderId="1" xfId="0" applyFill="1" applyBorder="1" applyAlignment="1">
      <alignment wrapText="1"/>
    </xf>
    <xf numFmtId="0" fontId="4" fillId="19" borderId="1" xfId="0" applyFont="1" applyFill="1" applyBorder="1"/>
    <xf numFmtId="0" fontId="0" fillId="19" borderId="1" xfId="0" applyFill="1" applyBorder="1" applyAlignment="1">
      <alignment wrapText="1"/>
    </xf>
    <xf numFmtId="0" fontId="3" fillId="7" borderId="1" xfId="0" applyFont="1" applyFill="1" applyBorder="1" applyAlignment="1">
      <alignment wrapText="1"/>
    </xf>
    <xf numFmtId="0" fontId="6" fillId="27" borderId="1" xfId="0" applyFont="1" applyFill="1" applyBorder="1" applyAlignment="1">
      <alignment wrapText="1"/>
    </xf>
    <xf numFmtId="0" fontId="60" fillId="10" borderId="0" xfId="22" applyFont="1" applyFill="1"/>
    <xf numFmtId="0" fontId="62" fillId="5" borderId="0" xfId="10" applyFont="1" applyFill="1"/>
    <xf numFmtId="0" fontId="2" fillId="7" borderId="2" xfId="4" applyFont="1" applyFill="1" applyBorder="1" applyAlignment="1">
      <alignment horizontal="center" wrapText="1"/>
    </xf>
    <xf numFmtId="0" fontId="2" fillId="7" borderId="9" xfId="4" applyFont="1" applyFill="1" applyBorder="1" applyAlignment="1">
      <alignment horizontal="center" wrapText="1"/>
    </xf>
    <xf numFmtId="0" fontId="2" fillId="7" borderId="7" xfId="4" applyFont="1" applyFill="1" applyBorder="1" applyAlignment="1">
      <alignment horizontal="center" wrapText="1"/>
    </xf>
    <xf numFmtId="0" fontId="2" fillId="8" borderId="3" xfId="4" applyFont="1" applyFill="1" applyBorder="1" applyAlignment="1">
      <alignment horizontal="center" wrapText="1"/>
    </xf>
    <xf numFmtId="0" fontId="2" fillId="6" borderId="10" xfId="4" applyFont="1" applyFill="1" applyBorder="1" applyAlignment="1">
      <alignment horizontal="center" wrapText="1"/>
    </xf>
    <xf numFmtId="0" fontId="2" fillId="6" borderId="8" xfId="4" applyFont="1" applyFill="1" applyBorder="1" applyAlignment="1">
      <alignment horizontal="center" wrapText="1"/>
    </xf>
    <xf numFmtId="0" fontId="2" fillId="6" borderId="11" xfId="4" applyFont="1" applyFill="1" applyBorder="1" applyAlignment="1">
      <alignment horizontal="center" wrapText="1"/>
    </xf>
    <xf numFmtId="0" fontId="2" fillId="3" borderId="10" xfId="4" applyFont="1" applyFill="1" applyBorder="1" applyAlignment="1">
      <alignment horizontal="center" wrapText="1"/>
    </xf>
    <xf numFmtId="0" fontId="2" fillId="3" borderId="8" xfId="4" applyFont="1" applyFill="1" applyBorder="1" applyAlignment="1">
      <alignment horizontal="center" wrapText="1"/>
    </xf>
    <xf numFmtId="0" fontId="22" fillId="6" borderId="8" xfId="4" applyFont="1" applyFill="1" applyBorder="1" applyAlignment="1">
      <alignment horizontal="center"/>
    </xf>
    <xf numFmtId="0" fontId="22" fillId="6" borderId="11" xfId="4" applyFont="1" applyFill="1" applyBorder="1" applyAlignment="1">
      <alignment horizontal="center"/>
    </xf>
    <xf numFmtId="0" fontId="4" fillId="10" borderId="3" xfId="15" applyFill="1" applyBorder="1" applyAlignment="1">
      <alignment horizontal="center" vertical="center" wrapText="1"/>
    </xf>
    <xf numFmtId="0" fontId="4" fillId="10" borderId="4" xfId="15" applyFill="1" applyBorder="1" applyAlignment="1">
      <alignment horizontal="center" vertical="center" wrapText="1"/>
    </xf>
    <xf numFmtId="0" fontId="4" fillId="10" borderId="6" xfId="15" applyFill="1" applyBorder="1" applyAlignment="1">
      <alignment horizontal="center" vertical="center" wrapText="1"/>
    </xf>
    <xf numFmtId="0" fontId="4" fillId="0" borderId="1" xfId="21" applyBorder="1" applyAlignment="1">
      <alignment horizontal="center" vertical="center" wrapText="1"/>
    </xf>
    <xf numFmtId="0" fontId="4" fillId="0" borderId="1" xfId="10" applyBorder="1" applyAlignment="1">
      <alignment horizontal="center" vertical="center" wrapText="1"/>
    </xf>
    <xf numFmtId="0" fontId="4" fillId="14" borderId="3" xfId="15" applyFill="1" applyBorder="1" applyAlignment="1">
      <alignment horizontal="center" vertical="center" wrapText="1"/>
    </xf>
    <xf numFmtId="0" fontId="4" fillId="14" borderId="4" xfId="15" applyFill="1" applyBorder="1" applyAlignment="1">
      <alignment horizontal="center" vertical="center" wrapText="1"/>
    </xf>
    <xf numFmtId="0" fontId="4" fillId="14" borderId="6" xfId="15" applyFill="1" applyBorder="1" applyAlignment="1">
      <alignment horizontal="center" vertical="center" wrapText="1"/>
    </xf>
    <xf numFmtId="0" fontId="12" fillId="0" borderId="1" xfId="2" applyFont="1" applyBorder="1" applyAlignment="1" applyProtection="1">
      <alignment horizontal="left"/>
      <protection locked="0"/>
    </xf>
    <xf numFmtId="177" fontId="13" fillId="0" borderId="1" xfId="2" applyNumberFormat="1" applyFont="1" applyBorder="1" applyAlignment="1" applyProtection="1">
      <alignment horizontal="left"/>
      <protection locked="0"/>
    </xf>
    <xf numFmtId="177" fontId="13" fillId="0" borderId="20" xfId="2" applyNumberFormat="1" applyFont="1" applyBorder="1" applyAlignment="1" applyProtection="1">
      <alignment horizontal="left"/>
      <protection locked="0"/>
    </xf>
    <xf numFmtId="0" fontId="12" fillId="0" borderId="26" xfId="2" applyFont="1" applyBorder="1" applyAlignment="1" applyProtection="1">
      <alignment horizontal="left"/>
      <protection locked="0"/>
    </xf>
    <xf numFmtId="0" fontId="12" fillId="0" borderId="25" xfId="2" applyFont="1" applyBorder="1" applyAlignment="1" applyProtection="1">
      <alignment horizontal="left"/>
      <protection locked="0"/>
    </xf>
    <xf numFmtId="0" fontId="12" fillId="0" borderId="24" xfId="2" applyFont="1" applyBorder="1" applyAlignment="1" applyProtection="1">
      <alignment horizontal="left"/>
      <protection locked="0"/>
    </xf>
    <xf numFmtId="0" fontId="12" fillId="0" borderId="2" xfId="2" applyFont="1" applyBorder="1" applyAlignment="1" applyProtection="1">
      <alignment horizontal="left"/>
      <protection locked="0"/>
    </xf>
    <xf numFmtId="0" fontId="12" fillId="0" borderId="9" xfId="2" applyFont="1" applyBorder="1" applyAlignment="1" applyProtection="1">
      <alignment horizontal="left"/>
      <protection locked="0"/>
    </xf>
    <xf numFmtId="0" fontId="12" fillId="0" borderId="7" xfId="2" applyFont="1" applyBorder="1" applyAlignment="1" applyProtection="1">
      <alignment horizontal="left"/>
      <protection locked="0"/>
    </xf>
    <xf numFmtId="0" fontId="13" fillId="0" borderId="1" xfId="2" applyFont="1" applyBorder="1" applyAlignment="1" applyProtection="1">
      <alignment horizontal="left"/>
      <protection locked="0"/>
    </xf>
    <xf numFmtId="0" fontId="13" fillId="0" borderId="20" xfId="2" applyFont="1" applyBorder="1" applyAlignment="1" applyProtection="1">
      <alignment horizontal="left"/>
      <protection locked="0"/>
    </xf>
    <xf numFmtId="0" fontId="12" fillId="0" borderId="23" xfId="2" applyFont="1" applyBorder="1" applyAlignment="1" applyProtection="1">
      <alignment horizontal="left"/>
      <protection locked="0"/>
    </xf>
    <xf numFmtId="177" fontId="13" fillId="0" borderId="23" xfId="2" applyNumberFormat="1" applyFont="1" applyBorder="1" applyAlignment="1" applyProtection="1">
      <alignment horizontal="left"/>
      <protection locked="0"/>
    </xf>
    <xf numFmtId="177" fontId="13" fillId="0" borderId="22" xfId="2" applyNumberFormat="1" applyFont="1" applyBorder="1" applyAlignment="1" applyProtection="1">
      <alignment horizontal="left"/>
      <protection locked="0"/>
    </xf>
    <xf numFmtId="0" fontId="13" fillId="0" borderId="23" xfId="2" applyFont="1" applyBorder="1" applyAlignment="1" applyProtection="1">
      <alignment horizontal="left"/>
      <protection locked="0"/>
    </xf>
    <xf numFmtId="0" fontId="23" fillId="0" borderId="3" xfId="10" applyFont="1" applyBorder="1" applyAlignment="1">
      <alignment horizontal="center" vertical="center" wrapText="1"/>
    </xf>
    <xf numFmtId="0" fontId="23" fillId="0" borderId="4" xfId="10" applyFont="1" applyBorder="1" applyAlignment="1">
      <alignment horizontal="center" vertical="center" wrapText="1"/>
    </xf>
    <xf numFmtId="0" fontId="23" fillId="0" borderId="6" xfId="10" applyFont="1" applyBorder="1" applyAlignment="1">
      <alignment horizontal="center" vertical="center" wrapText="1"/>
    </xf>
    <xf numFmtId="183" fontId="25" fillId="17" borderId="1" xfId="11" applyNumberFormat="1" applyFont="1" applyFill="1" applyBorder="1" applyAlignment="1">
      <alignment horizontal="center" vertical="center" wrapText="1"/>
    </xf>
    <xf numFmtId="0" fontId="15" fillId="0" borderId="1" xfId="10" applyFont="1" applyBorder="1" applyAlignment="1">
      <alignment horizontal="center" vertical="center"/>
    </xf>
    <xf numFmtId="0" fontId="23" fillId="0" borderId="1" xfId="10" applyFont="1" applyBorder="1" applyAlignment="1">
      <alignment horizontal="center" vertical="center" wrapText="1"/>
    </xf>
    <xf numFmtId="0" fontId="23" fillId="10" borderId="1" xfId="10" applyFont="1" applyFill="1" applyBorder="1" applyAlignment="1">
      <alignment horizontal="center" vertical="center" wrapText="1"/>
    </xf>
    <xf numFmtId="0" fontId="15" fillId="0" borderId="1" xfId="10" applyFont="1" applyBorder="1" applyAlignment="1">
      <alignment horizontal="center" vertical="center" wrapText="1"/>
    </xf>
    <xf numFmtId="0" fontId="15" fillId="0" borderId="2" xfId="10" applyFont="1" applyBorder="1" applyAlignment="1">
      <alignment horizontal="center" vertical="center"/>
    </xf>
    <xf numFmtId="0" fontId="15" fillId="0" borderId="9" xfId="10" applyFont="1" applyBorder="1" applyAlignment="1">
      <alignment horizontal="center" vertical="center"/>
    </xf>
    <xf numFmtId="0" fontId="15" fillId="0" borderId="7" xfId="10" applyFont="1" applyBorder="1" applyAlignment="1">
      <alignment horizontal="center" vertical="center"/>
    </xf>
    <xf numFmtId="0" fontId="12" fillId="0" borderId="15" xfId="2" applyFont="1" applyBorder="1" applyAlignment="1" applyProtection="1">
      <alignment horizontal="left"/>
      <protection locked="0"/>
    </xf>
    <xf numFmtId="0" fontId="12" fillId="0" borderId="18" xfId="2" applyFont="1" applyBorder="1" applyAlignment="1" applyProtection="1">
      <alignment horizontal="left"/>
      <protection locked="0"/>
    </xf>
    <xf numFmtId="0" fontId="12" fillId="0" borderId="17" xfId="2" applyFont="1" applyBorder="1" applyAlignment="1" applyProtection="1">
      <alignment horizontal="left"/>
      <protection locked="0"/>
    </xf>
    <xf numFmtId="0" fontId="12" fillId="0" borderId="16" xfId="2" applyFont="1" applyBorder="1" applyAlignment="1" applyProtection="1">
      <alignment horizontal="left"/>
      <protection locked="0"/>
    </xf>
    <xf numFmtId="177" fontId="59" fillId="0" borderId="15" xfId="2" applyNumberFormat="1" applyFont="1" applyBorder="1" applyAlignment="1" applyProtection="1">
      <alignment horizontal="left"/>
      <protection locked="0"/>
    </xf>
    <xf numFmtId="177" fontId="13" fillId="0" borderId="14" xfId="2" applyNumberFormat="1" applyFont="1" applyBorder="1" applyAlignment="1" applyProtection="1">
      <alignment horizontal="left"/>
      <protection locked="0"/>
    </xf>
    <xf numFmtId="0" fontId="13" fillId="0" borderId="15" xfId="2" applyFont="1" applyBorder="1" applyAlignment="1" applyProtection="1">
      <alignment horizontal="left"/>
      <protection locked="0"/>
    </xf>
    <xf numFmtId="0" fontId="15" fillId="0" borderId="13" xfId="10" applyFont="1" applyBorder="1" applyAlignment="1">
      <alignment horizontal="center" vertical="center" wrapText="1"/>
    </xf>
    <xf numFmtId="0" fontId="15" fillId="0" borderId="4" xfId="10" applyFont="1" applyBorder="1" applyAlignment="1">
      <alignment horizontal="center" vertical="center" wrapText="1"/>
    </xf>
    <xf numFmtId="0" fontId="15" fillId="0" borderId="6" xfId="10" applyFont="1" applyBorder="1" applyAlignment="1">
      <alignment horizontal="center" vertical="center" wrapText="1"/>
    </xf>
    <xf numFmtId="0" fontId="4" fillId="0" borderId="3" xfId="10" applyBorder="1" applyAlignment="1">
      <alignment horizontal="center" vertical="center" wrapText="1"/>
    </xf>
    <xf numFmtId="0" fontId="4" fillId="0" borderId="4" xfId="10" applyBorder="1" applyAlignment="1">
      <alignment horizontal="center" vertical="center" wrapText="1"/>
    </xf>
    <xf numFmtId="0" fontId="4" fillId="0" borderId="6" xfId="10" applyBorder="1" applyAlignment="1">
      <alignment horizontal="center" vertical="center" wrapText="1"/>
    </xf>
    <xf numFmtId="0" fontId="4" fillId="0" borderId="3" xfId="21" applyBorder="1" applyAlignment="1">
      <alignment horizontal="center" vertical="center" wrapText="1"/>
    </xf>
    <xf numFmtId="0" fontId="4" fillId="0" borderId="4" xfId="21" applyBorder="1" applyAlignment="1">
      <alignment horizontal="center" vertical="center" wrapText="1"/>
    </xf>
    <xf numFmtId="0" fontId="4" fillId="0" borderId="6" xfId="21" applyBorder="1" applyAlignment="1">
      <alignment horizontal="center" vertical="center" wrapText="1"/>
    </xf>
    <xf numFmtId="0" fontId="15" fillId="0" borderId="1" xfId="10" applyFont="1" applyBorder="1" applyAlignment="1">
      <alignment horizontal="left" vertical="center" wrapText="1"/>
    </xf>
    <xf numFmtId="0" fontId="4" fillId="10" borderId="3" xfId="21" applyFill="1" applyBorder="1" applyAlignment="1">
      <alignment horizontal="center" vertical="center" wrapText="1"/>
    </xf>
    <xf numFmtId="0" fontId="4" fillId="10" borderId="4" xfId="21" applyFill="1" applyBorder="1" applyAlignment="1">
      <alignment horizontal="center" vertical="center" wrapText="1"/>
    </xf>
    <xf numFmtId="0" fontId="4" fillId="10" borderId="6" xfId="21" applyFill="1" applyBorder="1" applyAlignment="1">
      <alignment horizontal="center" vertical="center" wrapText="1"/>
    </xf>
    <xf numFmtId="0" fontId="5" fillId="0" borderId="3" xfId="22" applyFont="1" applyBorder="1" applyAlignment="1">
      <alignment horizontal="center" vertical="center"/>
    </xf>
    <xf numFmtId="0" fontId="5" fillId="0" borderId="4" xfId="22" applyFont="1" applyBorder="1" applyAlignment="1">
      <alignment horizontal="center" vertical="center"/>
    </xf>
    <xf numFmtId="0" fontId="5" fillId="0" borderId="6" xfId="22" applyFont="1" applyBorder="1" applyAlignment="1">
      <alignment horizontal="center" vertical="center"/>
    </xf>
    <xf numFmtId="0" fontId="5" fillId="0" borderId="1" xfId="22" applyFont="1" applyBorder="1" applyAlignment="1">
      <alignment horizontal="center" vertical="center"/>
    </xf>
    <xf numFmtId="0" fontId="37" fillId="0" borderId="1" xfId="24" applyFont="1" applyBorder="1" applyAlignment="1">
      <alignment horizontal="center" vertical="center" wrapText="1"/>
    </xf>
    <xf numFmtId="0" fontId="43" fillId="0" borderId="3" xfId="24" applyFont="1" applyBorder="1" applyAlignment="1">
      <alignment horizontal="center" vertical="center"/>
    </xf>
    <xf numFmtId="0" fontId="38" fillId="0" borderId="4" xfId="24" applyFont="1" applyBorder="1" applyAlignment="1">
      <alignment horizontal="center" vertical="center"/>
    </xf>
    <xf numFmtId="0" fontId="38" fillId="0" borderId="6" xfId="24" applyFont="1" applyBorder="1" applyAlignment="1">
      <alignment horizontal="center" vertical="center"/>
    </xf>
    <xf numFmtId="0" fontId="41" fillId="19" borderId="1" xfId="24" applyFont="1" applyFill="1" applyBorder="1" applyAlignment="1">
      <alignment horizontal="center" vertical="center" wrapText="1"/>
    </xf>
    <xf numFmtId="0" fontId="36" fillId="19" borderId="1" xfId="24" applyFont="1" applyFill="1" applyBorder="1" applyAlignment="1">
      <alignment horizontal="center" vertical="center" wrapText="1"/>
    </xf>
    <xf numFmtId="0" fontId="35" fillId="0" borderId="3" xfId="24" applyFont="1" applyBorder="1" applyAlignment="1">
      <alignment horizontal="center" vertical="center" wrapText="1"/>
    </xf>
    <xf numFmtId="0" fontId="35" fillId="0" borderId="6" xfId="24" applyFont="1" applyBorder="1" applyAlignment="1">
      <alignment horizontal="center" vertical="center" wrapText="1"/>
    </xf>
    <xf numFmtId="0" fontId="37" fillId="0" borderId="3" xfId="24" applyFont="1" applyBorder="1" applyAlignment="1">
      <alignment horizontal="center" vertical="center"/>
    </xf>
    <xf numFmtId="0" fontId="37" fillId="0" borderId="4" xfId="24" applyFont="1" applyBorder="1" applyAlignment="1">
      <alignment horizontal="center" vertical="center"/>
    </xf>
    <xf numFmtId="0" fontId="37" fillId="21" borderId="4" xfId="24" applyFont="1" applyFill="1" applyBorder="1" applyAlignment="1">
      <alignment horizontal="center" vertical="center"/>
    </xf>
    <xf numFmtId="0" fontId="40" fillId="0" borderId="1" xfId="24" applyFont="1" applyBorder="1" applyAlignment="1">
      <alignment horizontal="center" vertical="center" wrapText="1"/>
    </xf>
    <xf numFmtId="0" fontId="40" fillId="0" borderId="3" xfId="24" applyFont="1" applyBorder="1" applyAlignment="1">
      <alignment horizontal="center" vertical="center" wrapText="1"/>
    </xf>
    <xf numFmtId="0" fontId="40" fillId="0" borderId="6" xfId="24" applyFont="1" applyBorder="1" applyAlignment="1">
      <alignment horizontal="center" vertical="center" wrapText="1"/>
    </xf>
    <xf numFmtId="0" fontId="37" fillId="0" borderId="7" xfId="24" applyFont="1" applyBorder="1" applyAlignment="1">
      <alignment horizontal="center" vertical="center" wrapText="1"/>
    </xf>
    <xf numFmtId="0" fontId="37" fillId="0" borderId="28" xfId="24" applyFont="1" applyBorder="1" applyAlignment="1">
      <alignment horizontal="center" vertical="center" wrapText="1"/>
    </xf>
    <xf numFmtId="0" fontId="37" fillId="0" borderId="12" xfId="24" applyFont="1" applyBorder="1" applyAlignment="1">
      <alignment horizontal="center" vertical="center" wrapText="1"/>
    </xf>
    <xf numFmtId="0" fontId="37" fillId="0" borderId="11" xfId="24" applyFont="1" applyBorder="1" applyAlignment="1">
      <alignment horizontal="center" vertical="center" wrapText="1"/>
    </xf>
    <xf numFmtId="0" fontId="35" fillId="0" borderId="1" xfId="24" applyFont="1" applyBorder="1" applyAlignment="1">
      <alignment horizontal="center" vertical="center" wrapText="1"/>
    </xf>
  </cellXfs>
  <cellStyles count="27">
    <cellStyle name="Currency 2" xfId="17" xr:uid="{00000000-0005-0000-0000-000000000000}"/>
    <cellStyle name="Currency 2 2 2" xfId="8" xr:uid="{00000000-0005-0000-0000-000001000000}"/>
    <cellStyle name="Currency_JCP soft spun and fleece 092310" xfId="16" xr:uid="{00000000-0005-0000-0000-000002000000}"/>
    <cellStyle name="Normal 2" xfId="4" xr:uid="{00000000-0005-0000-0000-000003000000}"/>
    <cellStyle name="Normal 2 18 2" xfId="1" xr:uid="{00000000-0005-0000-0000-000004000000}"/>
    <cellStyle name="Normal 35" xfId="6" xr:uid="{00000000-0005-0000-0000-000005000000}"/>
    <cellStyle name="Normal_2010 NY-showroom sheet set for JCP 0330" xfId="15" xr:uid="{00000000-0005-0000-0000-000006000000}"/>
    <cellStyle name="Normal_HE micro fiber Sheets 08252010" xfId="19" xr:uid="{00000000-0005-0000-0000-000007000000}"/>
    <cellStyle name="Normal_jcp duet sheet and reversible sheet 09-27-2010 2" xfId="12" xr:uid="{00000000-0005-0000-0000-000008000000}"/>
    <cellStyle name="Normal_Kohl's 600TC sheets price requote Oct 30 09" xfId="18" xr:uid="{00000000-0005-0000-0000-000009000000}"/>
    <cellStyle name="Normal_March 2011 Macys market quote" xfId="10" xr:uid="{00000000-0005-0000-0000-00000A000000}"/>
    <cellStyle name="Normal_March 2011 Macys market quote 2" xfId="25" xr:uid="{00000000-0005-0000-0000-00000B000000}"/>
    <cellStyle name="Normal_Quote sheet of  E-Commerce   sheet updated 11-30-2010" xfId="14" xr:uid="{00000000-0005-0000-0000-00000C000000}"/>
    <cellStyle name="Normal_Sheet1" xfId="21" xr:uid="{00000000-0005-0000-0000-00000D000000}"/>
    <cellStyle name="Percent 10" xfId="13" xr:uid="{00000000-0005-0000-0000-00000E000000}"/>
    <cellStyle name="Percent 2" xfId="5" xr:uid="{00000000-0005-0000-0000-00000F000000}"/>
    <cellStyle name="Percent 2 2 2" xfId="7" xr:uid="{00000000-0005-0000-0000-000010000000}"/>
    <cellStyle name="Style 1" xfId="3" xr:uid="{00000000-0005-0000-0000-000011000000}"/>
    <cellStyle name="百分比 2" xfId="23" xr:uid="{00000000-0005-0000-0000-000012000000}"/>
    <cellStyle name="常规" xfId="0" builtinId="0"/>
    <cellStyle name="常规 16" xfId="22" xr:uid="{00000000-0005-0000-0000-000014000000}"/>
    <cellStyle name="常规 2" xfId="20" xr:uid="{00000000-0005-0000-0000-000015000000}"/>
    <cellStyle name="常规 3 5" xfId="24" xr:uid="{00000000-0005-0000-0000-000016000000}"/>
    <cellStyle name="货币 2" xfId="11" xr:uid="{00000000-0005-0000-0000-000017000000}"/>
    <cellStyle name="货币 2 2" xfId="26" xr:uid="{00000000-0005-0000-0000-000018000000}"/>
    <cellStyle name="样式 1 2" xfId="2" xr:uid="{00000000-0005-0000-0000-000019000000}"/>
    <cellStyle name="样式 1 5" xfId="9" xr:uid="{00000000-0005-0000-0000-00001A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12</xdr:col>
      <xdr:colOff>190500</xdr:colOff>
      <xdr:row>30</xdr:row>
      <xdr:rowOff>142875</xdr:rowOff>
    </xdr:from>
    <xdr:ext cx="912935" cy="1130458"/>
    <xdr:pic>
      <xdr:nvPicPr>
        <xdr:cNvPr id="2" name="Picture 1">
          <a:extLst>
            <a:ext uri="{FF2B5EF4-FFF2-40B4-BE49-F238E27FC236}">
              <a16:creationId xmlns:a16="http://schemas.microsoft.com/office/drawing/2014/main" id="{F0085C39-3A21-4EB4-93C3-5943AFD3B06D}"/>
            </a:ext>
          </a:extLst>
        </xdr:cNvPr>
        <xdr:cNvPicPr>
          <a:picLocks noChangeAspect="1"/>
        </xdr:cNvPicPr>
      </xdr:nvPicPr>
      <xdr:blipFill>
        <a:blip xmlns:r="http://schemas.openxmlformats.org/officeDocument/2006/relationships" r:embed="rId1"/>
        <a:stretch>
          <a:fillRect/>
        </a:stretch>
      </xdr:blipFill>
      <xdr:spPr>
        <a:xfrm>
          <a:off x="8115300" y="5476875"/>
          <a:ext cx="912935" cy="1130458"/>
        </a:xfrm>
        <a:prstGeom prst="rect">
          <a:avLst/>
        </a:prstGeom>
      </xdr:spPr>
    </xdr:pic>
    <xdr:clientData/>
  </xdr:oneCellAnchor>
  <xdr:oneCellAnchor>
    <xdr:from>
      <xdr:col>12</xdr:col>
      <xdr:colOff>200025</xdr:colOff>
      <xdr:row>37</xdr:row>
      <xdr:rowOff>39687</xdr:rowOff>
    </xdr:from>
    <xdr:ext cx="931988" cy="1152687"/>
    <xdr:pic>
      <xdr:nvPicPr>
        <xdr:cNvPr id="3" name="Picture 2">
          <a:extLst>
            <a:ext uri="{FF2B5EF4-FFF2-40B4-BE49-F238E27FC236}">
              <a16:creationId xmlns:a16="http://schemas.microsoft.com/office/drawing/2014/main" id="{E7B5D91B-6F05-40FC-8F0B-64C5291390B9}"/>
            </a:ext>
          </a:extLst>
        </xdr:cNvPr>
        <xdr:cNvPicPr>
          <a:picLocks noChangeAspect="1"/>
        </xdr:cNvPicPr>
      </xdr:nvPicPr>
      <xdr:blipFill>
        <a:blip xmlns:r="http://schemas.openxmlformats.org/officeDocument/2006/relationships" r:embed="rId2"/>
        <a:stretch>
          <a:fillRect/>
        </a:stretch>
      </xdr:blipFill>
      <xdr:spPr>
        <a:xfrm>
          <a:off x="8124825" y="6618287"/>
          <a:ext cx="931988" cy="1152687"/>
        </a:xfrm>
        <a:prstGeom prst="rect">
          <a:avLst/>
        </a:prstGeom>
      </xdr:spPr>
    </xdr:pic>
    <xdr:clientData/>
  </xdr:oneCellAnchor>
  <xdr:oneCellAnchor>
    <xdr:from>
      <xdr:col>13</xdr:col>
      <xdr:colOff>327024</xdr:colOff>
      <xdr:row>22</xdr:row>
      <xdr:rowOff>7938</xdr:rowOff>
    </xdr:from>
    <xdr:ext cx="790685" cy="1101879"/>
    <xdr:pic>
      <xdr:nvPicPr>
        <xdr:cNvPr id="4" name="Picture 3">
          <a:extLst>
            <a:ext uri="{FF2B5EF4-FFF2-40B4-BE49-F238E27FC236}">
              <a16:creationId xmlns:a16="http://schemas.microsoft.com/office/drawing/2014/main" id="{577CDF81-23AA-4D63-AB7E-69B9430AF2DF}"/>
            </a:ext>
          </a:extLst>
        </xdr:cNvPr>
        <xdr:cNvPicPr>
          <a:picLocks noChangeAspect="1"/>
        </xdr:cNvPicPr>
      </xdr:nvPicPr>
      <xdr:blipFill>
        <a:blip xmlns:r="http://schemas.openxmlformats.org/officeDocument/2006/relationships" r:embed="rId3"/>
        <a:stretch>
          <a:fillRect/>
        </a:stretch>
      </xdr:blipFill>
      <xdr:spPr>
        <a:xfrm>
          <a:off x="8912224" y="3919538"/>
          <a:ext cx="790685" cy="1101879"/>
        </a:xfrm>
        <a:prstGeom prst="rect">
          <a:avLst/>
        </a:prstGeom>
      </xdr:spPr>
    </xdr:pic>
    <xdr:clientData/>
  </xdr:oneCellAnchor>
  <xdr:oneCellAnchor>
    <xdr:from>
      <xdr:col>13</xdr:col>
      <xdr:colOff>431799</xdr:colOff>
      <xdr:row>30</xdr:row>
      <xdr:rowOff>139699</xdr:rowOff>
    </xdr:from>
    <xdr:ext cx="816089" cy="1174914"/>
    <xdr:pic>
      <xdr:nvPicPr>
        <xdr:cNvPr id="5" name="Picture 5">
          <a:extLst>
            <a:ext uri="{FF2B5EF4-FFF2-40B4-BE49-F238E27FC236}">
              <a16:creationId xmlns:a16="http://schemas.microsoft.com/office/drawing/2014/main" id="{E0918F97-0F87-4ED5-9FA2-E5778E0D530E}"/>
            </a:ext>
          </a:extLst>
        </xdr:cNvPr>
        <xdr:cNvPicPr>
          <a:picLocks noChangeAspect="1"/>
        </xdr:cNvPicPr>
      </xdr:nvPicPr>
      <xdr:blipFill>
        <a:blip xmlns:r="http://schemas.openxmlformats.org/officeDocument/2006/relationships" r:embed="rId4"/>
        <a:stretch>
          <a:fillRect/>
        </a:stretch>
      </xdr:blipFill>
      <xdr:spPr>
        <a:xfrm>
          <a:off x="9016999" y="5473699"/>
          <a:ext cx="816089" cy="1174914"/>
        </a:xfrm>
        <a:prstGeom prst="rect">
          <a:avLst/>
        </a:prstGeom>
      </xdr:spPr>
    </xdr:pic>
    <xdr:clientData/>
  </xdr:oneCellAnchor>
  <xdr:oneCellAnchor>
    <xdr:from>
      <xdr:col>13</xdr:col>
      <xdr:colOff>452438</xdr:colOff>
      <xdr:row>37</xdr:row>
      <xdr:rowOff>7936</xdr:rowOff>
    </xdr:from>
    <xdr:ext cx="808150" cy="1200318"/>
    <xdr:pic>
      <xdr:nvPicPr>
        <xdr:cNvPr id="6" name="Picture 6">
          <a:extLst>
            <a:ext uri="{FF2B5EF4-FFF2-40B4-BE49-F238E27FC236}">
              <a16:creationId xmlns:a16="http://schemas.microsoft.com/office/drawing/2014/main" id="{7618A9F8-5F96-4D6C-B5AF-E627C53ED02D}"/>
            </a:ext>
          </a:extLst>
        </xdr:cNvPr>
        <xdr:cNvPicPr>
          <a:picLocks noChangeAspect="1"/>
        </xdr:cNvPicPr>
      </xdr:nvPicPr>
      <xdr:blipFill>
        <a:blip xmlns:r="http://schemas.openxmlformats.org/officeDocument/2006/relationships" r:embed="rId5"/>
        <a:stretch>
          <a:fillRect/>
        </a:stretch>
      </xdr:blipFill>
      <xdr:spPr>
        <a:xfrm>
          <a:off x="9037638" y="6586536"/>
          <a:ext cx="808150" cy="1200318"/>
        </a:xfrm>
        <a:prstGeom prst="rect">
          <a:avLst/>
        </a:prstGeom>
      </xdr:spPr>
    </xdr:pic>
    <xdr:clientData/>
  </xdr:oneCellAnchor>
  <xdr:oneCellAnchor>
    <xdr:from>
      <xdr:col>12</xdr:col>
      <xdr:colOff>131760</xdr:colOff>
      <xdr:row>22</xdr:row>
      <xdr:rowOff>6348</xdr:rowOff>
    </xdr:from>
    <xdr:ext cx="847839" cy="1105054"/>
    <xdr:pic>
      <xdr:nvPicPr>
        <xdr:cNvPr id="7" name="Picture 8">
          <a:extLst>
            <a:ext uri="{FF2B5EF4-FFF2-40B4-BE49-F238E27FC236}">
              <a16:creationId xmlns:a16="http://schemas.microsoft.com/office/drawing/2014/main" id="{560B5B9B-68C9-4D3E-BD80-F287700807DC}"/>
            </a:ext>
          </a:extLst>
        </xdr:cNvPr>
        <xdr:cNvPicPr>
          <a:picLocks noChangeAspect="1"/>
        </xdr:cNvPicPr>
      </xdr:nvPicPr>
      <xdr:blipFill>
        <a:blip xmlns:r="http://schemas.openxmlformats.org/officeDocument/2006/relationships" r:embed="rId6"/>
        <a:stretch>
          <a:fillRect/>
        </a:stretch>
      </xdr:blipFill>
      <xdr:spPr>
        <a:xfrm>
          <a:off x="8056560" y="3917948"/>
          <a:ext cx="847839" cy="1105054"/>
        </a:xfrm>
        <a:prstGeom prst="rect">
          <a:avLst/>
        </a:prstGeom>
      </xdr:spPr>
    </xdr:pic>
    <xdr:clientData/>
  </xdr:oneCellAnchor>
  <xdr:oneCellAnchor>
    <xdr:from>
      <xdr:col>12</xdr:col>
      <xdr:colOff>104775</xdr:colOff>
      <xdr:row>4</xdr:row>
      <xdr:rowOff>47625</xdr:rowOff>
    </xdr:from>
    <xdr:ext cx="855777" cy="1124107"/>
    <xdr:pic>
      <xdr:nvPicPr>
        <xdr:cNvPr id="8" name="Picture 9">
          <a:extLst>
            <a:ext uri="{FF2B5EF4-FFF2-40B4-BE49-F238E27FC236}">
              <a16:creationId xmlns:a16="http://schemas.microsoft.com/office/drawing/2014/main" id="{B50E239C-45CC-4463-BD35-3BC1A9E3C51E}"/>
            </a:ext>
          </a:extLst>
        </xdr:cNvPr>
        <xdr:cNvPicPr>
          <a:picLocks noChangeAspect="1"/>
        </xdr:cNvPicPr>
      </xdr:nvPicPr>
      <xdr:blipFill>
        <a:blip xmlns:r="http://schemas.openxmlformats.org/officeDocument/2006/relationships" r:embed="rId7"/>
        <a:stretch>
          <a:fillRect/>
        </a:stretch>
      </xdr:blipFill>
      <xdr:spPr>
        <a:xfrm>
          <a:off x="8029575" y="758825"/>
          <a:ext cx="855777" cy="1124107"/>
        </a:xfrm>
        <a:prstGeom prst="rect">
          <a:avLst/>
        </a:prstGeom>
      </xdr:spPr>
    </xdr:pic>
    <xdr:clientData/>
  </xdr:oneCellAnchor>
  <xdr:oneCellAnchor>
    <xdr:from>
      <xdr:col>12</xdr:col>
      <xdr:colOff>123825</xdr:colOff>
      <xdr:row>13</xdr:row>
      <xdr:rowOff>9525</xdr:rowOff>
    </xdr:from>
    <xdr:ext cx="893882" cy="1133633"/>
    <xdr:pic>
      <xdr:nvPicPr>
        <xdr:cNvPr id="9" name="Picture 10">
          <a:extLst>
            <a:ext uri="{FF2B5EF4-FFF2-40B4-BE49-F238E27FC236}">
              <a16:creationId xmlns:a16="http://schemas.microsoft.com/office/drawing/2014/main" id="{1DB72FCA-2CA3-4CE7-AE7F-EF2DC1BB192A}"/>
            </a:ext>
          </a:extLst>
        </xdr:cNvPr>
        <xdr:cNvPicPr>
          <a:picLocks noChangeAspect="1"/>
        </xdr:cNvPicPr>
      </xdr:nvPicPr>
      <xdr:blipFill>
        <a:blip xmlns:r="http://schemas.openxmlformats.org/officeDocument/2006/relationships" r:embed="rId8"/>
        <a:stretch>
          <a:fillRect/>
        </a:stretch>
      </xdr:blipFill>
      <xdr:spPr>
        <a:xfrm>
          <a:off x="8048625" y="2320925"/>
          <a:ext cx="893882" cy="1133633"/>
        </a:xfrm>
        <a:prstGeom prst="rect">
          <a:avLst/>
        </a:prstGeom>
      </xdr:spPr>
    </xdr:pic>
    <xdr:clientData/>
  </xdr:oneCellAnchor>
  <xdr:oneCellAnchor>
    <xdr:from>
      <xdr:col>13</xdr:col>
      <xdr:colOff>339725</xdr:colOff>
      <xdr:row>4</xdr:row>
      <xdr:rowOff>53975</xdr:rowOff>
    </xdr:from>
    <xdr:ext cx="774808" cy="1117756"/>
    <xdr:pic>
      <xdr:nvPicPr>
        <xdr:cNvPr id="10" name="Picture 11">
          <a:extLst>
            <a:ext uri="{FF2B5EF4-FFF2-40B4-BE49-F238E27FC236}">
              <a16:creationId xmlns:a16="http://schemas.microsoft.com/office/drawing/2014/main" id="{BA258201-5BE5-4A7D-9442-AFE9F9646C79}"/>
            </a:ext>
          </a:extLst>
        </xdr:cNvPr>
        <xdr:cNvPicPr>
          <a:picLocks noChangeAspect="1"/>
        </xdr:cNvPicPr>
      </xdr:nvPicPr>
      <xdr:blipFill>
        <a:blip xmlns:r="http://schemas.openxmlformats.org/officeDocument/2006/relationships" r:embed="rId9"/>
        <a:stretch>
          <a:fillRect/>
        </a:stretch>
      </xdr:blipFill>
      <xdr:spPr>
        <a:xfrm>
          <a:off x="8924925" y="765175"/>
          <a:ext cx="774808" cy="1117756"/>
        </a:xfrm>
        <a:prstGeom prst="rect">
          <a:avLst/>
        </a:prstGeom>
      </xdr:spPr>
    </xdr:pic>
    <xdr:clientData/>
  </xdr:oneCellAnchor>
  <xdr:oneCellAnchor>
    <xdr:from>
      <xdr:col>13</xdr:col>
      <xdr:colOff>1271587</xdr:colOff>
      <xdr:row>30</xdr:row>
      <xdr:rowOff>188912</xdr:rowOff>
    </xdr:from>
    <xdr:ext cx="992300" cy="1092353"/>
    <xdr:pic>
      <xdr:nvPicPr>
        <xdr:cNvPr id="11" name="Picture 13">
          <a:extLst>
            <a:ext uri="{FF2B5EF4-FFF2-40B4-BE49-F238E27FC236}">
              <a16:creationId xmlns:a16="http://schemas.microsoft.com/office/drawing/2014/main" id="{0FACB036-3C6A-4582-9092-99FDB68BC740}"/>
            </a:ext>
          </a:extLst>
        </xdr:cNvPr>
        <xdr:cNvPicPr>
          <a:picLocks noChangeAspect="1"/>
        </xdr:cNvPicPr>
      </xdr:nvPicPr>
      <xdr:blipFill>
        <a:blip xmlns:r="http://schemas.openxmlformats.org/officeDocument/2006/relationships" r:embed="rId10"/>
        <a:stretch>
          <a:fillRect/>
        </a:stretch>
      </xdr:blipFill>
      <xdr:spPr>
        <a:xfrm>
          <a:off x="9247187" y="5510212"/>
          <a:ext cx="992300" cy="1092353"/>
        </a:xfrm>
        <a:prstGeom prst="rect">
          <a:avLst/>
        </a:prstGeom>
      </xdr:spPr>
    </xdr:pic>
    <xdr:clientData/>
  </xdr:oneCellAnchor>
  <xdr:oneCellAnchor>
    <xdr:from>
      <xdr:col>13</xdr:col>
      <xdr:colOff>1120775</xdr:colOff>
      <xdr:row>4</xdr:row>
      <xdr:rowOff>63500</xdr:rowOff>
    </xdr:from>
    <xdr:ext cx="771633" cy="1117756"/>
    <xdr:pic>
      <xdr:nvPicPr>
        <xdr:cNvPr id="12" name="Picture 14">
          <a:extLst>
            <a:ext uri="{FF2B5EF4-FFF2-40B4-BE49-F238E27FC236}">
              <a16:creationId xmlns:a16="http://schemas.microsoft.com/office/drawing/2014/main" id="{D4C839AA-1099-4721-BBFA-9921A69808B2}"/>
            </a:ext>
          </a:extLst>
        </xdr:cNvPr>
        <xdr:cNvPicPr>
          <a:picLocks noChangeAspect="1"/>
        </xdr:cNvPicPr>
      </xdr:nvPicPr>
      <xdr:blipFill>
        <a:blip xmlns:r="http://schemas.openxmlformats.org/officeDocument/2006/relationships" r:embed="rId11"/>
        <a:stretch>
          <a:fillRect/>
        </a:stretch>
      </xdr:blipFill>
      <xdr:spPr>
        <a:xfrm>
          <a:off x="9242425" y="774700"/>
          <a:ext cx="771633" cy="1117756"/>
        </a:xfrm>
        <a:prstGeom prst="rect">
          <a:avLst/>
        </a:prstGeom>
      </xdr:spPr>
    </xdr:pic>
    <xdr:clientData/>
  </xdr:oneCellAnchor>
  <xdr:oneCellAnchor>
    <xdr:from>
      <xdr:col>13</xdr:col>
      <xdr:colOff>1143000</xdr:colOff>
      <xdr:row>13</xdr:row>
      <xdr:rowOff>38100</xdr:rowOff>
    </xdr:from>
    <xdr:ext cx="749405" cy="1063774"/>
    <xdr:pic>
      <xdr:nvPicPr>
        <xdr:cNvPr id="13" name="Picture 15">
          <a:extLst>
            <a:ext uri="{FF2B5EF4-FFF2-40B4-BE49-F238E27FC236}">
              <a16:creationId xmlns:a16="http://schemas.microsoft.com/office/drawing/2014/main" id="{FD6EF0B3-37B5-44AA-8F32-F42D15D5A3E8}"/>
            </a:ext>
          </a:extLst>
        </xdr:cNvPr>
        <xdr:cNvPicPr>
          <a:picLocks noChangeAspect="1"/>
        </xdr:cNvPicPr>
      </xdr:nvPicPr>
      <xdr:blipFill>
        <a:blip xmlns:r="http://schemas.openxmlformats.org/officeDocument/2006/relationships" r:embed="rId12"/>
        <a:stretch>
          <a:fillRect/>
        </a:stretch>
      </xdr:blipFill>
      <xdr:spPr>
        <a:xfrm>
          <a:off x="9245600" y="2349500"/>
          <a:ext cx="749405" cy="1063774"/>
        </a:xfrm>
        <a:prstGeom prst="rect">
          <a:avLst/>
        </a:prstGeom>
      </xdr:spPr>
    </xdr:pic>
    <xdr:clientData/>
  </xdr:oneCellAnchor>
  <xdr:oneCellAnchor>
    <xdr:from>
      <xdr:col>13</xdr:col>
      <xdr:colOff>317500</xdr:colOff>
      <xdr:row>13</xdr:row>
      <xdr:rowOff>23811</xdr:rowOff>
    </xdr:from>
    <xdr:ext cx="819264" cy="1133633"/>
    <xdr:pic>
      <xdr:nvPicPr>
        <xdr:cNvPr id="14" name="Picture 12">
          <a:extLst>
            <a:ext uri="{FF2B5EF4-FFF2-40B4-BE49-F238E27FC236}">
              <a16:creationId xmlns:a16="http://schemas.microsoft.com/office/drawing/2014/main" id="{7AA12E5D-0CD1-46F1-96E8-E5CE50F32608}"/>
            </a:ext>
          </a:extLst>
        </xdr:cNvPr>
        <xdr:cNvPicPr>
          <a:picLocks noChangeAspect="1"/>
        </xdr:cNvPicPr>
      </xdr:nvPicPr>
      <xdr:blipFill>
        <a:blip xmlns:r="http://schemas.openxmlformats.org/officeDocument/2006/relationships" r:embed="rId13"/>
        <a:stretch>
          <a:fillRect/>
        </a:stretch>
      </xdr:blipFill>
      <xdr:spPr>
        <a:xfrm>
          <a:off x="8902700" y="2335211"/>
          <a:ext cx="819264" cy="1133633"/>
        </a:xfrm>
        <a:prstGeom prst="rect">
          <a:avLst/>
        </a:prstGeom>
      </xdr:spPr>
    </xdr:pic>
    <xdr:clientData/>
  </xdr:oneCellAnchor>
  <xdr:oneCellAnchor>
    <xdr:from>
      <xdr:col>13</xdr:col>
      <xdr:colOff>1143001</xdr:colOff>
      <xdr:row>22</xdr:row>
      <xdr:rowOff>23813</xdr:rowOff>
    </xdr:from>
    <xdr:ext cx="800212" cy="1124107"/>
    <xdr:pic>
      <xdr:nvPicPr>
        <xdr:cNvPr id="15" name="Picture 16">
          <a:extLst>
            <a:ext uri="{FF2B5EF4-FFF2-40B4-BE49-F238E27FC236}">
              <a16:creationId xmlns:a16="http://schemas.microsoft.com/office/drawing/2014/main" id="{89E01923-1822-4D56-BEF0-8E499DE64618}"/>
            </a:ext>
          </a:extLst>
        </xdr:cNvPr>
        <xdr:cNvPicPr>
          <a:picLocks noChangeAspect="1"/>
        </xdr:cNvPicPr>
      </xdr:nvPicPr>
      <xdr:blipFill>
        <a:blip xmlns:r="http://schemas.openxmlformats.org/officeDocument/2006/relationships" r:embed="rId14"/>
        <a:stretch>
          <a:fillRect/>
        </a:stretch>
      </xdr:blipFill>
      <xdr:spPr>
        <a:xfrm>
          <a:off x="9245601" y="3935413"/>
          <a:ext cx="800212" cy="112410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192.168.20.8\&#28041;&#22806;&#32452;\China%20PM%20Team\Fannie%20gu\ROSS\China%20Office\20250916%20ROSS%20Serta%20Simply%20Comfy%20&amp;%20Cool%20Feb%20+%20Mar\PA\PA&#29256;--Ross%20Serta%20Brand%2085gsm%20Microfiber%20Sheets%2009-23-2025%20Commitment.xlsx" TargetMode="External"/><Relationship Id="rId1" Type="http://schemas.openxmlformats.org/officeDocument/2006/relationships/externalLinkPath" Target="PA/PA&#29256;--Ross%20Serta%20Brand%2085gsm%20Microfiber%20Sheets%2009-23-2025%20Commit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mitment"/>
      <sheetName val="Internal Commitment"/>
      <sheetName val="JAN"/>
      <sheetName val="CHN 04-09-2025"/>
      <sheetName val="Data"/>
    </sheetNames>
    <sheetDataSet>
      <sheetData sheetId="0" refreshError="1"/>
      <sheetData sheetId="1" refreshError="1"/>
      <sheetData sheetId="2" refreshError="1"/>
      <sheetData sheetId="3">
        <row r="10">
          <cell r="G10">
            <v>3.72</v>
          </cell>
        </row>
        <row r="11">
          <cell r="G11">
            <v>4.58</v>
          </cell>
        </row>
        <row r="12">
          <cell r="G12">
            <v>5.09</v>
          </cell>
        </row>
        <row r="13">
          <cell r="G13">
            <v>5.89</v>
          </cell>
        </row>
        <row r="14">
          <cell r="G14">
            <v>5.98</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F7" sqref="F7"/>
    </sheetView>
  </sheetViews>
  <sheetFormatPr defaultRowHeight="15" x14ac:dyDescent="0.25"/>
  <cols>
    <col min="1" max="1" width="18.7109375" customWidth="1"/>
    <col min="2" max="3" width="21.140625" customWidth="1"/>
    <col min="4" max="4" width="27.140625" customWidth="1"/>
    <col min="5" max="5" width="27.85546875" customWidth="1"/>
    <col min="6" max="6" width="19.42578125" customWidth="1"/>
    <col min="7" max="7" width="20.5703125" customWidth="1"/>
    <col min="8" max="8" width="14.5703125" customWidth="1"/>
  </cols>
  <sheetData>
    <row r="2" spans="1:224" s="6" customFormat="1" ht="20.25" x14ac:dyDescent="0.3">
      <c r="A2" s="4" t="s">
        <v>682</v>
      </c>
      <c r="B2" s="5"/>
      <c r="C2" s="4"/>
      <c r="D2" s="5"/>
      <c r="E2" s="4"/>
      <c r="F2" s="5"/>
      <c r="G2" s="4"/>
      <c r="H2" s="5"/>
      <c r="O2" s="7"/>
      <c r="R2" s="6" t="s">
        <v>21</v>
      </c>
      <c r="W2" s="8"/>
      <c r="Y2" s="9"/>
      <c r="Z2" s="9"/>
      <c r="AA2" s="9"/>
      <c r="HF2" s="10"/>
    </row>
    <row r="3" spans="1:224" s="51" customFormat="1" ht="43.5" customHeight="1" x14ac:dyDescent="0.25">
      <c r="A3" s="64" t="s">
        <v>19</v>
      </c>
      <c r="B3" s="48" t="s">
        <v>511</v>
      </c>
      <c r="C3" s="49" t="s">
        <v>22</v>
      </c>
      <c r="D3" s="110" t="str">
        <f>_xlfn.TEXTJOIN(" ",TRUE,B5,D5,D6,B6,D4,D7)</f>
        <v>Ross Serta 6 piece set Serta Brand 85gsm Microfiber Sheets Comfy Sleep SHEET/SHEET SET</v>
      </c>
      <c r="E3" s="59" t="s">
        <v>23</v>
      </c>
      <c r="F3" s="50" t="s">
        <v>36</v>
      </c>
      <c r="G3" s="59" t="s">
        <v>24</v>
      </c>
      <c r="H3" s="50" t="s">
        <v>513</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x14ac:dyDescent="0.25">
      <c r="A4" s="65" t="s">
        <v>18</v>
      </c>
      <c r="B4" s="48" t="s">
        <v>92</v>
      </c>
      <c r="C4" s="58" t="s">
        <v>33</v>
      </c>
      <c r="D4" s="48" t="s">
        <v>1013</v>
      </c>
      <c r="E4" s="59" t="s">
        <v>34</v>
      </c>
      <c r="F4" s="50" t="s">
        <v>407</v>
      </c>
      <c r="G4" s="59" t="s">
        <v>35</v>
      </c>
      <c r="H4" s="50" t="s">
        <v>514</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x14ac:dyDescent="0.25">
      <c r="A5" s="66" t="s">
        <v>41</v>
      </c>
      <c r="B5" s="11" t="s">
        <v>117</v>
      </c>
      <c r="C5" s="17" t="s">
        <v>42</v>
      </c>
      <c r="D5" s="11"/>
      <c r="E5" s="43" t="s">
        <v>43</v>
      </c>
      <c r="F5" s="12" t="s">
        <v>408</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x14ac:dyDescent="0.25">
      <c r="A6" s="66" t="s">
        <v>3</v>
      </c>
      <c r="B6" s="11" t="s">
        <v>296</v>
      </c>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x14ac:dyDescent="0.25">
      <c r="A7" s="42" t="s">
        <v>20</v>
      </c>
      <c r="B7" s="11" t="s">
        <v>460</v>
      </c>
      <c r="C7" s="30" t="s">
        <v>51</v>
      </c>
      <c r="D7" s="12" t="s">
        <v>665</v>
      </c>
      <c r="E7" s="67" t="s">
        <v>52</v>
      </c>
      <c r="F7" s="12" t="s">
        <v>1008</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x14ac:dyDescent="0.25">
      <c r="A8" s="62" t="s">
        <v>62</v>
      </c>
      <c r="B8" s="63"/>
      <c r="C8" s="93" t="s">
        <v>63</v>
      </c>
      <c r="D8" s="109">
        <f>'Internal Commitment'!AH186</f>
        <v>1077152.3999999999</v>
      </c>
      <c r="E8" s="42" t="s">
        <v>466</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x14ac:dyDescent="0.25">
      <c r="A9" s="42" t="s">
        <v>469</v>
      </c>
      <c r="B9" s="37"/>
      <c r="C9" s="93" t="s">
        <v>659</v>
      </c>
      <c r="D9" s="109">
        <f>'Internal Commitment'!AH187</f>
        <v>820131.92</v>
      </c>
      <c r="E9" s="42" t="s">
        <v>467</v>
      </c>
      <c r="F9" s="37"/>
    </row>
    <row r="10" spans="1:224" x14ac:dyDescent="0.25">
      <c r="C10" s="42" t="s">
        <v>64</v>
      </c>
      <c r="D10" s="36" t="s">
        <v>606</v>
      </c>
      <c r="E10" s="42" t="s">
        <v>468</v>
      </c>
      <c r="F10" s="37" t="s">
        <v>679</v>
      </c>
    </row>
    <row r="11" spans="1:224" x14ac:dyDescent="0.25">
      <c r="C11" s="42" t="s">
        <v>65</v>
      </c>
      <c r="D11" s="11" t="s">
        <v>1017</v>
      </c>
    </row>
    <row r="12" spans="1:224" x14ac:dyDescent="0.25">
      <c r="C12" s="42" t="s">
        <v>66</v>
      </c>
      <c r="D12" s="37" t="s">
        <v>1</v>
      </c>
    </row>
    <row r="13" spans="1:224" x14ac:dyDescent="0.25">
      <c r="D13" s="47"/>
    </row>
    <row r="14" spans="1:224" x14ac:dyDescent="0.25">
      <c r="C14" s="299" t="s">
        <v>1010</v>
      </c>
      <c r="D14" s="300">
        <f>'Internal Commitment'!AH188</f>
        <v>0.23860000000000001</v>
      </c>
    </row>
    <row r="15" spans="1:224" x14ac:dyDescent="0.25">
      <c r="A15" t="s">
        <v>469</v>
      </c>
      <c r="D15" s="47"/>
    </row>
    <row r="16" spans="1:224" x14ac:dyDescent="0.25">
      <c r="A16" s="3" t="s">
        <v>660</v>
      </c>
    </row>
    <row r="17" spans="1:1" x14ac:dyDescent="0.25">
      <c r="A17" s="3" t="s">
        <v>661</v>
      </c>
    </row>
    <row r="18" spans="1:1" x14ac:dyDescent="0.25">
      <c r="A18" t="s">
        <v>662</v>
      </c>
    </row>
    <row r="19" spans="1:1" x14ac:dyDescent="0.25">
      <c r="A19" s="3" t="s">
        <v>663</v>
      </c>
    </row>
    <row r="20" spans="1:1" x14ac:dyDescent="0.25">
      <c r="A20" s="3" t="s">
        <v>664</v>
      </c>
    </row>
  </sheetData>
  <protectedRanges>
    <protectedRange password="F78C" sqref="HB4:HC8 HH4:HH8 HD6:HG8 GT6:GZ8" name="区域1_1"/>
  </protectedRanges>
  <phoneticPr fontId="24"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26"/>
  <sheetViews>
    <sheetView topLeftCell="K1" zoomScale="78" zoomScaleNormal="99" workbookViewId="0">
      <selection activeCell="T4" sqref="T4:T25"/>
    </sheetView>
  </sheetViews>
  <sheetFormatPr defaultColWidth="9.140625" defaultRowHeight="15" x14ac:dyDescent="0.25"/>
  <cols>
    <col min="1" max="1" width="10.140625" style="72" customWidth="1"/>
    <col min="2" max="2" width="7.140625" style="73" customWidth="1"/>
    <col min="3" max="4" width="8.42578125" style="73" customWidth="1"/>
    <col min="5" max="5" width="6.85546875" style="73" customWidth="1"/>
    <col min="6" max="6" width="16.5703125" style="73" customWidth="1"/>
    <col min="7" max="7" width="15.5703125" style="73" customWidth="1"/>
    <col min="8" max="8" width="20.28515625" style="73" bestFit="1" customWidth="1"/>
    <col min="9" max="9" width="33.85546875" style="73" customWidth="1"/>
    <col min="10" max="10" width="35.28515625" style="73" customWidth="1"/>
    <col min="11" max="11" width="75.42578125" style="73" customWidth="1"/>
    <col min="12" max="12" width="20.140625" style="73" customWidth="1"/>
    <col min="13" max="13" width="37.42578125" style="73" customWidth="1"/>
    <col min="14" max="14" width="20.5703125" style="73" customWidth="1"/>
    <col min="15" max="15" width="9.140625" style="73" customWidth="1"/>
    <col min="16" max="16" width="14.42578125" style="73" customWidth="1"/>
    <col min="17" max="17" width="15.85546875" style="73" customWidth="1"/>
    <col min="18" max="19" width="8.85546875" style="73" customWidth="1"/>
    <col min="20" max="20" width="8.85546875" style="79" customWidth="1"/>
    <col min="21" max="21" width="8.5703125" style="79" customWidth="1"/>
    <col min="22" max="22" width="9.42578125" style="73" customWidth="1"/>
    <col min="23" max="23" width="8.140625" style="114" customWidth="1"/>
    <col min="24" max="24" width="8.7109375" style="114" customWidth="1"/>
    <col min="25" max="25" width="7.140625" style="114" customWidth="1"/>
    <col min="26" max="26" width="9" style="107" customWidth="1"/>
    <col min="27" max="27" width="6.28515625" style="108" customWidth="1"/>
    <col min="28" max="28" width="10" style="120" customWidth="1"/>
    <col min="29" max="29" width="10" style="107" customWidth="1"/>
    <col min="30" max="30" width="9.85546875" style="108" customWidth="1"/>
    <col min="31" max="31" width="7.85546875" style="73" customWidth="1"/>
    <col min="32" max="32" width="9.5703125" style="79" customWidth="1"/>
    <col min="33" max="33" width="15.140625" style="73" customWidth="1"/>
    <col min="34" max="34" width="8.42578125" style="78" customWidth="1"/>
    <col min="35" max="35" width="9" style="79" customWidth="1"/>
    <col min="36" max="36" width="8.42578125" style="79" customWidth="1"/>
    <col min="37" max="37" width="9.42578125" style="78" customWidth="1"/>
    <col min="38" max="38" width="8.28515625" style="79" customWidth="1"/>
    <col min="39" max="39" width="11.5703125" style="78" customWidth="1"/>
    <col min="40" max="40" width="10.85546875" style="79" customWidth="1"/>
    <col min="41" max="41" width="11" style="78" customWidth="1"/>
    <col min="42" max="42" width="9.28515625" style="79" customWidth="1"/>
    <col min="43" max="43" width="10.140625" style="78" customWidth="1"/>
    <col min="44" max="45" width="9.28515625" style="79" customWidth="1"/>
    <col min="46" max="46" width="9.7109375" style="78" customWidth="1"/>
    <col min="47" max="47" width="9.28515625" style="79" customWidth="1"/>
    <col min="48" max="48" width="7.85546875" style="79" customWidth="1"/>
    <col min="49" max="49" width="9.5703125" style="79" customWidth="1"/>
    <col min="50" max="50" width="11.140625" style="79" customWidth="1"/>
    <col min="51" max="51" width="12.140625" style="79" customWidth="1"/>
    <col min="52" max="52" width="9.140625" style="73"/>
    <col min="53" max="53" width="11.5703125" style="79" customWidth="1"/>
    <col min="54" max="54" width="15" style="79" customWidth="1"/>
    <col min="55" max="16384" width="9.140625" style="73"/>
  </cols>
  <sheetData>
    <row r="1" spans="1:54" x14ac:dyDescent="0.25">
      <c r="E1" s="74"/>
      <c r="F1" s="74"/>
      <c r="G1" s="75"/>
      <c r="U1" s="76"/>
      <c r="V1" s="77"/>
      <c r="W1" s="111"/>
      <c r="X1" s="111"/>
      <c r="Y1" s="111"/>
      <c r="Z1" s="115"/>
      <c r="AA1" s="77"/>
      <c r="AB1" s="118"/>
      <c r="AC1" s="77"/>
      <c r="AD1" s="77"/>
      <c r="AE1" s="77"/>
      <c r="AF1" s="77"/>
      <c r="AS1" s="79" t="s">
        <v>684</v>
      </c>
      <c r="AY1" s="76"/>
    </row>
    <row r="2" spans="1:54" x14ac:dyDescent="0.25">
      <c r="G2" s="74" t="s">
        <v>610</v>
      </c>
      <c r="I2" s="74" t="s">
        <v>610</v>
      </c>
      <c r="J2" s="74" t="s">
        <v>610</v>
      </c>
      <c r="K2" s="74" t="s">
        <v>610</v>
      </c>
      <c r="L2" s="74" t="s">
        <v>610</v>
      </c>
      <c r="M2" s="74" t="s">
        <v>610</v>
      </c>
      <c r="N2" s="74" t="s">
        <v>610</v>
      </c>
      <c r="O2" s="74"/>
      <c r="S2" s="74" t="s">
        <v>610</v>
      </c>
      <c r="T2" s="348" t="s">
        <v>674</v>
      </c>
      <c r="U2" s="349"/>
      <c r="V2" s="339" t="s">
        <v>611</v>
      </c>
      <c r="W2" s="340"/>
      <c r="X2" s="340"/>
      <c r="Y2" s="340"/>
      <c r="Z2" s="340"/>
      <c r="AA2" s="340"/>
      <c r="AB2" s="340"/>
      <c r="AC2" s="340"/>
      <c r="AD2" s="340"/>
      <c r="AE2" s="340"/>
      <c r="AF2" s="341"/>
      <c r="AG2" s="342" t="s">
        <v>612</v>
      </c>
      <c r="AH2" s="342"/>
      <c r="AI2" s="342"/>
      <c r="AK2" s="343" t="s">
        <v>613</v>
      </c>
      <c r="AL2" s="344"/>
      <c r="AM2" s="344"/>
      <c r="AN2" s="344"/>
      <c r="AO2" s="344"/>
      <c r="AP2" s="344"/>
      <c r="AQ2" s="344"/>
      <c r="AR2" s="344"/>
      <c r="AS2" s="344"/>
      <c r="AT2" s="344"/>
      <c r="AU2" s="344"/>
      <c r="AV2" s="345"/>
      <c r="AW2" s="346" t="s">
        <v>614</v>
      </c>
      <c r="AX2" s="347"/>
      <c r="AY2" s="347"/>
      <c r="AZ2" s="80"/>
      <c r="BA2" s="81"/>
      <c r="BB2" s="81"/>
    </row>
    <row r="3" spans="1:54" ht="68.099999999999994" customHeight="1" x14ac:dyDescent="0.25">
      <c r="A3" s="82" t="s">
        <v>615</v>
      </c>
      <c r="B3" s="82" t="s">
        <v>616</v>
      </c>
      <c r="C3" s="83" t="s">
        <v>617</v>
      </c>
      <c r="D3" s="83" t="s">
        <v>686</v>
      </c>
      <c r="E3" s="84" t="s">
        <v>3</v>
      </c>
      <c r="F3" s="84" t="s">
        <v>20</v>
      </c>
      <c r="G3" s="85" t="s">
        <v>618</v>
      </c>
      <c r="H3" s="83" t="s">
        <v>619</v>
      </c>
      <c r="I3" s="86" t="s">
        <v>1036</v>
      </c>
      <c r="J3" s="86" t="s">
        <v>621</v>
      </c>
      <c r="K3" s="86" t="s">
        <v>1251</v>
      </c>
      <c r="L3" s="86" t="s">
        <v>689</v>
      </c>
      <c r="M3" s="86" t="s">
        <v>623</v>
      </c>
      <c r="N3" s="86" t="s">
        <v>624</v>
      </c>
      <c r="O3" s="83" t="s">
        <v>687</v>
      </c>
      <c r="P3" s="83" t="s">
        <v>625</v>
      </c>
      <c r="Q3" s="83" t="s">
        <v>626</v>
      </c>
      <c r="R3" s="83" t="s">
        <v>685</v>
      </c>
      <c r="S3" s="86" t="s">
        <v>627</v>
      </c>
      <c r="T3" s="116" t="s">
        <v>675</v>
      </c>
      <c r="U3" s="87" t="s">
        <v>628</v>
      </c>
      <c r="V3" s="88" t="s">
        <v>4</v>
      </c>
      <c r="W3" s="112" t="s">
        <v>629</v>
      </c>
      <c r="X3" s="112" t="s">
        <v>630</v>
      </c>
      <c r="Y3" s="112" t="s">
        <v>631</v>
      </c>
      <c r="Z3" s="89" t="s">
        <v>632</v>
      </c>
      <c r="AA3" s="90" t="s">
        <v>633</v>
      </c>
      <c r="AB3" s="119"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17" t="s">
        <v>683</v>
      </c>
      <c r="AT3" s="94" t="s">
        <v>676</v>
      </c>
      <c r="AU3" s="93" t="s">
        <v>677</v>
      </c>
      <c r="AV3" s="93" t="s">
        <v>651</v>
      </c>
      <c r="AW3" s="96" t="s">
        <v>652</v>
      </c>
      <c r="AX3" s="97" t="s">
        <v>656</v>
      </c>
      <c r="AY3" s="98" t="s">
        <v>657</v>
      </c>
      <c r="AZ3" s="82" t="s">
        <v>653</v>
      </c>
      <c r="BA3" s="93" t="s">
        <v>654</v>
      </c>
      <c r="BB3" s="93" t="s">
        <v>655</v>
      </c>
    </row>
    <row r="4" spans="1:54" ht="31.5" customHeight="1" x14ac:dyDescent="0.25">
      <c r="A4" s="105">
        <v>49</v>
      </c>
      <c r="B4" s="106"/>
      <c r="C4" s="106"/>
      <c r="D4" s="106"/>
      <c r="E4" s="99" t="s">
        <v>296</v>
      </c>
      <c r="F4" s="99" t="s">
        <v>460</v>
      </c>
      <c r="G4" s="99" t="s">
        <v>665</v>
      </c>
      <c r="H4" s="106" t="s">
        <v>1047</v>
      </c>
      <c r="I4" s="99" t="s">
        <v>1048</v>
      </c>
      <c r="J4" s="99" t="s">
        <v>1048</v>
      </c>
      <c r="K4" s="106" t="s">
        <v>1250</v>
      </c>
      <c r="L4" s="106" t="s">
        <v>1011</v>
      </c>
      <c r="M4" s="99" t="s">
        <v>703</v>
      </c>
      <c r="N4" s="99" t="s">
        <v>1051</v>
      </c>
      <c r="O4" s="106"/>
      <c r="P4" s="314" t="s">
        <v>1078</v>
      </c>
      <c r="Q4" s="315" t="s">
        <v>1079</v>
      </c>
      <c r="R4" s="106"/>
      <c r="S4" s="99" t="s">
        <v>506</v>
      </c>
      <c r="T4" s="310">
        <f t="shared" ref="T4:T10" si="0">U4*0.97</f>
        <v>3.61</v>
      </c>
      <c r="U4" s="81">
        <v>3.72</v>
      </c>
      <c r="V4" s="99" t="s">
        <v>101</v>
      </c>
      <c r="W4" s="113">
        <v>29</v>
      </c>
      <c r="X4" s="113">
        <v>29</v>
      </c>
      <c r="Y4" s="113">
        <v>28</v>
      </c>
      <c r="Z4" s="149">
        <v>4.3600000000000003</v>
      </c>
      <c r="AA4" s="80">
        <v>4</v>
      </c>
      <c r="AB4" s="312">
        <f t="shared" ref="AB4" si="1">IF(W4="","",W4*X4*Y4/1000000)</f>
        <v>2.35E-2</v>
      </c>
      <c r="AC4" s="100">
        <v>56</v>
      </c>
      <c r="AD4" s="311">
        <f t="shared" ref="AD4" si="2">IF(AA4="","",AC4/AB4*AA4)</f>
        <v>9532</v>
      </c>
      <c r="AE4" s="101">
        <v>3500</v>
      </c>
      <c r="AF4" s="81">
        <f t="shared" ref="AF4:AF25" si="3">IF(ISERROR(AE4/AD4),"",AE4/AD4)</f>
        <v>0.37</v>
      </c>
      <c r="AG4" s="106" t="s">
        <v>1012</v>
      </c>
      <c r="AH4" s="102">
        <v>0.41399999999999998</v>
      </c>
      <c r="AI4" s="104">
        <f t="shared" ref="AI4" si="4">IF(ISERROR(U4*AH4),"",U4*AH4)</f>
        <v>1.54</v>
      </c>
      <c r="AJ4" s="104">
        <f t="shared" ref="AJ4" si="5">IF(ISERROR(U4+AF4+AI4),"",U4+AF4+AI4)</f>
        <v>5.63</v>
      </c>
      <c r="AK4" s="103">
        <v>0</v>
      </c>
      <c r="AL4" s="81">
        <f t="shared" ref="AL4" si="6">IF(ISERROR(AY4*AK4),"",AY4*AK4)</f>
        <v>0</v>
      </c>
      <c r="AM4" s="103">
        <v>0</v>
      </c>
      <c r="AN4" s="81">
        <f t="shared" ref="AN4" si="7">IF(ISERROR(AY4*AM4),"",AY4*AM4)</f>
        <v>0</v>
      </c>
      <c r="AO4" s="103">
        <v>5.5E-2</v>
      </c>
      <c r="AP4" s="104">
        <f t="shared" ref="AP4" si="8">IF(ISERROR(AY4*AO4),"",AY4*AO4)</f>
        <v>0.44</v>
      </c>
      <c r="AQ4" s="103">
        <v>0</v>
      </c>
      <c r="AR4" s="104">
        <f t="shared" ref="AR4" si="9">IF(ISERROR(U4*AQ4),"",U4*AQ4)</f>
        <v>0</v>
      </c>
      <c r="AS4" s="104">
        <v>0</v>
      </c>
      <c r="AT4" s="103">
        <v>0</v>
      </c>
      <c r="AU4" s="104">
        <f t="shared" ref="AU4" si="10">IF(ISERROR(AY4*AT4),"",AY4*AT4)</f>
        <v>0</v>
      </c>
      <c r="AV4" s="104">
        <f t="shared" ref="AV4" si="11">IF(ISERROR(AL4+AN4+AP4+AR4+AU4),"",AL4+AN4+AP4+AR4+AU4)</f>
        <v>0.44</v>
      </c>
      <c r="AW4" s="81">
        <f t="shared" ref="AW4" si="12">IF(ISERROR(AJ4+AV4),"",AJ4+AV4)</f>
        <v>6.07</v>
      </c>
      <c r="AX4" s="313">
        <f t="shared" ref="AX4" si="13">IF(ISERROR((AY4-AW4)/AY4),"",(AY4-AW4)/AY4)</f>
        <v>0.23649999999999999</v>
      </c>
      <c r="AY4" s="81">
        <v>7.95</v>
      </c>
      <c r="AZ4" s="80">
        <v>1572</v>
      </c>
      <c r="BA4" s="104">
        <f t="shared" ref="BA4" si="14">IF(ISERROR(AW4*AZ4),"",AW4*AZ4)</f>
        <v>9542.0400000000009</v>
      </c>
      <c r="BB4" s="104">
        <f t="shared" ref="BB4" si="15">IF(ISERROR(AY4*AZ4),"",AY4*AZ4)</f>
        <v>12497.4</v>
      </c>
    </row>
    <row r="5" spans="1:54" ht="30" x14ac:dyDescent="0.25">
      <c r="A5" s="105">
        <v>50</v>
      </c>
      <c r="B5" s="106"/>
      <c r="C5" s="106"/>
      <c r="D5" s="106"/>
      <c r="E5" s="99" t="s">
        <v>296</v>
      </c>
      <c r="F5" s="99" t="s">
        <v>460</v>
      </c>
      <c r="G5" s="99" t="s">
        <v>665</v>
      </c>
      <c r="H5" s="106" t="s">
        <v>1047</v>
      </c>
      <c r="I5" s="99" t="s">
        <v>1049</v>
      </c>
      <c r="J5" s="99" t="s">
        <v>1049</v>
      </c>
      <c r="K5" s="106" t="s">
        <v>1246</v>
      </c>
      <c r="L5" s="106" t="s">
        <v>1011</v>
      </c>
      <c r="M5" s="99" t="s">
        <v>702</v>
      </c>
      <c r="N5" s="99" t="s">
        <v>1051</v>
      </c>
      <c r="O5" s="106"/>
      <c r="P5" s="314" t="s">
        <v>1057</v>
      </c>
      <c r="Q5" s="315" t="s">
        <v>1080</v>
      </c>
      <c r="R5" s="106"/>
      <c r="S5" s="99" t="s">
        <v>506</v>
      </c>
      <c r="T5" s="310">
        <f t="shared" si="0"/>
        <v>4.4400000000000004</v>
      </c>
      <c r="U5" s="81">
        <v>4.58</v>
      </c>
      <c r="V5" s="99" t="s">
        <v>101</v>
      </c>
      <c r="W5" s="113">
        <v>29</v>
      </c>
      <c r="X5" s="113">
        <v>29</v>
      </c>
      <c r="Y5" s="113">
        <v>33</v>
      </c>
      <c r="Z5" s="149">
        <v>6.17</v>
      </c>
      <c r="AA5" s="80">
        <v>4</v>
      </c>
      <c r="AB5" s="312">
        <f t="shared" ref="AB5:AB25" si="16">IF(W5="","",W5*X5*Y5/1000000)</f>
        <v>2.7799999999999998E-2</v>
      </c>
      <c r="AC5" s="100">
        <v>56</v>
      </c>
      <c r="AD5" s="311">
        <f t="shared" ref="AD5:AD25" si="17">IF(AA5="","",AC5/AB5*AA5)</f>
        <v>8058</v>
      </c>
      <c r="AE5" s="101">
        <v>3500</v>
      </c>
      <c r="AF5" s="81">
        <f t="shared" si="3"/>
        <v>0.43</v>
      </c>
      <c r="AG5" s="106" t="s">
        <v>1012</v>
      </c>
      <c r="AH5" s="102">
        <v>0.41399999999999998</v>
      </c>
      <c r="AI5" s="104">
        <f t="shared" ref="AI5:AI25" si="18">IF(ISERROR(U5*AH5),"",U5*AH5)</f>
        <v>1.9</v>
      </c>
      <c r="AJ5" s="104">
        <f t="shared" ref="AJ5:AJ25" si="19">IF(ISERROR(U5+AF5+AI5),"",U5+AF5+AI5)</f>
        <v>6.91</v>
      </c>
      <c r="AK5" s="103">
        <v>0</v>
      </c>
      <c r="AL5" s="81">
        <f t="shared" ref="AL5:AL25" si="20">IF(ISERROR(AY5*AK5),"",AY5*AK5)</f>
        <v>0</v>
      </c>
      <c r="AM5" s="103">
        <v>0</v>
      </c>
      <c r="AN5" s="81">
        <f t="shared" ref="AN5:AN25" si="21">IF(ISERROR(AY5*AM5),"",AY5*AM5)</f>
        <v>0</v>
      </c>
      <c r="AO5" s="103">
        <v>5.5E-2</v>
      </c>
      <c r="AP5" s="104">
        <f t="shared" ref="AP5:AP25" si="22">IF(ISERROR(AY5*AO5),"",AY5*AO5)</f>
        <v>0.53</v>
      </c>
      <c r="AQ5" s="103">
        <v>0</v>
      </c>
      <c r="AR5" s="104">
        <f t="shared" ref="AR5:AR25" si="23">IF(ISERROR(U5*AQ5),"",U5*AQ5)</f>
        <v>0</v>
      </c>
      <c r="AS5" s="104">
        <v>0</v>
      </c>
      <c r="AT5" s="103">
        <v>0</v>
      </c>
      <c r="AU5" s="104">
        <f t="shared" ref="AU5:AU25" si="24">IF(ISERROR(AY5*AT5),"",AY5*AT5)</f>
        <v>0</v>
      </c>
      <c r="AV5" s="104">
        <f t="shared" ref="AV5:AV25" si="25">IF(ISERROR(AL5+AN5+AP5+AR5+AU5),"",AL5+AN5+AP5+AR5+AU5)</f>
        <v>0.53</v>
      </c>
      <c r="AW5" s="81">
        <f t="shared" ref="AW5:AW25" si="26">IF(ISERROR(AJ5+AV5),"",AJ5+AV5)</f>
        <v>7.44</v>
      </c>
      <c r="AX5" s="313">
        <f t="shared" ref="AX5:AX25" si="27">IF(ISERROR((AY5-AW5)/AY5),"",(AY5-AW5)/AY5)</f>
        <v>0.23300000000000001</v>
      </c>
      <c r="AY5" s="81">
        <v>9.6999999999999993</v>
      </c>
      <c r="AZ5" s="80">
        <v>1160</v>
      </c>
      <c r="BA5" s="104">
        <f t="shared" ref="BA5:BA25" si="28">IF(ISERROR(AW5*AZ5),"",AW5*AZ5)</f>
        <v>8630.4</v>
      </c>
      <c r="BB5" s="104">
        <f t="shared" ref="BB5:BB25" si="29">IF(ISERROR(AY5*AZ5),"",AY5*AZ5)</f>
        <v>11252</v>
      </c>
    </row>
    <row r="6" spans="1:54" ht="30" x14ac:dyDescent="0.25">
      <c r="A6" s="105">
        <v>51</v>
      </c>
      <c r="B6" s="106"/>
      <c r="C6" s="106"/>
      <c r="D6" s="106"/>
      <c r="E6" s="99" t="s">
        <v>296</v>
      </c>
      <c r="F6" s="99" t="s">
        <v>460</v>
      </c>
      <c r="G6" s="99" t="s">
        <v>665</v>
      </c>
      <c r="H6" s="106" t="s">
        <v>1047</v>
      </c>
      <c r="I6" s="99" t="s">
        <v>1049</v>
      </c>
      <c r="J6" s="99" t="s">
        <v>1049</v>
      </c>
      <c r="K6" s="106" t="s">
        <v>1246</v>
      </c>
      <c r="L6" s="106" t="s">
        <v>1011</v>
      </c>
      <c r="M6" s="99" t="s">
        <v>701</v>
      </c>
      <c r="N6" s="99" t="s">
        <v>1051</v>
      </c>
      <c r="O6" s="106"/>
      <c r="P6" s="314" t="s">
        <v>1058</v>
      </c>
      <c r="Q6" s="315" t="s">
        <v>1081</v>
      </c>
      <c r="R6" s="106"/>
      <c r="S6" s="99" t="s">
        <v>506</v>
      </c>
      <c r="T6" s="310">
        <f t="shared" si="0"/>
        <v>4.9400000000000004</v>
      </c>
      <c r="U6" s="81">
        <v>5.09</v>
      </c>
      <c r="V6" s="99" t="s">
        <v>101</v>
      </c>
      <c r="W6" s="113">
        <v>29</v>
      </c>
      <c r="X6" s="113">
        <v>29</v>
      </c>
      <c r="Y6" s="113">
        <v>39</v>
      </c>
      <c r="Z6" s="149">
        <v>7.04</v>
      </c>
      <c r="AA6" s="80">
        <v>4</v>
      </c>
      <c r="AB6" s="312">
        <f t="shared" si="16"/>
        <v>3.2800000000000003E-2</v>
      </c>
      <c r="AC6" s="100">
        <v>56</v>
      </c>
      <c r="AD6" s="311">
        <f t="shared" si="17"/>
        <v>6829</v>
      </c>
      <c r="AE6" s="101">
        <v>3500</v>
      </c>
      <c r="AF6" s="81">
        <f t="shared" si="3"/>
        <v>0.51</v>
      </c>
      <c r="AG6" s="106" t="s">
        <v>1012</v>
      </c>
      <c r="AH6" s="102">
        <v>0.41399999999999998</v>
      </c>
      <c r="AI6" s="104">
        <f t="shared" si="18"/>
        <v>2.11</v>
      </c>
      <c r="AJ6" s="104">
        <f t="shared" si="19"/>
        <v>7.71</v>
      </c>
      <c r="AK6" s="103">
        <v>0</v>
      </c>
      <c r="AL6" s="81">
        <f t="shared" si="20"/>
        <v>0</v>
      </c>
      <c r="AM6" s="103">
        <v>0</v>
      </c>
      <c r="AN6" s="81">
        <f t="shared" si="21"/>
        <v>0</v>
      </c>
      <c r="AO6" s="103">
        <v>5.5E-2</v>
      </c>
      <c r="AP6" s="104">
        <f t="shared" si="22"/>
        <v>0.59</v>
      </c>
      <c r="AQ6" s="103">
        <v>0</v>
      </c>
      <c r="AR6" s="104">
        <f t="shared" si="23"/>
        <v>0</v>
      </c>
      <c r="AS6" s="104">
        <v>0</v>
      </c>
      <c r="AT6" s="103">
        <v>0</v>
      </c>
      <c r="AU6" s="104">
        <f t="shared" si="24"/>
        <v>0</v>
      </c>
      <c r="AV6" s="104">
        <f t="shared" si="25"/>
        <v>0.59</v>
      </c>
      <c r="AW6" s="81">
        <f t="shared" si="26"/>
        <v>8.3000000000000007</v>
      </c>
      <c r="AX6" s="313">
        <f t="shared" si="27"/>
        <v>0.23150000000000001</v>
      </c>
      <c r="AY6" s="81">
        <v>10.8</v>
      </c>
      <c r="AZ6" s="80">
        <v>1188</v>
      </c>
      <c r="BA6" s="104">
        <f t="shared" si="28"/>
        <v>9860.4</v>
      </c>
      <c r="BB6" s="104">
        <f t="shared" si="29"/>
        <v>12830.4</v>
      </c>
    </row>
    <row r="7" spans="1:54" ht="30" x14ac:dyDescent="0.25">
      <c r="A7" s="105">
        <v>52</v>
      </c>
      <c r="B7" s="106"/>
      <c r="C7" s="106"/>
      <c r="D7" s="106"/>
      <c r="E7" s="99" t="s">
        <v>296</v>
      </c>
      <c r="F7" s="99" t="s">
        <v>460</v>
      </c>
      <c r="G7" s="99" t="s">
        <v>665</v>
      </c>
      <c r="H7" s="106" t="s">
        <v>1047</v>
      </c>
      <c r="I7" s="99" t="s">
        <v>1049</v>
      </c>
      <c r="J7" s="99" t="s">
        <v>1049</v>
      </c>
      <c r="K7" s="106" t="s">
        <v>1246</v>
      </c>
      <c r="L7" s="106" t="s">
        <v>1011</v>
      </c>
      <c r="M7" s="99" t="s">
        <v>701</v>
      </c>
      <c r="N7" s="99" t="s">
        <v>1052</v>
      </c>
      <c r="O7" s="106"/>
      <c r="P7" s="314" t="s">
        <v>1059</v>
      </c>
      <c r="Q7" s="315" t="s">
        <v>1082</v>
      </c>
      <c r="R7" s="106"/>
      <c r="S7" s="99" t="s">
        <v>506</v>
      </c>
      <c r="T7" s="310">
        <f t="shared" si="0"/>
        <v>4.9400000000000004</v>
      </c>
      <c r="U7" s="81">
        <v>5.09</v>
      </c>
      <c r="V7" s="99" t="s">
        <v>101</v>
      </c>
      <c r="W7" s="113">
        <v>29</v>
      </c>
      <c r="X7" s="113">
        <v>29</v>
      </c>
      <c r="Y7" s="113">
        <v>39</v>
      </c>
      <c r="Z7" s="149">
        <v>7.04</v>
      </c>
      <c r="AA7" s="80">
        <v>4</v>
      </c>
      <c r="AB7" s="312">
        <f t="shared" si="16"/>
        <v>3.2800000000000003E-2</v>
      </c>
      <c r="AC7" s="100">
        <v>56</v>
      </c>
      <c r="AD7" s="311">
        <f t="shared" si="17"/>
        <v>6829</v>
      </c>
      <c r="AE7" s="101">
        <v>3500</v>
      </c>
      <c r="AF7" s="81">
        <f t="shared" si="3"/>
        <v>0.51</v>
      </c>
      <c r="AG7" s="106" t="s">
        <v>1012</v>
      </c>
      <c r="AH7" s="102">
        <v>0.41399999999999998</v>
      </c>
      <c r="AI7" s="104">
        <f t="shared" si="18"/>
        <v>2.11</v>
      </c>
      <c r="AJ7" s="104">
        <f t="shared" si="19"/>
        <v>7.71</v>
      </c>
      <c r="AK7" s="103">
        <v>0</v>
      </c>
      <c r="AL7" s="81">
        <f t="shared" si="20"/>
        <v>0</v>
      </c>
      <c r="AM7" s="103">
        <v>0</v>
      </c>
      <c r="AN7" s="81">
        <f t="shared" si="21"/>
        <v>0</v>
      </c>
      <c r="AO7" s="103">
        <v>5.5E-2</v>
      </c>
      <c r="AP7" s="104">
        <f t="shared" si="22"/>
        <v>0.59</v>
      </c>
      <c r="AQ7" s="103">
        <v>0</v>
      </c>
      <c r="AR7" s="104">
        <f t="shared" si="23"/>
        <v>0</v>
      </c>
      <c r="AS7" s="104">
        <v>0</v>
      </c>
      <c r="AT7" s="103">
        <v>0</v>
      </c>
      <c r="AU7" s="104">
        <f t="shared" si="24"/>
        <v>0</v>
      </c>
      <c r="AV7" s="104">
        <f t="shared" si="25"/>
        <v>0.59</v>
      </c>
      <c r="AW7" s="81">
        <f t="shared" si="26"/>
        <v>8.3000000000000007</v>
      </c>
      <c r="AX7" s="313">
        <f t="shared" si="27"/>
        <v>0.23150000000000001</v>
      </c>
      <c r="AY7" s="81">
        <v>10.8</v>
      </c>
      <c r="AZ7" s="80">
        <v>1188</v>
      </c>
      <c r="BA7" s="104">
        <f t="shared" si="28"/>
        <v>9860.4</v>
      </c>
      <c r="BB7" s="104">
        <f t="shared" si="29"/>
        <v>12830.4</v>
      </c>
    </row>
    <row r="8" spans="1:54" ht="30" x14ac:dyDescent="0.25">
      <c r="A8" s="105">
        <v>53</v>
      </c>
      <c r="B8" s="106"/>
      <c r="C8" s="106"/>
      <c r="D8" s="106"/>
      <c r="E8" s="99" t="s">
        <v>296</v>
      </c>
      <c r="F8" s="99" t="s">
        <v>460</v>
      </c>
      <c r="G8" s="99" t="s">
        <v>665</v>
      </c>
      <c r="H8" s="106" t="s">
        <v>1047</v>
      </c>
      <c r="I8" s="99" t="s">
        <v>1049</v>
      </c>
      <c r="J8" s="99" t="s">
        <v>1049</v>
      </c>
      <c r="K8" s="106" t="s">
        <v>1246</v>
      </c>
      <c r="L8" s="106" t="s">
        <v>1011</v>
      </c>
      <c r="M8" s="99" t="s">
        <v>701</v>
      </c>
      <c r="N8" s="99" t="s">
        <v>1053</v>
      </c>
      <c r="O8" s="106"/>
      <c r="P8" s="314" t="s">
        <v>1060</v>
      </c>
      <c r="Q8" s="315" t="s">
        <v>1083</v>
      </c>
      <c r="R8" s="106"/>
      <c r="S8" s="99" t="s">
        <v>506</v>
      </c>
      <c r="T8" s="310">
        <f t="shared" si="0"/>
        <v>4.9400000000000004</v>
      </c>
      <c r="U8" s="81">
        <v>5.09</v>
      </c>
      <c r="V8" s="99" t="s">
        <v>101</v>
      </c>
      <c r="W8" s="113">
        <v>29</v>
      </c>
      <c r="X8" s="113">
        <v>29</v>
      </c>
      <c r="Y8" s="113">
        <v>39</v>
      </c>
      <c r="Z8" s="149">
        <v>7.04</v>
      </c>
      <c r="AA8" s="80">
        <v>4</v>
      </c>
      <c r="AB8" s="312">
        <f t="shared" si="16"/>
        <v>3.2800000000000003E-2</v>
      </c>
      <c r="AC8" s="100">
        <v>56</v>
      </c>
      <c r="AD8" s="311">
        <f t="shared" si="17"/>
        <v>6829</v>
      </c>
      <c r="AE8" s="101">
        <v>3500</v>
      </c>
      <c r="AF8" s="81">
        <f t="shared" si="3"/>
        <v>0.51</v>
      </c>
      <c r="AG8" s="106" t="s">
        <v>1012</v>
      </c>
      <c r="AH8" s="102">
        <v>0.41399999999999998</v>
      </c>
      <c r="AI8" s="104">
        <f t="shared" si="18"/>
        <v>2.11</v>
      </c>
      <c r="AJ8" s="104">
        <f t="shared" si="19"/>
        <v>7.71</v>
      </c>
      <c r="AK8" s="103">
        <v>0</v>
      </c>
      <c r="AL8" s="81">
        <f t="shared" si="20"/>
        <v>0</v>
      </c>
      <c r="AM8" s="103">
        <v>0</v>
      </c>
      <c r="AN8" s="81">
        <f t="shared" si="21"/>
        <v>0</v>
      </c>
      <c r="AO8" s="103">
        <v>5.5E-2</v>
      </c>
      <c r="AP8" s="104">
        <f t="shared" si="22"/>
        <v>0.59</v>
      </c>
      <c r="AQ8" s="103">
        <v>0</v>
      </c>
      <c r="AR8" s="104">
        <f t="shared" si="23"/>
        <v>0</v>
      </c>
      <c r="AS8" s="104">
        <v>0</v>
      </c>
      <c r="AT8" s="103">
        <v>0</v>
      </c>
      <c r="AU8" s="104">
        <f t="shared" si="24"/>
        <v>0</v>
      </c>
      <c r="AV8" s="104">
        <f t="shared" si="25"/>
        <v>0.59</v>
      </c>
      <c r="AW8" s="81">
        <f t="shared" si="26"/>
        <v>8.3000000000000007</v>
      </c>
      <c r="AX8" s="313">
        <f t="shared" si="27"/>
        <v>0.23150000000000001</v>
      </c>
      <c r="AY8" s="81">
        <v>10.8</v>
      </c>
      <c r="AZ8" s="80">
        <v>1188</v>
      </c>
      <c r="BA8" s="104">
        <f t="shared" si="28"/>
        <v>9860.4</v>
      </c>
      <c r="BB8" s="104">
        <f t="shared" si="29"/>
        <v>12830.4</v>
      </c>
    </row>
    <row r="9" spans="1:54" ht="30" x14ac:dyDescent="0.25">
      <c r="A9" s="105">
        <v>54</v>
      </c>
      <c r="B9" s="106"/>
      <c r="C9" s="106"/>
      <c r="D9" s="106"/>
      <c r="E9" s="99" t="s">
        <v>296</v>
      </c>
      <c r="F9" s="99" t="s">
        <v>460</v>
      </c>
      <c r="G9" s="99" t="s">
        <v>665</v>
      </c>
      <c r="H9" s="106" t="s">
        <v>1047</v>
      </c>
      <c r="I9" s="99" t="s">
        <v>1049</v>
      </c>
      <c r="J9" s="99" t="s">
        <v>1049</v>
      </c>
      <c r="K9" s="106" t="s">
        <v>1246</v>
      </c>
      <c r="L9" s="106" t="s">
        <v>1011</v>
      </c>
      <c r="M9" s="99" t="s">
        <v>699</v>
      </c>
      <c r="N9" s="99" t="s">
        <v>1051</v>
      </c>
      <c r="O9" s="106"/>
      <c r="P9" s="314" t="s">
        <v>1061</v>
      </c>
      <c r="Q9" s="315" t="s">
        <v>1084</v>
      </c>
      <c r="R9" s="106"/>
      <c r="S9" s="99" t="s">
        <v>506</v>
      </c>
      <c r="T9" s="310">
        <f t="shared" si="0"/>
        <v>5.71</v>
      </c>
      <c r="U9" s="81">
        <v>5.89</v>
      </c>
      <c r="V9" s="99" t="s">
        <v>101</v>
      </c>
      <c r="W9" s="113">
        <v>29</v>
      </c>
      <c r="X9" s="113">
        <v>29</v>
      </c>
      <c r="Y9" s="113">
        <v>45</v>
      </c>
      <c r="Z9" s="149">
        <v>8.3699999999999992</v>
      </c>
      <c r="AA9" s="80">
        <v>4</v>
      </c>
      <c r="AB9" s="312">
        <f t="shared" si="16"/>
        <v>3.78E-2</v>
      </c>
      <c r="AC9" s="100">
        <v>56</v>
      </c>
      <c r="AD9" s="311">
        <f t="shared" si="17"/>
        <v>5926</v>
      </c>
      <c r="AE9" s="101">
        <v>3500</v>
      </c>
      <c r="AF9" s="81">
        <f t="shared" si="3"/>
        <v>0.59</v>
      </c>
      <c r="AG9" s="106" t="s">
        <v>1012</v>
      </c>
      <c r="AH9" s="102">
        <v>0.41399999999999998</v>
      </c>
      <c r="AI9" s="104">
        <f t="shared" si="18"/>
        <v>2.44</v>
      </c>
      <c r="AJ9" s="104">
        <f t="shared" si="19"/>
        <v>8.92</v>
      </c>
      <c r="AK9" s="103">
        <v>0</v>
      </c>
      <c r="AL9" s="81">
        <f t="shared" si="20"/>
        <v>0</v>
      </c>
      <c r="AM9" s="103">
        <v>0</v>
      </c>
      <c r="AN9" s="81">
        <f t="shared" si="21"/>
        <v>0</v>
      </c>
      <c r="AO9" s="103">
        <v>5.5E-2</v>
      </c>
      <c r="AP9" s="104">
        <f t="shared" si="22"/>
        <v>0.69</v>
      </c>
      <c r="AQ9" s="103">
        <v>0</v>
      </c>
      <c r="AR9" s="104">
        <f t="shared" si="23"/>
        <v>0</v>
      </c>
      <c r="AS9" s="104">
        <v>0</v>
      </c>
      <c r="AT9" s="103">
        <v>0</v>
      </c>
      <c r="AU9" s="104">
        <f t="shared" si="24"/>
        <v>0</v>
      </c>
      <c r="AV9" s="104">
        <f t="shared" si="25"/>
        <v>0.69</v>
      </c>
      <c r="AW9" s="81">
        <f t="shared" si="26"/>
        <v>9.61</v>
      </c>
      <c r="AX9" s="313">
        <f t="shared" si="27"/>
        <v>0.23730000000000001</v>
      </c>
      <c r="AY9" s="81">
        <v>12.6</v>
      </c>
      <c r="AZ9" s="80">
        <v>1748</v>
      </c>
      <c r="BA9" s="104">
        <f t="shared" si="28"/>
        <v>16798.28</v>
      </c>
      <c r="BB9" s="104">
        <f t="shared" si="29"/>
        <v>22024.799999999999</v>
      </c>
    </row>
    <row r="10" spans="1:54" ht="30" x14ac:dyDescent="0.25">
      <c r="A10" s="105">
        <v>55</v>
      </c>
      <c r="B10" s="106"/>
      <c r="C10" s="106"/>
      <c r="D10" s="106"/>
      <c r="E10" s="99" t="s">
        <v>296</v>
      </c>
      <c r="F10" s="99" t="s">
        <v>460</v>
      </c>
      <c r="G10" s="99" t="s">
        <v>665</v>
      </c>
      <c r="H10" s="106" t="s">
        <v>1047</v>
      </c>
      <c r="I10" s="99" t="s">
        <v>1049</v>
      </c>
      <c r="J10" s="99" t="s">
        <v>1049</v>
      </c>
      <c r="K10" s="106" t="s">
        <v>1246</v>
      </c>
      <c r="L10" s="106" t="s">
        <v>1011</v>
      </c>
      <c r="M10" s="99" t="s">
        <v>706</v>
      </c>
      <c r="N10" s="99" t="s">
        <v>1051</v>
      </c>
      <c r="O10" s="106"/>
      <c r="P10" s="314" t="s">
        <v>1062</v>
      </c>
      <c r="Q10" s="315" t="s">
        <v>1085</v>
      </c>
      <c r="R10" s="106"/>
      <c r="S10" s="99" t="s">
        <v>506</v>
      </c>
      <c r="T10" s="310">
        <f t="shared" si="0"/>
        <v>5.8</v>
      </c>
      <c r="U10" s="81">
        <v>5.98</v>
      </c>
      <c r="V10" s="99" t="s">
        <v>101</v>
      </c>
      <c r="W10" s="113">
        <v>29</v>
      </c>
      <c r="X10" s="113">
        <v>29</v>
      </c>
      <c r="Y10" s="113">
        <v>45</v>
      </c>
      <c r="Z10" s="149">
        <v>8.3699999999999992</v>
      </c>
      <c r="AA10" s="80">
        <v>4</v>
      </c>
      <c r="AB10" s="312">
        <f t="shared" si="16"/>
        <v>3.78E-2</v>
      </c>
      <c r="AC10" s="100">
        <v>56</v>
      </c>
      <c r="AD10" s="311">
        <f t="shared" si="17"/>
        <v>5926</v>
      </c>
      <c r="AE10" s="101">
        <v>3500</v>
      </c>
      <c r="AF10" s="81">
        <f t="shared" si="3"/>
        <v>0.59</v>
      </c>
      <c r="AG10" s="106" t="s">
        <v>1012</v>
      </c>
      <c r="AH10" s="102">
        <v>0.41399999999999998</v>
      </c>
      <c r="AI10" s="104">
        <f t="shared" si="18"/>
        <v>2.48</v>
      </c>
      <c r="AJ10" s="104">
        <f t="shared" si="19"/>
        <v>9.0500000000000007</v>
      </c>
      <c r="AK10" s="103">
        <v>0</v>
      </c>
      <c r="AL10" s="81">
        <f t="shared" si="20"/>
        <v>0</v>
      </c>
      <c r="AM10" s="103">
        <v>0</v>
      </c>
      <c r="AN10" s="81">
        <f t="shared" si="21"/>
        <v>0</v>
      </c>
      <c r="AO10" s="103">
        <v>5.5E-2</v>
      </c>
      <c r="AP10" s="104">
        <f t="shared" si="22"/>
        <v>0.69</v>
      </c>
      <c r="AQ10" s="103">
        <v>0</v>
      </c>
      <c r="AR10" s="104">
        <f t="shared" si="23"/>
        <v>0</v>
      </c>
      <c r="AS10" s="104">
        <v>0</v>
      </c>
      <c r="AT10" s="103">
        <v>0</v>
      </c>
      <c r="AU10" s="104">
        <f t="shared" si="24"/>
        <v>0</v>
      </c>
      <c r="AV10" s="104">
        <f t="shared" si="25"/>
        <v>0.69</v>
      </c>
      <c r="AW10" s="81">
        <f t="shared" si="26"/>
        <v>9.74</v>
      </c>
      <c r="AX10" s="313">
        <f t="shared" si="27"/>
        <v>0.22700000000000001</v>
      </c>
      <c r="AY10" s="81">
        <v>12.6</v>
      </c>
      <c r="AZ10" s="80">
        <v>248</v>
      </c>
      <c r="BA10" s="104">
        <f t="shared" si="28"/>
        <v>2415.52</v>
      </c>
      <c r="BB10" s="104">
        <f t="shared" si="29"/>
        <v>3124.8</v>
      </c>
    </row>
    <row r="11" spans="1:54" ht="30" x14ac:dyDescent="0.25">
      <c r="A11" s="105">
        <v>69</v>
      </c>
      <c r="B11" s="106"/>
      <c r="C11" s="106"/>
      <c r="D11" s="106"/>
      <c r="E11" s="99" t="s">
        <v>296</v>
      </c>
      <c r="F11" s="99" t="s">
        <v>460</v>
      </c>
      <c r="G11" s="99" t="s">
        <v>665</v>
      </c>
      <c r="H11" s="106" t="s">
        <v>1047</v>
      </c>
      <c r="I11" s="99" t="s">
        <v>1048</v>
      </c>
      <c r="J11" s="99" t="s">
        <v>1048</v>
      </c>
      <c r="K11" s="106" t="s">
        <v>1246</v>
      </c>
      <c r="L11" s="106" t="s">
        <v>1011</v>
      </c>
      <c r="M11" s="99" t="s">
        <v>703</v>
      </c>
      <c r="N11" s="99" t="s">
        <v>1054</v>
      </c>
      <c r="O11" s="106"/>
      <c r="P11" s="314" t="s">
        <v>1063</v>
      </c>
      <c r="Q11" s="315" t="s">
        <v>1086</v>
      </c>
      <c r="R11" s="106"/>
      <c r="S11" s="99" t="s">
        <v>506</v>
      </c>
      <c r="T11" s="310">
        <f t="shared" ref="T11:T25" si="30">U11*0.97</f>
        <v>3.61</v>
      </c>
      <c r="U11" s="81">
        <v>3.72</v>
      </c>
      <c r="V11" s="99" t="s">
        <v>101</v>
      </c>
      <c r="W11" s="113">
        <v>29</v>
      </c>
      <c r="X11" s="113">
        <v>29</v>
      </c>
      <c r="Y11" s="113">
        <v>28</v>
      </c>
      <c r="Z11" s="149">
        <v>4.3600000000000003</v>
      </c>
      <c r="AA11" s="80">
        <v>4</v>
      </c>
      <c r="AB11" s="312">
        <f t="shared" si="16"/>
        <v>2.35E-2</v>
      </c>
      <c r="AC11" s="100">
        <v>56</v>
      </c>
      <c r="AD11" s="311">
        <f t="shared" si="17"/>
        <v>9532</v>
      </c>
      <c r="AE11" s="101">
        <v>3500</v>
      </c>
      <c r="AF11" s="81">
        <f t="shared" si="3"/>
        <v>0.37</v>
      </c>
      <c r="AG11" s="106" t="s">
        <v>1012</v>
      </c>
      <c r="AH11" s="102">
        <v>0.41399999999999998</v>
      </c>
      <c r="AI11" s="104">
        <f t="shared" si="18"/>
        <v>1.54</v>
      </c>
      <c r="AJ11" s="104">
        <f t="shared" si="19"/>
        <v>5.63</v>
      </c>
      <c r="AK11" s="103">
        <v>0</v>
      </c>
      <c r="AL11" s="81">
        <f t="shared" si="20"/>
        <v>0</v>
      </c>
      <c r="AM11" s="103">
        <v>0</v>
      </c>
      <c r="AN11" s="81">
        <f t="shared" si="21"/>
        <v>0</v>
      </c>
      <c r="AO11" s="103">
        <v>5.5E-2</v>
      </c>
      <c r="AP11" s="104">
        <f t="shared" si="22"/>
        <v>0.44</v>
      </c>
      <c r="AQ11" s="103">
        <v>0</v>
      </c>
      <c r="AR11" s="104">
        <f t="shared" si="23"/>
        <v>0</v>
      </c>
      <c r="AS11" s="104">
        <v>0</v>
      </c>
      <c r="AT11" s="103">
        <v>0</v>
      </c>
      <c r="AU11" s="104">
        <f t="shared" si="24"/>
        <v>0</v>
      </c>
      <c r="AV11" s="104">
        <f t="shared" si="25"/>
        <v>0.44</v>
      </c>
      <c r="AW11" s="81">
        <f t="shared" si="26"/>
        <v>6.07</v>
      </c>
      <c r="AX11" s="313">
        <f t="shared" si="27"/>
        <v>0.23649999999999999</v>
      </c>
      <c r="AY11" s="81">
        <v>7.95</v>
      </c>
      <c r="AZ11" s="80">
        <v>1572</v>
      </c>
      <c r="BA11" s="104">
        <f t="shared" si="28"/>
        <v>9542.0400000000009</v>
      </c>
      <c r="BB11" s="104">
        <f t="shared" si="29"/>
        <v>12497.4</v>
      </c>
    </row>
    <row r="12" spans="1:54" ht="30" x14ac:dyDescent="0.25">
      <c r="A12" s="105">
        <v>70</v>
      </c>
      <c r="B12" s="106"/>
      <c r="C12" s="106"/>
      <c r="D12" s="106"/>
      <c r="E12" s="99" t="s">
        <v>296</v>
      </c>
      <c r="F12" s="99" t="s">
        <v>460</v>
      </c>
      <c r="G12" s="99" t="s">
        <v>665</v>
      </c>
      <c r="H12" s="106" t="s">
        <v>1047</v>
      </c>
      <c r="I12" s="99" t="s">
        <v>1049</v>
      </c>
      <c r="J12" s="99" t="s">
        <v>1049</v>
      </c>
      <c r="K12" s="106" t="s">
        <v>1246</v>
      </c>
      <c r="L12" s="106" t="s">
        <v>1011</v>
      </c>
      <c r="M12" s="99" t="s">
        <v>702</v>
      </c>
      <c r="N12" s="99" t="s">
        <v>1054</v>
      </c>
      <c r="O12" s="106"/>
      <c r="P12" s="314" t="s">
        <v>1064</v>
      </c>
      <c r="Q12" s="315" t="s">
        <v>1087</v>
      </c>
      <c r="R12" s="106"/>
      <c r="S12" s="99" t="s">
        <v>506</v>
      </c>
      <c r="T12" s="310">
        <f t="shared" si="30"/>
        <v>4.4400000000000004</v>
      </c>
      <c r="U12" s="81">
        <v>4.58</v>
      </c>
      <c r="V12" s="99" t="s">
        <v>101</v>
      </c>
      <c r="W12" s="113">
        <v>29</v>
      </c>
      <c r="X12" s="113">
        <v>29</v>
      </c>
      <c r="Y12" s="113">
        <v>33</v>
      </c>
      <c r="Z12" s="149">
        <v>6.17</v>
      </c>
      <c r="AA12" s="80">
        <v>4</v>
      </c>
      <c r="AB12" s="312">
        <f t="shared" si="16"/>
        <v>2.7799999999999998E-2</v>
      </c>
      <c r="AC12" s="100">
        <v>56</v>
      </c>
      <c r="AD12" s="311">
        <f t="shared" si="17"/>
        <v>8058</v>
      </c>
      <c r="AE12" s="101">
        <v>3500</v>
      </c>
      <c r="AF12" s="81">
        <f t="shared" si="3"/>
        <v>0.43</v>
      </c>
      <c r="AG12" s="106" t="s">
        <v>1012</v>
      </c>
      <c r="AH12" s="102">
        <v>0.41399999999999998</v>
      </c>
      <c r="AI12" s="104">
        <f t="shared" si="18"/>
        <v>1.9</v>
      </c>
      <c r="AJ12" s="104">
        <f t="shared" si="19"/>
        <v>6.91</v>
      </c>
      <c r="AK12" s="103">
        <v>0</v>
      </c>
      <c r="AL12" s="81">
        <f t="shared" si="20"/>
        <v>0</v>
      </c>
      <c r="AM12" s="103">
        <v>0</v>
      </c>
      <c r="AN12" s="81">
        <f t="shared" si="21"/>
        <v>0</v>
      </c>
      <c r="AO12" s="103">
        <v>5.5E-2</v>
      </c>
      <c r="AP12" s="104">
        <f t="shared" si="22"/>
        <v>0.53</v>
      </c>
      <c r="AQ12" s="103">
        <v>0</v>
      </c>
      <c r="AR12" s="104">
        <f t="shared" si="23"/>
        <v>0</v>
      </c>
      <c r="AS12" s="104">
        <v>0</v>
      </c>
      <c r="AT12" s="103">
        <v>0</v>
      </c>
      <c r="AU12" s="104">
        <f t="shared" si="24"/>
        <v>0</v>
      </c>
      <c r="AV12" s="104">
        <f t="shared" si="25"/>
        <v>0.53</v>
      </c>
      <c r="AW12" s="81">
        <f t="shared" si="26"/>
        <v>7.44</v>
      </c>
      <c r="AX12" s="313">
        <f t="shared" si="27"/>
        <v>0.23300000000000001</v>
      </c>
      <c r="AY12" s="81">
        <v>9.6999999999999993</v>
      </c>
      <c r="AZ12" s="80">
        <v>1160</v>
      </c>
      <c r="BA12" s="104">
        <f t="shared" si="28"/>
        <v>8630.4</v>
      </c>
      <c r="BB12" s="104">
        <f t="shared" si="29"/>
        <v>11252</v>
      </c>
    </row>
    <row r="13" spans="1:54" ht="30" x14ac:dyDescent="0.25">
      <c r="A13" s="105">
        <v>71</v>
      </c>
      <c r="B13" s="106"/>
      <c r="C13" s="106"/>
      <c r="D13" s="106"/>
      <c r="E13" s="99" t="s">
        <v>296</v>
      </c>
      <c r="F13" s="99" t="s">
        <v>460</v>
      </c>
      <c r="G13" s="99" t="s">
        <v>665</v>
      </c>
      <c r="H13" s="106" t="s">
        <v>1047</v>
      </c>
      <c r="I13" s="99" t="s">
        <v>1049</v>
      </c>
      <c r="J13" s="99" t="s">
        <v>1049</v>
      </c>
      <c r="K13" s="106" t="s">
        <v>1246</v>
      </c>
      <c r="L13" s="106" t="s">
        <v>1011</v>
      </c>
      <c r="M13" s="99" t="s">
        <v>701</v>
      </c>
      <c r="N13" s="99" t="s">
        <v>1054</v>
      </c>
      <c r="O13" s="106"/>
      <c r="P13" s="314" t="s">
        <v>1065</v>
      </c>
      <c r="Q13" s="315" t="s">
        <v>1088</v>
      </c>
      <c r="R13" s="106"/>
      <c r="S13" s="99" t="s">
        <v>506</v>
      </c>
      <c r="T13" s="310">
        <f t="shared" si="30"/>
        <v>4.9400000000000004</v>
      </c>
      <c r="U13" s="81">
        <v>5.09</v>
      </c>
      <c r="V13" s="99" t="s">
        <v>101</v>
      </c>
      <c r="W13" s="113">
        <v>29</v>
      </c>
      <c r="X13" s="113">
        <v>29</v>
      </c>
      <c r="Y13" s="113">
        <v>39</v>
      </c>
      <c r="Z13" s="149">
        <v>7.04</v>
      </c>
      <c r="AA13" s="80">
        <v>4</v>
      </c>
      <c r="AB13" s="312">
        <f t="shared" si="16"/>
        <v>3.2800000000000003E-2</v>
      </c>
      <c r="AC13" s="100">
        <v>56</v>
      </c>
      <c r="AD13" s="311">
        <f t="shared" si="17"/>
        <v>6829</v>
      </c>
      <c r="AE13" s="101">
        <v>3500</v>
      </c>
      <c r="AF13" s="81">
        <f t="shared" si="3"/>
        <v>0.51</v>
      </c>
      <c r="AG13" s="106" t="s">
        <v>1012</v>
      </c>
      <c r="AH13" s="102">
        <v>0.41399999999999998</v>
      </c>
      <c r="AI13" s="104">
        <f t="shared" si="18"/>
        <v>2.11</v>
      </c>
      <c r="AJ13" s="104">
        <f t="shared" si="19"/>
        <v>7.71</v>
      </c>
      <c r="AK13" s="103">
        <v>0</v>
      </c>
      <c r="AL13" s="81">
        <f t="shared" si="20"/>
        <v>0</v>
      </c>
      <c r="AM13" s="103">
        <v>0</v>
      </c>
      <c r="AN13" s="81">
        <f t="shared" si="21"/>
        <v>0</v>
      </c>
      <c r="AO13" s="103">
        <v>5.5E-2</v>
      </c>
      <c r="AP13" s="104">
        <f t="shared" si="22"/>
        <v>0.59</v>
      </c>
      <c r="AQ13" s="103">
        <v>0</v>
      </c>
      <c r="AR13" s="104">
        <f t="shared" si="23"/>
        <v>0</v>
      </c>
      <c r="AS13" s="104">
        <v>0</v>
      </c>
      <c r="AT13" s="103">
        <v>0</v>
      </c>
      <c r="AU13" s="104">
        <f t="shared" si="24"/>
        <v>0</v>
      </c>
      <c r="AV13" s="104">
        <f t="shared" si="25"/>
        <v>0.59</v>
      </c>
      <c r="AW13" s="81">
        <f t="shared" si="26"/>
        <v>8.3000000000000007</v>
      </c>
      <c r="AX13" s="313">
        <f t="shared" si="27"/>
        <v>0.23150000000000001</v>
      </c>
      <c r="AY13" s="81">
        <v>10.8</v>
      </c>
      <c r="AZ13" s="80">
        <v>1188</v>
      </c>
      <c r="BA13" s="104">
        <f t="shared" si="28"/>
        <v>9860.4</v>
      </c>
      <c r="BB13" s="104">
        <f t="shared" si="29"/>
        <v>12830.4</v>
      </c>
    </row>
    <row r="14" spans="1:54" ht="30" x14ac:dyDescent="0.25">
      <c r="A14" s="105">
        <v>72</v>
      </c>
      <c r="B14" s="106"/>
      <c r="C14" s="106"/>
      <c r="D14" s="106"/>
      <c r="E14" s="99" t="s">
        <v>296</v>
      </c>
      <c r="F14" s="99" t="s">
        <v>460</v>
      </c>
      <c r="G14" s="99" t="s">
        <v>665</v>
      </c>
      <c r="H14" s="106" t="s">
        <v>1047</v>
      </c>
      <c r="I14" s="99" t="s">
        <v>1049</v>
      </c>
      <c r="J14" s="99" t="s">
        <v>1049</v>
      </c>
      <c r="K14" s="106" t="s">
        <v>1246</v>
      </c>
      <c r="L14" s="106" t="s">
        <v>1011</v>
      </c>
      <c r="M14" s="99" t="s">
        <v>701</v>
      </c>
      <c r="N14" s="99" t="s">
        <v>1055</v>
      </c>
      <c r="O14" s="106"/>
      <c r="P14" s="314" t="s">
        <v>1066</v>
      </c>
      <c r="Q14" s="315" t="s">
        <v>1089</v>
      </c>
      <c r="R14" s="106"/>
      <c r="S14" s="99" t="s">
        <v>506</v>
      </c>
      <c r="T14" s="310">
        <f t="shared" si="30"/>
        <v>4.9400000000000004</v>
      </c>
      <c r="U14" s="81">
        <v>5.09</v>
      </c>
      <c r="V14" s="99" t="s">
        <v>101</v>
      </c>
      <c r="W14" s="113">
        <v>29</v>
      </c>
      <c r="X14" s="113">
        <v>29</v>
      </c>
      <c r="Y14" s="113">
        <v>39</v>
      </c>
      <c r="Z14" s="149">
        <v>7.04</v>
      </c>
      <c r="AA14" s="80">
        <v>4</v>
      </c>
      <c r="AB14" s="312">
        <f t="shared" si="16"/>
        <v>3.2800000000000003E-2</v>
      </c>
      <c r="AC14" s="100">
        <v>56</v>
      </c>
      <c r="AD14" s="311">
        <f t="shared" si="17"/>
        <v>6829</v>
      </c>
      <c r="AE14" s="101">
        <v>3500</v>
      </c>
      <c r="AF14" s="81">
        <f t="shared" si="3"/>
        <v>0.51</v>
      </c>
      <c r="AG14" s="106" t="s">
        <v>1012</v>
      </c>
      <c r="AH14" s="102">
        <v>0.41399999999999998</v>
      </c>
      <c r="AI14" s="104">
        <f t="shared" si="18"/>
        <v>2.11</v>
      </c>
      <c r="AJ14" s="104">
        <f t="shared" si="19"/>
        <v>7.71</v>
      </c>
      <c r="AK14" s="103">
        <v>0</v>
      </c>
      <c r="AL14" s="81">
        <f t="shared" si="20"/>
        <v>0</v>
      </c>
      <c r="AM14" s="103">
        <v>0</v>
      </c>
      <c r="AN14" s="81">
        <f t="shared" si="21"/>
        <v>0</v>
      </c>
      <c r="AO14" s="103">
        <v>5.5E-2</v>
      </c>
      <c r="AP14" s="104">
        <f t="shared" si="22"/>
        <v>0.59</v>
      </c>
      <c r="AQ14" s="103">
        <v>0</v>
      </c>
      <c r="AR14" s="104">
        <f t="shared" si="23"/>
        <v>0</v>
      </c>
      <c r="AS14" s="104">
        <v>0</v>
      </c>
      <c r="AT14" s="103">
        <v>0</v>
      </c>
      <c r="AU14" s="104">
        <f t="shared" si="24"/>
        <v>0</v>
      </c>
      <c r="AV14" s="104">
        <f t="shared" si="25"/>
        <v>0.59</v>
      </c>
      <c r="AW14" s="81">
        <f t="shared" si="26"/>
        <v>8.3000000000000007</v>
      </c>
      <c r="AX14" s="313">
        <f t="shared" si="27"/>
        <v>0.23150000000000001</v>
      </c>
      <c r="AY14" s="81">
        <v>10.8</v>
      </c>
      <c r="AZ14" s="80">
        <v>1188</v>
      </c>
      <c r="BA14" s="104">
        <f t="shared" si="28"/>
        <v>9860.4</v>
      </c>
      <c r="BB14" s="104">
        <f t="shared" si="29"/>
        <v>12830.4</v>
      </c>
    </row>
    <row r="15" spans="1:54" ht="30" x14ac:dyDescent="0.25">
      <c r="A15" s="105">
        <v>73</v>
      </c>
      <c r="B15" s="106"/>
      <c r="C15" s="106"/>
      <c r="D15" s="106"/>
      <c r="E15" s="99" t="s">
        <v>296</v>
      </c>
      <c r="F15" s="99" t="s">
        <v>460</v>
      </c>
      <c r="G15" s="99" t="s">
        <v>665</v>
      </c>
      <c r="H15" s="106" t="s">
        <v>1047</v>
      </c>
      <c r="I15" s="99" t="s">
        <v>1049</v>
      </c>
      <c r="J15" s="99" t="s">
        <v>1049</v>
      </c>
      <c r="K15" s="106" t="s">
        <v>1246</v>
      </c>
      <c r="L15" s="106" t="s">
        <v>1011</v>
      </c>
      <c r="M15" s="99" t="s">
        <v>701</v>
      </c>
      <c r="N15" s="99" t="s">
        <v>1056</v>
      </c>
      <c r="O15" s="106"/>
      <c r="P15" s="314" t="s">
        <v>1067</v>
      </c>
      <c r="Q15" s="315" t="s">
        <v>1090</v>
      </c>
      <c r="R15" s="106"/>
      <c r="S15" s="99" t="s">
        <v>506</v>
      </c>
      <c r="T15" s="310">
        <f t="shared" si="30"/>
        <v>4.9400000000000004</v>
      </c>
      <c r="U15" s="81">
        <v>5.09</v>
      </c>
      <c r="V15" s="99" t="s">
        <v>101</v>
      </c>
      <c r="W15" s="113">
        <v>29</v>
      </c>
      <c r="X15" s="113">
        <v>29</v>
      </c>
      <c r="Y15" s="113">
        <v>39</v>
      </c>
      <c r="Z15" s="149">
        <v>7.04</v>
      </c>
      <c r="AA15" s="80">
        <v>4</v>
      </c>
      <c r="AB15" s="312">
        <f t="shared" si="16"/>
        <v>3.2800000000000003E-2</v>
      </c>
      <c r="AC15" s="100">
        <v>56</v>
      </c>
      <c r="AD15" s="311">
        <f t="shared" si="17"/>
        <v>6829</v>
      </c>
      <c r="AE15" s="101">
        <v>3500</v>
      </c>
      <c r="AF15" s="81">
        <f t="shared" si="3"/>
        <v>0.51</v>
      </c>
      <c r="AG15" s="106" t="s">
        <v>1012</v>
      </c>
      <c r="AH15" s="102">
        <v>0.41399999999999998</v>
      </c>
      <c r="AI15" s="104">
        <f t="shared" si="18"/>
        <v>2.11</v>
      </c>
      <c r="AJ15" s="104">
        <f t="shared" si="19"/>
        <v>7.71</v>
      </c>
      <c r="AK15" s="103">
        <v>0</v>
      </c>
      <c r="AL15" s="81">
        <f t="shared" si="20"/>
        <v>0</v>
      </c>
      <c r="AM15" s="103">
        <v>0</v>
      </c>
      <c r="AN15" s="81">
        <f t="shared" si="21"/>
        <v>0</v>
      </c>
      <c r="AO15" s="103">
        <v>5.5E-2</v>
      </c>
      <c r="AP15" s="104">
        <f t="shared" si="22"/>
        <v>0.59</v>
      </c>
      <c r="AQ15" s="103">
        <v>0</v>
      </c>
      <c r="AR15" s="104">
        <f t="shared" si="23"/>
        <v>0</v>
      </c>
      <c r="AS15" s="104">
        <v>0</v>
      </c>
      <c r="AT15" s="103">
        <v>0</v>
      </c>
      <c r="AU15" s="104">
        <f t="shared" si="24"/>
        <v>0</v>
      </c>
      <c r="AV15" s="104">
        <f t="shared" si="25"/>
        <v>0.59</v>
      </c>
      <c r="AW15" s="81">
        <f t="shared" si="26"/>
        <v>8.3000000000000007</v>
      </c>
      <c r="AX15" s="313">
        <f t="shared" si="27"/>
        <v>0.23150000000000001</v>
      </c>
      <c r="AY15" s="81">
        <v>10.8</v>
      </c>
      <c r="AZ15" s="80">
        <v>1188</v>
      </c>
      <c r="BA15" s="104">
        <f t="shared" si="28"/>
        <v>9860.4</v>
      </c>
      <c r="BB15" s="104">
        <f t="shared" si="29"/>
        <v>12830.4</v>
      </c>
    </row>
    <row r="16" spans="1:54" ht="30" x14ac:dyDescent="0.25">
      <c r="A16" s="105">
        <v>74</v>
      </c>
      <c r="B16" s="106"/>
      <c r="C16" s="106"/>
      <c r="D16" s="106"/>
      <c r="E16" s="99" t="s">
        <v>296</v>
      </c>
      <c r="F16" s="99" t="s">
        <v>460</v>
      </c>
      <c r="G16" s="99" t="s">
        <v>665</v>
      </c>
      <c r="H16" s="106" t="s">
        <v>1047</v>
      </c>
      <c r="I16" s="99" t="s">
        <v>1049</v>
      </c>
      <c r="J16" s="99" t="s">
        <v>1049</v>
      </c>
      <c r="K16" s="106" t="s">
        <v>1246</v>
      </c>
      <c r="L16" s="106" t="s">
        <v>1011</v>
      </c>
      <c r="M16" s="99" t="s">
        <v>699</v>
      </c>
      <c r="N16" s="99" t="s">
        <v>1054</v>
      </c>
      <c r="O16" s="106"/>
      <c r="P16" s="314" t="s">
        <v>1068</v>
      </c>
      <c r="Q16" s="315" t="s">
        <v>1091</v>
      </c>
      <c r="R16" s="106"/>
      <c r="S16" s="99" t="s">
        <v>506</v>
      </c>
      <c r="T16" s="310">
        <f t="shared" si="30"/>
        <v>5.71</v>
      </c>
      <c r="U16" s="81">
        <v>5.89</v>
      </c>
      <c r="V16" s="99" t="s">
        <v>101</v>
      </c>
      <c r="W16" s="113">
        <v>29</v>
      </c>
      <c r="X16" s="113">
        <v>29</v>
      </c>
      <c r="Y16" s="113">
        <v>45</v>
      </c>
      <c r="Z16" s="149">
        <v>8.3699999999999992</v>
      </c>
      <c r="AA16" s="80">
        <v>4</v>
      </c>
      <c r="AB16" s="312">
        <f t="shared" si="16"/>
        <v>3.78E-2</v>
      </c>
      <c r="AC16" s="100">
        <v>56</v>
      </c>
      <c r="AD16" s="311">
        <f t="shared" si="17"/>
        <v>5926</v>
      </c>
      <c r="AE16" s="101">
        <v>3500</v>
      </c>
      <c r="AF16" s="81">
        <f t="shared" si="3"/>
        <v>0.59</v>
      </c>
      <c r="AG16" s="106" t="s">
        <v>1012</v>
      </c>
      <c r="AH16" s="102">
        <v>0.41399999999999998</v>
      </c>
      <c r="AI16" s="104">
        <f t="shared" si="18"/>
        <v>2.44</v>
      </c>
      <c r="AJ16" s="104">
        <f t="shared" si="19"/>
        <v>8.92</v>
      </c>
      <c r="AK16" s="103">
        <v>0</v>
      </c>
      <c r="AL16" s="81">
        <f t="shared" si="20"/>
        <v>0</v>
      </c>
      <c r="AM16" s="103">
        <v>0</v>
      </c>
      <c r="AN16" s="81">
        <f t="shared" si="21"/>
        <v>0</v>
      </c>
      <c r="AO16" s="103">
        <v>5.5E-2</v>
      </c>
      <c r="AP16" s="104">
        <f t="shared" si="22"/>
        <v>0.69</v>
      </c>
      <c r="AQ16" s="103">
        <v>0</v>
      </c>
      <c r="AR16" s="104">
        <f t="shared" si="23"/>
        <v>0</v>
      </c>
      <c r="AS16" s="104">
        <v>0</v>
      </c>
      <c r="AT16" s="103">
        <v>0</v>
      </c>
      <c r="AU16" s="104">
        <f t="shared" si="24"/>
        <v>0</v>
      </c>
      <c r="AV16" s="104">
        <f t="shared" si="25"/>
        <v>0.69</v>
      </c>
      <c r="AW16" s="81">
        <f t="shared" si="26"/>
        <v>9.61</v>
      </c>
      <c r="AX16" s="313">
        <f t="shared" si="27"/>
        <v>0.23730000000000001</v>
      </c>
      <c r="AY16" s="81">
        <v>12.6</v>
      </c>
      <c r="AZ16" s="80">
        <v>1748</v>
      </c>
      <c r="BA16" s="104">
        <f t="shared" si="28"/>
        <v>16798.28</v>
      </c>
      <c r="BB16" s="104">
        <f t="shared" si="29"/>
        <v>22024.799999999999</v>
      </c>
    </row>
    <row r="17" spans="1:54" ht="30" x14ac:dyDescent="0.25">
      <c r="A17" s="105">
        <v>75</v>
      </c>
      <c r="B17" s="106"/>
      <c r="C17" s="106"/>
      <c r="D17" s="106"/>
      <c r="E17" s="99" t="s">
        <v>296</v>
      </c>
      <c r="F17" s="99" t="s">
        <v>460</v>
      </c>
      <c r="G17" s="99" t="s">
        <v>665</v>
      </c>
      <c r="H17" s="106" t="s">
        <v>1047</v>
      </c>
      <c r="I17" s="99" t="s">
        <v>1049</v>
      </c>
      <c r="J17" s="99" t="s">
        <v>1049</v>
      </c>
      <c r="K17" s="106" t="s">
        <v>1246</v>
      </c>
      <c r="L17" s="106" t="s">
        <v>1011</v>
      </c>
      <c r="M17" s="99" t="s">
        <v>706</v>
      </c>
      <c r="N17" s="99" t="s">
        <v>1054</v>
      </c>
      <c r="O17" s="106"/>
      <c r="P17" s="314" t="s">
        <v>1069</v>
      </c>
      <c r="Q17" s="315" t="s">
        <v>1092</v>
      </c>
      <c r="R17" s="106"/>
      <c r="S17" s="99" t="s">
        <v>506</v>
      </c>
      <c r="T17" s="310">
        <f t="shared" si="30"/>
        <v>5.8</v>
      </c>
      <c r="U17" s="81">
        <v>5.98</v>
      </c>
      <c r="V17" s="99" t="s">
        <v>101</v>
      </c>
      <c r="W17" s="113">
        <v>29</v>
      </c>
      <c r="X17" s="113">
        <v>29</v>
      </c>
      <c r="Y17" s="113">
        <v>45</v>
      </c>
      <c r="Z17" s="149">
        <v>8.3699999999999992</v>
      </c>
      <c r="AA17" s="80">
        <v>4</v>
      </c>
      <c r="AB17" s="312">
        <f t="shared" si="16"/>
        <v>3.78E-2</v>
      </c>
      <c r="AC17" s="100">
        <v>56</v>
      </c>
      <c r="AD17" s="311">
        <f t="shared" si="17"/>
        <v>5926</v>
      </c>
      <c r="AE17" s="101">
        <v>3500</v>
      </c>
      <c r="AF17" s="81">
        <f t="shared" si="3"/>
        <v>0.59</v>
      </c>
      <c r="AG17" s="106" t="s">
        <v>1012</v>
      </c>
      <c r="AH17" s="102">
        <v>0.41399999999999998</v>
      </c>
      <c r="AI17" s="104">
        <f t="shared" si="18"/>
        <v>2.48</v>
      </c>
      <c r="AJ17" s="104">
        <f t="shared" si="19"/>
        <v>9.0500000000000007</v>
      </c>
      <c r="AK17" s="103">
        <v>0</v>
      </c>
      <c r="AL17" s="81">
        <f t="shared" si="20"/>
        <v>0</v>
      </c>
      <c r="AM17" s="103">
        <v>0</v>
      </c>
      <c r="AN17" s="81">
        <f t="shared" si="21"/>
        <v>0</v>
      </c>
      <c r="AO17" s="103">
        <v>5.5E-2</v>
      </c>
      <c r="AP17" s="104">
        <f t="shared" si="22"/>
        <v>0.69</v>
      </c>
      <c r="AQ17" s="103">
        <v>0</v>
      </c>
      <c r="AR17" s="104">
        <f t="shared" si="23"/>
        <v>0</v>
      </c>
      <c r="AS17" s="104">
        <v>0</v>
      </c>
      <c r="AT17" s="103">
        <v>0</v>
      </c>
      <c r="AU17" s="104">
        <f t="shared" si="24"/>
        <v>0</v>
      </c>
      <c r="AV17" s="104">
        <f t="shared" si="25"/>
        <v>0.69</v>
      </c>
      <c r="AW17" s="81">
        <f t="shared" si="26"/>
        <v>9.74</v>
      </c>
      <c r="AX17" s="313">
        <f t="shared" si="27"/>
        <v>0.22700000000000001</v>
      </c>
      <c r="AY17" s="81">
        <v>12.6</v>
      </c>
      <c r="AZ17" s="80">
        <v>248</v>
      </c>
      <c r="BA17" s="104">
        <f t="shared" si="28"/>
        <v>2415.52</v>
      </c>
      <c r="BB17" s="104">
        <f t="shared" si="29"/>
        <v>3124.8</v>
      </c>
    </row>
    <row r="18" spans="1:54" ht="30" x14ac:dyDescent="0.25">
      <c r="A18" s="105">
        <v>93</v>
      </c>
      <c r="B18" s="106"/>
      <c r="C18" s="106"/>
      <c r="D18" s="106"/>
      <c r="E18" s="99" t="s">
        <v>296</v>
      </c>
      <c r="F18" s="99" t="s">
        <v>460</v>
      </c>
      <c r="G18" s="99" t="s">
        <v>666</v>
      </c>
      <c r="H18" s="106" t="s">
        <v>1047</v>
      </c>
      <c r="I18" s="106" t="s">
        <v>1050</v>
      </c>
      <c r="J18" s="106" t="s">
        <v>1050</v>
      </c>
      <c r="K18" s="106" t="s">
        <v>1248</v>
      </c>
      <c r="L18" s="106" t="s">
        <v>1011</v>
      </c>
      <c r="M18" s="106" t="s">
        <v>695</v>
      </c>
      <c r="N18" s="106" t="s">
        <v>1016</v>
      </c>
      <c r="O18" s="106"/>
      <c r="P18" s="314" t="s">
        <v>1070</v>
      </c>
      <c r="Q18" s="315" t="s">
        <v>1093</v>
      </c>
      <c r="R18" s="106"/>
      <c r="S18" s="99" t="s">
        <v>506</v>
      </c>
      <c r="T18" s="310">
        <f t="shared" si="30"/>
        <v>0.95</v>
      </c>
      <c r="U18" s="81">
        <v>0.98</v>
      </c>
      <c r="V18" s="99" t="s">
        <v>101</v>
      </c>
      <c r="W18" s="113">
        <v>30</v>
      </c>
      <c r="X18" s="113">
        <v>24</v>
      </c>
      <c r="Y18" s="113">
        <v>15</v>
      </c>
      <c r="Z18" s="149">
        <v>1.99</v>
      </c>
      <c r="AA18" s="80">
        <v>8</v>
      </c>
      <c r="AB18" s="312">
        <f t="shared" si="16"/>
        <v>1.0800000000000001E-2</v>
      </c>
      <c r="AC18" s="100">
        <v>56</v>
      </c>
      <c r="AD18" s="311">
        <f t="shared" si="17"/>
        <v>41481</v>
      </c>
      <c r="AE18" s="101">
        <v>3500</v>
      </c>
      <c r="AF18" s="81">
        <f t="shared" si="3"/>
        <v>0.08</v>
      </c>
      <c r="AG18" s="106" t="s">
        <v>693</v>
      </c>
      <c r="AH18" s="102">
        <v>0.41399999999999998</v>
      </c>
      <c r="AI18" s="104">
        <f t="shared" si="18"/>
        <v>0.41</v>
      </c>
      <c r="AJ18" s="104">
        <f t="shared" si="19"/>
        <v>1.47</v>
      </c>
      <c r="AK18" s="103">
        <v>0</v>
      </c>
      <c r="AL18" s="81">
        <f t="shared" si="20"/>
        <v>0</v>
      </c>
      <c r="AM18" s="103">
        <v>0</v>
      </c>
      <c r="AN18" s="81">
        <f t="shared" si="21"/>
        <v>0</v>
      </c>
      <c r="AO18" s="103">
        <v>5.5E-2</v>
      </c>
      <c r="AP18" s="104">
        <f t="shared" si="22"/>
        <v>0.14000000000000001</v>
      </c>
      <c r="AQ18" s="103">
        <v>0</v>
      </c>
      <c r="AR18" s="104">
        <f t="shared" si="23"/>
        <v>0</v>
      </c>
      <c r="AS18" s="104">
        <v>0</v>
      </c>
      <c r="AT18" s="103">
        <v>0</v>
      </c>
      <c r="AU18" s="104">
        <f t="shared" si="24"/>
        <v>0</v>
      </c>
      <c r="AV18" s="104">
        <f t="shared" si="25"/>
        <v>0.14000000000000001</v>
      </c>
      <c r="AW18" s="81">
        <f t="shared" si="26"/>
        <v>1.61</v>
      </c>
      <c r="AX18" s="313">
        <f t="shared" si="27"/>
        <v>0.37840000000000001</v>
      </c>
      <c r="AY18" s="81">
        <v>2.59</v>
      </c>
      <c r="AZ18" s="106">
        <v>4000</v>
      </c>
      <c r="BA18" s="104">
        <f t="shared" si="28"/>
        <v>6440</v>
      </c>
      <c r="BB18" s="104">
        <f t="shared" si="29"/>
        <v>10360</v>
      </c>
    </row>
    <row r="19" spans="1:54" ht="30" x14ac:dyDescent="0.25">
      <c r="A19" s="105">
        <v>94</v>
      </c>
      <c r="B19" s="106"/>
      <c r="C19" s="106"/>
      <c r="D19" s="106"/>
      <c r="E19" s="99" t="s">
        <v>296</v>
      </c>
      <c r="F19" s="99" t="s">
        <v>460</v>
      </c>
      <c r="G19" s="99" t="s">
        <v>666</v>
      </c>
      <c r="H19" s="106" t="s">
        <v>1047</v>
      </c>
      <c r="I19" s="106" t="s">
        <v>1050</v>
      </c>
      <c r="J19" s="106" t="s">
        <v>1050</v>
      </c>
      <c r="K19" s="106" t="s">
        <v>1248</v>
      </c>
      <c r="L19" s="106" t="s">
        <v>1011</v>
      </c>
      <c r="M19" s="106" t="s">
        <v>695</v>
      </c>
      <c r="N19" s="106" t="s">
        <v>901</v>
      </c>
      <c r="O19" s="106"/>
      <c r="P19" s="314" t="s">
        <v>1071</v>
      </c>
      <c r="Q19" s="315" t="s">
        <v>1094</v>
      </c>
      <c r="R19" s="106"/>
      <c r="S19" s="99" t="s">
        <v>506</v>
      </c>
      <c r="T19" s="310">
        <f t="shared" si="30"/>
        <v>0.95</v>
      </c>
      <c r="U19" s="81">
        <v>0.98</v>
      </c>
      <c r="V19" s="99" t="s">
        <v>101</v>
      </c>
      <c r="W19" s="113">
        <v>30</v>
      </c>
      <c r="X19" s="113">
        <v>24</v>
      </c>
      <c r="Y19" s="113">
        <v>15</v>
      </c>
      <c r="Z19" s="149">
        <v>1.99</v>
      </c>
      <c r="AA19" s="80">
        <v>8</v>
      </c>
      <c r="AB19" s="312">
        <f t="shared" si="16"/>
        <v>1.0800000000000001E-2</v>
      </c>
      <c r="AC19" s="100">
        <v>56</v>
      </c>
      <c r="AD19" s="311">
        <f t="shared" si="17"/>
        <v>41481</v>
      </c>
      <c r="AE19" s="101">
        <v>3500</v>
      </c>
      <c r="AF19" s="81">
        <f t="shared" si="3"/>
        <v>0.08</v>
      </c>
      <c r="AG19" s="106" t="s">
        <v>693</v>
      </c>
      <c r="AH19" s="102">
        <v>0.41399999999999998</v>
      </c>
      <c r="AI19" s="104">
        <f t="shared" si="18"/>
        <v>0.41</v>
      </c>
      <c r="AJ19" s="104">
        <f t="shared" si="19"/>
        <v>1.47</v>
      </c>
      <c r="AK19" s="103">
        <v>0</v>
      </c>
      <c r="AL19" s="81">
        <f t="shared" si="20"/>
        <v>0</v>
      </c>
      <c r="AM19" s="103">
        <v>0</v>
      </c>
      <c r="AN19" s="81">
        <f t="shared" si="21"/>
        <v>0</v>
      </c>
      <c r="AO19" s="103">
        <v>5.5E-2</v>
      </c>
      <c r="AP19" s="104">
        <f t="shared" si="22"/>
        <v>0.14000000000000001</v>
      </c>
      <c r="AQ19" s="103">
        <v>0</v>
      </c>
      <c r="AR19" s="104">
        <f t="shared" si="23"/>
        <v>0</v>
      </c>
      <c r="AS19" s="104">
        <v>0</v>
      </c>
      <c r="AT19" s="103">
        <v>0</v>
      </c>
      <c r="AU19" s="104">
        <f t="shared" si="24"/>
        <v>0</v>
      </c>
      <c r="AV19" s="104">
        <f t="shared" si="25"/>
        <v>0.14000000000000001</v>
      </c>
      <c r="AW19" s="81">
        <f t="shared" si="26"/>
        <v>1.61</v>
      </c>
      <c r="AX19" s="313">
        <f t="shared" si="27"/>
        <v>0.37840000000000001</v>
      </c>
      <c r="AY19" s="81">
        <v>2.59</v>
      </c>
      <c r="AZ19" s="106">
        <v>2400</v>
      </c>
      <c r="BA19" s="104">
        <f t="shared" si="28"/>
        <v>3864</v>
      </c>
      <c r="BB19" s="104">
        <f t="shared" si="29"/>
        <v>6216</v>
      </c>
    </row>
    <row r="20" spans="1:54" ht="30" x14ac:dyDescent="0.25">
      <c r="A20" s="105">
        <v>95</v>
      </c>
      <c r="B20" s="106"/>
      <c r="C20" s="106"/>
      <c r="D20" s="106"/>
      <c r="E20" s="99" t="s">
        <v>296</v>
      </c>
      <c r="F20" s="99" t="s">
        <v>460</v>
      </c>
      <c r="G20" s="99" t="s">
        <v>666</v>
      </c>
      <c r="H20" s="106" t="s">
        <v>1047</v>
      </c>
      <c r="I20" s="106" t="s">
        <v>1050</v>
      </c>
      <c r="J20" s="106" t="s">
        <v>1050</v>
      </c>
      <c r="K20" s="106" t="s">
        <v>1248</v>
      </c>
      <c r="L20" s="106" t="s">
        <v>1011</v>
      </c>
      <c r="M20" s="106" t="s">
        <v>695</v>
      </c>
      <c r="N20" s="106" t="s">
        <v>935</v>
      </c>
      <c r="O20" s="106"/>
      <c r="P20" s="314" t="s">
        <v>1072</v>
      </c>
      <c r="Q20" s="315" t="s">
        <v>1095</v>
      </c>
      <c r="R20" s="106"/>
      <c r="S20" s="99" t="s">
        <v>506</v>
      </c>
      <c r="T20" s="310">
        <f t="shared" si="30"/>
        <v>0.95</v>
      </c>
      <c r="U20" s="81">
        <v>0.98</v>
      </c>
      <c r="V20" s="99" t="s">
        <v>101</v>
      </c>
      <c r="W20" s="113">
        <v>30</v>
      </c>
      <c r="X20" s="113">
        <v>24</v>
      </c>
      <c r="Y20" s="113">
        <v>15</v>
      </c>
      <c r="Z20" s="149">
        <v>1.99</v>
      </c>
      <c r="AA20" s="80">
        <v>8</v>
      </c>
      <c r="AB20" s="312">
        <f t="shared" si="16"/>
        <v>1.0800000000000001E-2</v>
      </c>
      <c r="AC20" s="100">
        <v>56</v>
      </c>
      <c r="AD20" s="311">
        <f t="shared" si="17"/>
        <v>41481</v>
      </c>
      <c r="AE20" s="101">
        <v>3500</v>
      </c>
      <c r="AF20" s="81">
        <f t="shared" si="3"/>
        <v>0.08</v>
      </c>
      <c r="AG20" s="106" t="s">
        <v>693</v>
      </c>
      <c r="AH20" s="102">
        <v>0.41399999999999998</v>
      </c>
      <c r="AI20" s="104">
        <f t="shared" si="18"/>
        <v>0.41</v>
      </c>
      <c r="AJ20" s="104">
        <f t="shared" si="19"/>
        <v>1.47</v>
      </c>
      <c r="AK20" s="103">
        <v>0</v>
      </c>
      <c r="AL20" s="81">
        <f t="shared" si="20"/>
        <v>0</v>
      </c>
      <c r="AM20" s="103">
        <v>0</v>
      </c>
      <c r="AN20" s="81">
        <f t="shared" si="21"/>
        <v>0</v>
      </c>
      <c r="AO20" s="103">
        <v>5.5E-2</v>
      </c>
      <c r="AP20" s="104">
        <f t="shared" si="22"/>
        <v>0.14000000000000001</v>
      </c>
      <c r="AQ20" s="103">
        <v>0</v>
      </c>
      <c r="AR20" s="104">
        <f t="shared" si="23"/>
        <v>0</v>
      </c>
      <c r="AS20" s="104">
        <v>0</v>
      </c>
      <c r="AT20" s="103">
        <v>0</v>
      </c>
      <c r="AU20" s="104">
        <f t="shared" si="24"/>
        <v>0</v>
      </c>
      <c r="AV20" s="104">
        <f t="shared" si="25"/>
        <v>0.14000000000000001</v>
      </c>
      <c r="AW20" s="81">
        <f t="shared" si="26"/>
        <v>1.61</v>
      </c>
      <c r="AX20" s="313">
        <f t="shared" si="27"/>
        <v>0.37840000000000001</v>
      </c>
      <c r="AY20" s="81">
        <v>2.59</v>
      </c>
      <c r="AZ20" s="106">
        <v>2400</v>
      </c>
      <c r="BA20" s="104">
        <f t="shared" si="28"/>
        <v>3864</v>
      </c>
      <c r="BB20" s="104">
        <f t="shared" si="29"/>
        <v>6216</v>
      </c>
    </row>
    <row r="21" spans="1:54" ht="30" x14ac:dyDescent="0.25">
      <c r="A21" s="105">
        <v>96</v>
      </c>
      <c r="B21" s="106"/>
      <c r="C21" s="106"/>
      <c r="D21" s="106"/>
      <c r="E21" s="99" t="s">
        <v>296</v>
      </c>
      <c r="F21" s="99" t="s">
        <v>460</v>
      </c>
      <c r="G21" s="99" t="s">
        <v>666</v>
      </c>
      <c r="H21" s="106" t="s">
        <v>1047</v>
      </c>
      <c r="I21" s="106" t="s">
        <v>1050</v>
      </c>
      <c r="J21" s="106" t="s">
        <v>1050</v>
      </c>
      <c r="K21" s="106" t="s">
        <v>1248</v>
      </c>
      <c r="L21" s="106" t="s">
        <v>1011</v>
      </c>
      <c r="M21" s="106" t="s">
        <v>695</v>
      </c>
      <c r="N21" s="106" t="s">
        <v>1041</v>
      </c>
      <c r="O21" s="106"/>
      <c r="P21" s="314" t="s">
        <v>1073</v>
      </c>
      <c r="Q21" s="315" t="s">
        <v>1096</v>
      </c>
      <c r="R21" s="106"/>
      <c r="S21" s="99" t="s">
        <v>506</v>
      </c>
      <c r="T21" s="310">
        <f t="shared" si="30"/>
        <v>0.95</v>
      </c>
      <c r="U21" s="81">
        <v>0.98</v>
      </c>
      <c r="V21" s="99" t="s">
        <v>101</v>
      </c>
      <c r="W21" s="113">
        <v>30</v>
      </c>
      <c r="X21" s="113">
        <v>24</v>
      </c>
      <c r="Y21" s="113">
        <v>15</v>
      </c>
      <c r="Z21" s="149">
        <v>1.99</v>
      </c>
      <c r="AA21" s="80">
        <v>8</v>
      </c>
      <c r="AB21" s="312">
        <f t="shared" si="16"/>
        <v>1.0800000000000001E-2</v>
      </c>
      <c r="AC21" s="100">
        <v>56</v>
      </c>
      <c r="AD21" s="311">
        <f t="shared" si="17"/>
        <v>41481</v>
      </c>
      <c r="AE21" s="101">
        <v>3500</v>
      </c>
      <c r="AF21" s="81">
        <f t="shared" si="3"/>
        <v>0.08</v>
      </c>
      <c r="AG21" s="106" t="s">
        <v>693</v>
      </c>
      <c r="AH21" s="102">
        <v>0.41399999999999998</v>
      </c>
      <c r="AI21" s="104">
        <f t="shared" si="18"/>
        <v>0.41</v>
      </c>
      <c r="AJ21" s="104">
        <f t="shared" si="19"/>
        <v>1.47</v>
      </c>
      <c r="AK21" s="103">
        <v>0</v>
      </c>
      <c r="AL21" s="81">
        <f t="shared" si="20"/>
        <v>0</v>
      </c>
      <c r="AM21" s="103">
        <v>0</v>
      </c>
      <c r="AN21" s="81">
        <f t="shared" si="21"/>
        <v>0</v>
      </c>
      <c r="AO21" s="103">
        <v>5.5E-2</v>
      </c>
      <c r="AP21" s="104">
        <f t="shared" si="22"/>
        <v>0.14000000000000001</v>
      </c>
      <c r="AQ21" s="103">
        <v>0</v>
      </c>
      <c r="AR21" s="104">
        <f t="shared" si="23"/>
        <v>0</v>
      </c>
      <c r="AS21" s="104">
        <v>0</v>
      </c>
      <c r="AT21" s="103">
        <v>0</v>
      </c>
      <c r="AU21" s="104">
        <f t="shared" si="24"/>
        <v>0</v>
      </c>
      <c r="AV21" s="104">
        <f t="shared" si="25"/>
        <v>0.14000000000000001</v>
      </c>
      <c r="AW21" s="81">
        <f t="shared" si="26"/>
        <v>1.61</v>
      </c>
      <c r="AX21" s="313">
        <f t="shared" si="27"/>
        <v>0.37840000000000001</v>
      </c>
      <c r="AY21" s="81">
        <v>2.59</v>
      </c>
      <c r="AZ21" s="106">
        <v>2400</v>
      </c>
      <c r="BA21" s="104">
        <f t="shared" si="28"/>
        <v>3864</v>
      </c>
      <c r="BB21" s="104">
        <f t="shared" si="29"/>
        <v>6216</v>
      </c>
    </row>
    <row r="22" spans="1:54" ht="30" x14ac:dyDescent="0.25">
      <c r="A22" s="105">
        <v>97</v>
      </c>
      <c r="B22" s="106"/>
      <c r="C22" s="106"/>
      <c r="D22" s="106"/>
      <c r="E22" s="99" t="s">
        <v>296</v>
      </c>
      <c r="F22" s="99" t="s">
        <v>460</v>
      </c>
      <c r="G22" s="99" t="s">
        <v>666</v>
      </c>
      <c r="H22" s="106" t="s">
        <v>1047</v>
      </c>
      <c r="I22" s="106" t="s">
        <v>1050</v>
      </c>
      <c r="J22" s="106" t="s">
        <v>1050</v>
      </c>
      <c r="K22" s="106" t="s">
        <v>1248</v>
      </c>
      <c r="L22" s="106" t="s">
        <v>1011</v>
      </c>
      <c r="M22" s="106" t="s">
        <v>695</v>
      </c>
      <c r="N22" s="106" t="s">
        <v>934</v>
      </c>
      <c r="O22" s="106"/>
      <c r="P22" s="314" t="s">
        <v>1074</v>
      </c>
      <c r="Q22" s="315" t="s">
        <v>1097</v>
      </c>
      <c r="R22" s="106"/>
      <c r="S22" s="99" t="s">
        <v>506</v>
      </c>
      <c r="T22" s="310">
        <f t="shared" si="30"/>
        <v>0.95</v>
      </c>
      <c r="U22" s="81">
        <v>0.98</v>
      </c>
      <c r="V22" s="99" t="s">
        <v>101</v>
      </c>
      <c r="W22" s="113">
        <v>30</v>
      </c>
      <c r="X22" s="113">
        <v>24</v>
      </c>
      <c r="Y22" s="113">
        <v>15</v>
      </c>
      <c r="Z22" s="149">
        <v>1.99</v>
      </c>
      <c r="AA22" s="80">
        <v>8</v>
      </c>
      <c r="AB22" s="312">
        <f t="shared" si="16"/>
        <v>1.0800000000000001E-2</v>
      </c>
      <c r="AC22" s="100">
        <v>56</v>
      </c>
      <c r="AD22" s="311">
        <f t="shared" si="17"/>
        <v>41481</v>
      </c>
      <c r="AE22" s="101">
        <v>3500</v>
      </c>
      <c r="AF22" s="81">
        <f t="shared" si="3"/>
        <v>0.08</v>
      </c>
      <c r="AG22" s="106" t="s">
        <v>693</v>
      </c>
      <c r="AH22" s="102">
        <v>0.41399999999999998</v>
      </c>
      <c r="AI22" s="104">
        <f t="shared" si="18"/>
        <v>0.41</v>
      </c>
      <c r="AJ22" s="104">
        <f t="shared" si="19"/>
        <v>1.47</v>
      </c>
      <c r="AK22" s="103">
        <v>0</v>
      </c>
      <c r="AL22" s="81">
        <f t="shared" si="20"/>
        <v>0</v>
      </c>
      <c r="AM22" s="103">
        <v>0</v>
      </c>
      <c r="AN22" s="81">
        <f t="shared" si="21"/>
        <v>0</v>
      </c>
      <c r="AO22" s="103">
        <v>5.5E-2</v>
      </c>
      <c r="AP22" s="104">
        <f t="shared" si="22"/>
        <v>0.14000000000000001</v>
      </c>
      <c r="AQ22" s="103">
        <v>0</v>
      </c>
      <c r="AR22" s="104">
        <f t="shared" si="23"/>
        <v>0</v>
      </c>
      <c r="AS22" s="104">
        <v>0</v>
      </c>
      <c r="AT22" s="103">
        <v>0</v>
      </c>
      <c r="AU22" s="104">
        <f t="shared" si="24"/>
        <v>0</v>
      </c>
      <c r="AV22" s="104">
        <f t="shared" si="25"/>
        <v>0.14000000000000001</v>
      </c>
      <c r="AW22" s="81">
        <f t="shared" si="26"/>
        <v>1.61</v>
      </c>
      <c r="AX22" s="313">
        <f t="shared" si="27"/>
        <v>0.37840000000000001</v>
      </c>
      <c r="AY22" s="81">
        <v>2.59</v>
      </c>
      <c r="AZ22" s="106">
        <v>2200</v>
      </c>
      <c r="BA22" s="104">
        <f t="shared" si="28"/>
        <v>3542</v>
      </c>
      <c r="BB22" s="104">
        <f t="shared" si="29"/>
        <v>5698</v>
      </c>
    </row>
    <row r="23" spans="1:54" ht="30" x14ac:dyDescent="0.25">
      <c r="A23" s="105">
        <v>98</v>
      </c>
      <c r="B23" s="106"/>
      <c r="C23" s="106"/>
      <c r="D23" s="106"/>
      <c r="E23" s="99" t="s">
        <v>296</v>
      </c>
      <c r="F23" s="99" t="s">
        <v>460</v>
      </c>
      <c r="G23" s="99" t="s">
        <v>666</v>
      </c>
      <c r="H23" s="106" t="s">
        <v>1047</v>
      </c>
      <c r="I23" s="106" t="s">
        <v>1050</v>
      </c>
      <c r="J23" s="106" t="s">
        <v>1050</v>
      </c>
      <c r="K23" s="106" t="s">
        <v>1248</v>
      </c>
      <c r="L23" s="106" t="s">
        <v>1011</v>
      </c>
      <c r="M23" s="106" t="s">
        <v>694</v>
      </c>
      <c r="N23" s="106" t="s">
        <v>1016</v>
      </c>
      <c r="O23" s="106"/>
      <c r="P23" s="314" t="s">
        <v>1075</v>
      </c>
      <c r="Q23" s="315" t="s">
        <v>1098</v>
      </c>
      <c r="R23" s="106"/>
      <c r="S23" s="99" t="s">
        <v>506</v>
      </c>
      <c r="T23" s="310">
        <f t="shared" si="30"/>
        <v>1.0900000000000001</v>
      </c>
      <c r="U23" s="81">
        <v>1.1200000000000001</v>
      </c>
      <c r="V23" s="99" t="s">
        <v>101</v>
      </c>
      <c r="W23" s="113">
        <v>30</v>
      </c>
      <c r="X23" s="113">
        <v>24</v>
      </c>
      <c r="Y23" s="113">
        <v>17</v>
      </c>
      <c r="Z23" s="149">
        <v>2.41</v>
      </c>
      <c r="AA23" s="80">
        <v>8</v>
      </c>
      <c r="AB23" s="312">
        <f t="shared" si="16"/>
        <v>1.2200000000000001E-2</v>
      </c>
      <c r="AC23" s="100">
        <v>56</v>
      </c>
      <c r="AD23" s="311">
        <f t="shared" si="17"/>
        <v>36721</v>
      </c>
      <c r="AE23" s="101">
        <v>3500</v>
      </c>
      <c r="AF23" s="81">
        <f t="shared" si="3"/>
        <v>0.1</v>
      </c>
      <c r="AG23" s="106" t="s">
        <v>693</v>
      </c>
      <c r="AH23" s="102">
        <v>0.41399999999999998</v>
      </c>
      <c r="AI23" s="104">
        <f t="shared" si="18"/>
        <v>0.46</v>
      </c>
      <c r="AJ23" s="104">
        <f t="shared" si="19"/>
        <v>1.68</v>
      </c>
      <c r="AK23" s="103">
        <v>0</v>
      </c>
      <c r="AL23" s="81">
        <f t="shared" si="20"/>
        <v>0</v>
      </c>
      <c r="AM23" s="103">
        <v>0</v>
      </c>
      <c r="AN23" s="81">
        <f t="shared" si="21"/>
        <v>0</v>
      </c>
      <c r="AO23" s="103">
        <v>5.5E-2</v>
      </c>
      <c r="AP23" s="104">
        <f t="shared" si="22"/>
        <v>0.17</v>
      </c>
      <c r="AQ23" s="103">
        <v>0</v>
      </c>
      <c r="AR23" s="104">
        <f t="shared" si="23"/>
        <v>0</v>
      </c>
      <c r="AS23" s="104">
        <v>0</v>
      </c>
      <c r="AT23" s="103">
        <v>0</v>
      </c>
      <c r="AU23" s="104">
        <f t="shared" si="24"/>
        <v>0</v>
      </c>
      <c r="AV23" s="104">
        <f t="shared" si="25"/>
        <v>0.17</v>
      </c>
      <c r="AW23" s="81">
        <f t="shared" si="26"/>
        <v>1.85</v>
      </c>
      <c r="AX23" s="313">
        <f t="shared" si="27"/>
        <v>0.38940000000000002</v>
      </c>
      <c r="AY23" s="81">
        <v>3.03</v>
      </c>
      <c r="AZ23" s="106">
        <v>3000</v>
      </c>
      <c r="BA23" s="104">
        <f t="shared" si="28"/>
        <v>5550</v>
      </c>
      <c r="BB23" s="104">
        <f t="shared" si="29"/>
        <v>9090</v>
      </c>
    </row>
    <row r="24" spans="1:54" ht="30" x14ac:dyDescent="0.25">
      <c r="A24" s="105">
        <v>99</v>
      </c>
      <c r="B24" s="106"/>
      <c r="C24" s="106"/>
      <c r="D24" s="106"/>
      <c r="E24" s="99" t="s">
        <v>296</v>
      </c>
      <c r="F24" s="99" t="s">
        <v>460</v>
      </c>
      <c r="G24" s="99" t="s">
        <v>666</v>
      </c>
      <c r="H24" s="106" t="s">
        <v>1047</v>
      </c>
      <c r="I24" s="106" t="s">
        <v>1050</v>
      </c>
      <c r="J24" s="106" t="s">
        <v>1050</v>
      </c>
      <c r="K24" s="106" t="s">
        <v>1248</v>
      </c>
      <c r="L24" s="106" t="s">
        <v>1011</v>
      </c>
      <c r="M24" s="106" t="s">
        <v>694</v>
      </c>
      <c r="N24" s="106" t="s">
        <v>1041</v>
      </c>
      <c r="O24" s="106"/>
      <c r="P24" s="314" t="s">
        <v>1076</v>
      </c>
      <c r="Q24" s="315" t="s">
        <v>1099</v>
      </c>
      <c r="R24" s="106"/>
      <c r="S24" s="99" t="s">
        <v>506</v>
      </c>
      <c r="T24" s="310">
        <f t="shared" si="30"/>
        <v>1.0900000000000001</v>
      </c>
      <c r="U24" s="81">
        <v>1.1200000000000001</v>
      </c>
      <c r="V24" s="99" t="s">
        <v>101</v>
      </c>
      <c r="W24" s="113">
        <v>30</v>
      </c>
      <c r="X24" s="113">
        <v>24</v>
      </c>
      <c r="Y24" s="113">
        <v>17</v>
      </c>
      <c r="Z24" s="149">
        <v>2.41</v>
      </c>
      <c r="AA24" s="80">
        <v>8</v>
      </c>
      <c r="AB24" s="312">
        <f t="shared" si="16"/>
        <v>1.2200000000000001E-2</v>
      </c>
      <c r="AC24" s="100">
        <v>56</v>
      </c>
      <c r="AD24" s="311">
        <f t="shared" si="17"/>
        <v>36721</v>
      </c>
      <c r="AE24" s="101">
        <v>3500</v>
      </c>
      <c r="AF24" s="81">
        <f t="shared" si="3"/>
        <v>0.1</v>
      </c>
      <c r="AG24" s="106" t="s">
        <v>693</v>
      </c>
      <c r="AH24" s="102">
        <v>0.41399999999999998</v>
      </c>
      <c r="AI24" s="104">
        <f t="shared" si="18"/>
        <v>0.46</v>
      </c>
      <c r="AJ24" s="104">
        <f t="shared" si="19"/>
        <v>1.68</v>
      </c>
      <c r="AK24" s="103">
        <v>0</v>
      </c>
      <c r="AL24" s="81">
        <f t="shared" si="20"/>
        <v>0</v>
      </c>
      <c r="AM24" s="103">
        <v>0</v>
      </c>
      <c r="AN24" s="81">
        <f t="shared" si="21"/>
        <v>0</v>
      </c>
      <c r="AO24" s="103">
        <v>5.5E-2</v>
      </c>
      <c r="AP24" s="104">
        <f t="shared" si="22"/>
        <v>0.17</v>
      </c>
      <c r="AQ24" s="103">
        <v>0</v>
      </c>
      <c r="AR24" s="104">
        <f t="shared" si="23"/>
        <v>0</v>
      </c>
      <c r="AS24" s="104">
        <v>0</v>
      </c>
      <c r="AT24" s="103">
        <v>0</v>
      </c>
      <c r="AU24" s="104">
        <f t="shared" si="24"/>
        <v>0</v>
      </c>
      <c r="AV24" s="104">
        <f t="shared" si="25"/>
        <v>0.17</v>
      </c>
      <c r="AW24" s="81">
        <f t="shared" si="26"/>
        <v>1.85</v>
      </c>
      <c r="AX24" s="313">
        <f t="shared" si="27"/>
        <v>0.38940000000000002</v>
      </c>
      <c r="AY24" s="81">
        <v>3.03</v>
      </c>
      <c r="AZ24" s="106">
        <v>2000</v>
      </c>
      <c r="BA24" s="104">
        <f t="shared" si="28"/>
        <v>3700</v>
      </c>
      <c r="BB24" s="104">
        <f t="shared" si="29"/>
        <v>6060</v>
      </c>
    </row>
    <row r="25" spans="1:54" ht="30" x14ac:dyDescent="0.25">
      <c r="A25" s="105">
        <v>100</v>
      </c>
      <c r="B25" s="106"/>
      <c r="C25" s="106"/>
      <c r="D25" s="106"/>
      <c r="E25" s="99" t="s">
        <v>296</v>
      </c>
      <c r="F25" s="99" t="s">
        <v>460</v>
      </c>
      <c r="G25" s="99" t="s">
        <v>666</v>
      </c>
      <c r="H25" s="106" t="s">
        <v>1047</v>
      </c>
      <c r="I25" s="106" t="s">
        <v>1050</v>
      </c>
      <c r="J25" s="106" t="s">
        <v>1050</v>
      </c>
      <c r="K25" s="106" t="s">
        <v>1248</v>
      </c>
      <c r="L25" s="106" t="s">
        <v>1011</v>
      </c>
      <c r="M25" s="106" t="s">
        <v>694</v>
      </c>
      <c r="N25" s="106" t="s">
        <v>901</v>
      </c>
      <c r="O25" s="106"/>
      <c r="P25" s="314" t="s">
        <v>1077</v>
      </c>
      <c r="Q25" s="315" t="s">
        <v>1100</v>
      </c>
      <c r="R25" s="106"/>
      <c r="S25" s="99" t="s">
        <v>506</v>
      </c>
      <c r="T25" s="310">
        <f t="shared" si="30"/>
        <v>1.0900000000000001</v>
      </c>
      <c r="U25" s="81">
        <v>1.1200000000000001</v>
      </c>
      <c r="V25" s="99" t="s">
        <v>101</v>
      </c>
      <c r="W25" s="113">
        <v>30</v>
      </c>
      <c r="X25" s="113">
        <v>24</v>
      </c>
      <c r="Y25" s="113">
        <v>17</v>
      </c>
      <c r="Z25" s="149">
        <v>2.41</v>
      </c>
      <c r="AA25" s="80">
        <v>8</v>
      </c>
      <c r="AB25" s="312">
        <f t="shared" si="16"/>
        <v>1.2200000000000001E-2</v>
      </c>
      <c r="AC25" s="100">
        <v>56</v>
      </c>
      <c r="AD25" s="311">
        <f t="shared" si="17"/>
        <v>36721</v>
      </c>
      <c r="AE25" s="101">
        <v>3500</v>
      </c>
      <c r="AF25" s="81">
        <f t="shared" si="3"/>
        <v>0.1</v>
      </c>
      <c r="AG25" s="106" t="s">
        <v>693</v>
      </c>
      <c r="AH25" s="102">
        <v>0.41399999999999998</v>
      </c>
      <c r="AI25" s="104">
        <f t="shared" si="18"/>
        <v>0.46</v>
      </c>
      <c r="AJ25" s="104">
        <f t="shared" si="19"/>
        <v>1.68</v>
      </c>
      <c r="AK25" s="103">
        <v>0</v>
      </c>
      <c r="AL25" s="81">
        <f t="shared" si="20"/>
        <v>0</v>
      </c>
      <c r="AM25" s="103">
        <v>0</v>
      </c>
      <c r="AN25" s="81">
        <f t="shared" si="21"/>
        <v>0</v>
      </c>
      <c r="AO25" s="103">
        <v>5.5E-2</v>
      </c>
      <c r="AP25" s="104">
        <f t="shared" si="22"/>
        <v>0.17</v>
      </c>
      <c r="AQ25" s="103">
        <v>0</v>
      </c>
      <c r="AR25" s="104">
        <f t="shared" si="23"/>
        <v>0</v>
      </c>
      <c r="AS25" s="104">
        <v>0</v>
      </c>
      <c r="AT25" s="103">
        <v>0</v>
      </c>
      <c r="AU25" s="104">
        <f t="shared" si="24"/>
        <v>0</v>
      </c>
      <c r="AV25" s="104">
        <f t="shared" si="25"/>
        <v>0.17</v>
      </c>
      <c r="AW25" s="81">
        <f t="shared" si="26"/>
        <v>1.85</v>
      </c>
      <c r="AX25" s="313">
        <f t="shared" si="27"/>
        <v>0.38940000000000002</v>
      </c>
      <c r="AY25" s="81">
        <v>3.03</v>
      </c>
      <c r="AZ25" s="106">
        <v>1600</v>
      </c>
      <c r="BA25" s="104">
        <f t="shared" si="28"/>
        <v>2960</v>
      </c>
      <c r="BB25" s="104">
        <f t="shared" si="29"/>
        <v>4848</v>
      </c>
    </row>
    <row r="26" spans="1:54" x14ac:dyDescent="0.25">
      <c r="A26" s="105"/>
      <c r="B26" s="106"/>
      <c r="C26" s="106"/>
      <c r="D26" s="106"/>
      <c r="E26" s="99"/>
      <c r="F26" s="99"/>
      <c r="G26" s="99"/>
      <c r="H26" s="309"/>
      <c r="I26" s="106"/>
      <c r="J26" s="106"/>
      <c r="K26" s="105"/>
      <c r="L26" s="106"/>
      <c r="M26" s="106"/>
      <c r="N26" s="106"/>
      <c r="O26" s="106"/>
      <c r="P26" s="106"/>
      <c r="Q26" s="106"/>
      <c r="R26" s="106"/>
      <c r="S26" s="99"/>
      <c r="T26" s="310"/>
      <c r="U26" s="81"/>
      <c r="V26" s="99"/>
      <c r="W26" s="113"/>
      <c r="X26" s="113"/>
      <c r="Y26" s="113"/>
      <c r="Z26" s="149"/>
      <c r="AA26" s="80"/>
      <c r="AB26" s="312"/>
      <c r="AC26" s="100"/>
      <c r="AD26" s="311"/>
      <c r="AE26" s="101"/>
      <c r="AF26" s="81"/>
      <c r="AG26" s="106"/>
      <c r="AH26" s="102"/>
      <c r="AI26" s="104"/>
      <c r="AJ26" s="104"/>
      <c r="AK26" s="103"/>
      <c r="AL26" s="81"/>
      <c r="AM26" s="103"/>
      <c r="AN26" s="81"/>
      <c r="AO26" s="103"/>
      <c r="AP26" s="104"/>
      <c r="AQ26" s="103"/>
      <c r="AR26" s="104"/>
      <c r="AS26" s="104"/>
      <c r="AT26" s="103"/>
      <c r="AU26" s="104"/>
      <c r="AV26" s="104"/>
      <c r="AW26" s="81"/>
      <c r="AX26" s="313"/>
      <c r="AY26" s="81"/>
      <c r="AZ26" s="106"/>
      <c r="BA26" s="104"/>
      <c r="BB26" s="104"/>
    </row>
  </sheetData>
  <sheetProtection insertRows="0" deleteRows="0" sort="0"/>
  <protectedRanges>
    <protectedRange sqref="AY18:AY26 T27:AY169 AF4:AG26 AA4:AD26 AZ4:AZ17 M26:S169 M4:O25 Q4:S25 AI4:AX26 A4:K169 U4:Y26" name="Range1"/>
    <protectedRange sqref="AE4:AE26" name="Range1_3"/>
    <protectedRange sqref="AH4:AH26" name="Range1_4"/>
    <protectedRange sqref="L4:L205" name="Range1_1"/>
  </protectedRanges>
  <autoFilter ref="A3:BB3" xr:uid="{00000000-0009-0000-0000-000001000000}"/>
  <mergeCells count="5">
    <mergeCell ref="V2:AF2"/>
    <mergeCell ref="AG2:AI2"/>
    <mergeCell ref="AK2:AV2"/>
    <mergeCell ref="AW2:AY2"/>
    <mergeCell ref="T2:U2"/>
  </mergeCells>
  <phoneticPr fontId="24"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E4:E26</xm:sqref>
        </x14:dataValidation>
        <x14:dataValidation type="list" allowBlank="1" showInputMessage="1" showErrorMessage="1" xr:uid="{00000000-0002-0000-0100-000001000000}">
          <x14:formula1>
            <xm:f>Data!$L$2:$L$6</xm:f>
          </x14:formula1>
          <xm:sqref>S4:S26</xm:sqref>
        </x14:dataValidation>
        <x14:dataValidation type="list" allowBlank="1" showInputMessage="1" showErrorMessage="1" xr:uid="{00000000-0002-0000-0100-000002000000}">
          <x14:formula1>
            <xm:f>Data!$S$2:$S$6</xm:f>
          </x14:formula1>
          <xm:sqref>V4:V26</xm:sqref>
        </x14:dataValidation>
        <x14:dataValidation type="list" allowBlank="1" showInputMessage="1" showErrorMessage="1" xr:uid="{00000000-0002-0000-0100-000003000000}">
          <x14:formula1>
            <xm:f>ValueSelect!$E$2:$E$26</xm:f>
          </x14:formula1>
          <xm:sqref>F4:F26</xm:sqref>
        </x14:dataValidation>
        <x14:dataValidation type="list" allowBlank="1" showInputMessage="1" showErrorMessage="1" xr:uid="{00000000-0002-0000-0100-000004000000}">
          <x14:formula1>
            <xm:f>ValueSelect!$F$2:$F$10</xm:f>
          </x14:formula1>
          <xm:sqref>G4:G26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P197"/>
  <sheetViews>
    <sheetView tabSelected="1" zoomScale="90" zoomScaleNormal="90" workbookViewId="0">
      <selection activeCell="M161" sqref="M161"/>
    </sheetView>
  </sheetViews>
  <sheetFormatPr defaultColWidth="9.140625" defaultRowHeight="12.75" outlineLevelCol="4" x14ac:dyDescent="0.2"/>
  <cols>
    <col min="1" max="1" width="23.28515625" style="121" customWidth="1"/>
    <col min="2" max="2" width="27.5703125" style="121" customWidth="1"/>
    <col min="3" max="3" width="18.5703125" style="124" customWidth="1"/>
    <col min="4" max="4" width="36.7109375" style="121" customWidth="1"/>
    <col min="5" max="5" width="26.7109375" style="121" customWidth="1"/>
    <col min="6" max="6" width="15.7109375" style="121" customWidth="1"/>
    <col min="7" max="7" width="18.5703125" style="121" customWidth="1"/>
    <col min="8" max="9" width="8.140625" style="121" customWidth="1" outlineLevel="1"/>
    <col min="10" max="10" width="7.7109375" style="122" customWidth="1" outlineLevel="1" collapsed="1"/>
    <col min="11" max="11" width="6.7109375" style="121" customWidth="1" outlineLevel="2"/>
    <col min="12" max="12" width="8" style="121" customWidth="1" outlineLevel="2"/>
    <col min="13" max="14" width="7.7109375" style="121" customWidth="1" outlineLevel="2"/>
    <col min="15" max="15" width="7.5703125" style="121" customWidth="1" outlineLevel="2"/>
    <col min="16" max="16" width="10" style="122" customWidth="1" outlineLevel="2"/>
    <col min="17" max="17" width="10.85546875" style="122" customWidth="1" outlineLevel="2"/>
    <col min="18" max="18" width="9.140625" style="121" customWidth="1" outlineLevel="2"/>
    <col min="19" max="19" width="13" style="122" customWidth="1" outlineLevel="1"/>
    <col min="20" max="20" width="8.5703125" style="121" customWidth="1" outlineLevel="2"/>
    <col min="21" max="21" width="10.7109375" style="121" customWidth="1" outlineLevel="2"/>
    <col min="22" max="22" width="9.140625" style="122" customWidth="1" outlineLevel="1"/>
    <col min="23" max="24" width="6.28515625" style="122" customWidth="1" outlineLevel="3"/>
    <col min="25" max="25" width="6.28515625" style="121" customWidth="1" outlineLevel="4"/>
    <col min="26" max="26" width="7.5703125" style="121" customWidth="1" outlineLevel="4"/>
    <col min="27" max="28" width="6.28515625" style="121" customWidth="1" outlineLevel="4"/>
    <col min="29" max="29" width="6.28515625" style="121" customWidth="1" outlineLevel="2"/>
    <col min="30" max="30" width="16.5703125" style="122" customWidth="1" outlineLevel="1"/>
    <col min="31" max="31" width="16.140625" style="122" customWidth="1" outlineLevel="1"/>
    <col min="32" max="32" width="8.28515625" style="123" customWidth="1" outlineLevel="1"/>
    <col min="33" max="33" width="12.140625" style="122" customWidth="1" outlineLevel="1"/>
    <col min="34" max="35" width="14.5703125" style="122" customWidth="1" outlineLevel="1"/>
    <col min="36" max="197" width="9.140625" style="121"/>
    <col min="198" max="198" width="26.42578125" style="121" customWidth="1"/>
    <col min="199" max="199" width="32.140625" style="121" customWidth="1"/>
    <col min="200" max="200" width="30.140625" style="121" customWidth="1"/>
    <col min="201" max="201" width="36.5703125" style="121" customWidth="1"/>
    <col min="202" max="202" width="9.140625" style="121"/>
    <col min="203" max="203" width="7.7109375" style="121" customWidth="1"/>
    <col min="204" max="204" width="6.7109375" style="121" customWidth="1"/>
    <col min="205" max="205" width="8" style="121" customWidth="1"/>
    <col min="206" max="207" width="7.7109375" style="121" customWidth="1"/>
    <col min="208" max="208" width="7.5703125" style="121" customWidth="1"/>
    <col min="209" max="209" width="11" style="121" customWidth="1"/>
    <col min="210" max="210" width="10.140625" style="121" customWidth="1"/>
    <col min="211" max="211" width="9.140625" style="121"/>
    <col min="212" max="212" width="13" style="121" customWidth="1"/>
    <col min="213" max="213" width="8.5703125" style="121" customWidth="1"/>
    <col min="214" max="214" width="14.5703125" style="121" customWidth="1"/>
    <col min="215" max="215" width="9.140625" style="121"/>
    <col min="216" max="217" width="12" style="121" customWidth="1"/>
    <col min="218" max="219" width="9.85546875" style="121" customWidth="1"/>
    <col min="220" max="220" width="11.7109375" style="121" customWidth="1"/>
    <col min="221" max="221" width="12.5703125" style="121" customWidth="1"/>
    <col min="222" max="222" width="10.85546875" style="121" customWidth="1"/>
    <col min="223" max="223" width="9.140625" style="121"/>
    <col min="224" max="224" width="10.85546875" style="121" customWidth="1"/>
    <col min="225" max="225" width="11.7109375" style="121" customWidth="1"/>
    <col min="226" max="226" width="10.85546875" style="121" customWidth="1"/>
    <col min="227" max="227" width="11.7109375" style="121" customWidth="1"/>
    <col min="228" max="228" width="12.7109375" style="121" customWidth="1"/>
    <col min="229" max="229" width="15.5703125" style="121" customWidth="1"/>
    <col min="230" max="230" width="14.28515625" style="121" customWidth="1"/>
    <col min="231" max="231" width="13.85546875" style="121" customWidth="1"/>
    <col min="232" max="233" width="11.85546875" style="121" customWidth="1"/>
    <col min="234" max="234" width="13.85546875" style="121" customWidth="1"/>
    <col min="235" max="237" width="9.140625" style="121"/>
    <col min="238" max="238" width="3.140625" style="121" customWidth="1"/>
    <col min="239" max="239" width="12" style="121" bestFit="1" customWidth="1"/>
    <col min="240" max="240" width="2" style="121" customWidth="1"/>
    <col min="241" max="242" width="9.140625" style="121"/>
    <col min="243" max="243" width="11.7109375" style="121" customWidth="1"/>
    <col min="244" max="453" width="9.140625" style="121"/>
    <col min="454" max="454" width="26.42578125" style="121" customWidth="1"/>
    <col min="455" max="455" width="32.140625" style="121" customWidth="1"/>
    <col min="456" max="456" width="30.140625" style="121" customWidth="1"/>
    <col min="457" max="457" width="36.5703125" style="121" customWidth="1"/>
    <col min="458" max="458" width="9.140625" style="121"/>
    <col min="459" max="459" width="7.7109375" style="121" customWidth="1"/>
    <col min="460" max="460" width="6.7109375" style="121" customWidth="1"/>
    <col min="461" max="461" width="8" style="121" customWidth="1"/>
    <col min="462" max="463" width="7.7109375" style="121" customWidth="1"/>
    <col min="464" max="464" width="7.5703125" style="121" customWidth="1"/>
    <col min="465" max="465" width="11" style="121" customWidth="1"/>
    <col min="466" max="466" width="10.140625" style="121" customWidth="1"/>
    <col min="467" max="467" width="9.140625" style="121"/>
    <col min="468" max="468" width="13" style="121" customWidth="1"/>
    <col min="469" max="469" width="8.5703125" style="121" customWidth="1"/>
    <col min="470" max="470" width="14.5703125" style="121" customWidth="1"/>
    <col min="471" max="471" width="9.140625" style="121"/>
    <col min="472" max="473" width="12" style="121" customWidth="1"/>
    <col min="474" max="475" width="9.85546875" style="121" customWidth="1"/>
    <col min="476" max="476" width="11.7109375" style="121" customWidth="1"/>
    <col min="477" max="477" width="12.5703125" style="121" customWidth="1"/>
    <col min="478" max="478" width="10.85546875" style="121" customWidth="1"/>
    <col min="479" max="479" width="9.140625" style="121"/>
    <col min="480" max="480" width="10.85546875" style="121" customWidth="1"/>
    <col min="481" max="481" width="11.7109375" style="121" customWidth="1"/>
    <col min="482" max="482" width="10.85546875" style="121" customWidth="1"/>
    <col min="483" max="483" width="11.7109375" style="121" customWidth="1"/>
    <col min="484" max="484" width="12.7109375" style="121" customWidth="1"/>
    <col min="485" max="485" width="15.5703125" style="121" customWidth="1"/>
    <col min="486" max="486" width="14.28515625" style="121" customWidth="1"/>
    <col min="487" max="487" width="13.85546875" style="121" customWidth="1"/>
    <col min="488" max="489" width="11.85546875" style="121" customWidth="1"/>
    <col min="490" max="490" width="13.85546875" style="121" customWidth="1"/>
    <col min="491" max="493" width="9.140625" style="121"/>
    <col min="494" max="494" width="3.140625" style="121" customWidth="1"/>
    <col min="495" max="495" width="12" style="121" bestFit="1" customWidth="1"/>
    <col min="496" max="496" width="2" style="121" customWidth="1"/>
    <col min="497" max="498" width="9.140625" style="121"/>
    <col min="499" max="499" width="11.7109375" style="121" customWidth="1"/>
    <col min="500" max="709" width="9.140625" style="121"/>
    <col min="710" max="710" width="26.42578125" style="121" customWidth="1"/>
    <col min="711" max="711" width="32.140625" style="121" customWidth="1"/>
    <col min="712" max="712" width="30.140625" style="121" customWidth="1"/>
    <col min="713" max="713" width="36.5703125" style="121" customWidth="1"/>
    <col min="714" max="714" width="9.140625" style="121"/>
    <col min="715" max="715" width="7.7109375" style="121" customWidth="1"/>
    <col min="716" max="716" width="6.7109375" style="121" customWidth="1"/>
    <col min="717" max="717" width="8" style="121" customWidth="1"/>
    <col min="718" max="719" width="7.7109375" style="121" customWidth="1"/>
    <col min="720" max="720" width="7.5703125" style="121" customWidth="1"/>
    <col min="721" max="721" width="11" style="121" customWidth="1"/>
    <col min="722" max="722" width="10.140625" style="121" customWidth="1"/>
    <col min="723" max="723" width="9.140625" style="121"/>
    <col min="724" max="724" width="13" style="121" customWidth="1"/>
    <col min="725" max="725" width="8.5703125" style="121" customWidth="1"/>
    <col min="726" max="726" width="14.5703125" style="121" customWidth="1"/>
    <col min="727" max="727" width="9.140625" style="121"/>
    <col min="728" max="729" width="12" style="121" customWidth="1"/>
    <col min="730" max="731" width="9.85546875" style="121" customWidth="1"/>
    <col min="732" max="732" width="11.7109375" style="121" customWidth="1"/>
    <col min="733" max="733" width="12.5703125" style="121" customWidth="1"/>
    <col min="734" max="734" width="10.85546875" style="121" customWidth="1"/>
    <col min="735" max="735" width="9.140625" style="121"/>
    <col min="736" max="736" width="10.85546875" style="121" customWidth="1"/>
    <col min="737" max="737" width="11.7109375" style="121" customWidth="1"/>
    <col min="738" max="738" width="10.85546875" style="121" customWidth="1"/>
    <col min="739" max="739" width="11.7109375" style="121" customWidth="1"/>
    <col min="740" max="740" width="12.7109375" style="121" customWidth="1"/>
    <col min="741" max="741" width="15.5703125" style="121" customWidth="1"/>
    <col min="742" max="742" width="14.28515625" style="121" customWidth="1"/>
    <col min="743" max="743" width="13.85546875" style="121" customWidth="1"/>
    <col min="744" max="745" width="11.85546875" style="121" customWidth="1"/>
    <col min="746" max="746" width="13.85546875" style="121" customWidth="1"/>
    <col min="747" max="749" width="9.140625" style="121"/>
    <col min="750" max="750" width="3.140625" style="121" customWidth="1"/>
    <col min="751" max="751" width="12" style="121" bestFit="1" customWidth="1"/>
    <col min="752" max="752" width="2" style="121" customWidth="1"/>
    <col min="753" max="754" width="9.140625" style="121"/>
    <col min="755" max="755" width="11.7109375" style="121" customWidth="1"/>
    <col min="756" max="965" width="9.140625" style="121"/>
    <col min="966" max="966" width="26.42578125" style="121" customWidth="1"/>
    <col min="967" max="967" width="32.140625" style="121" customWidth="1"/>
    <col min="968" max="968" width="30.140625" style="121" customWidth="1"/>
    <col min="969" max="969" width="36.5703125" style="121" customWidth="1"/>
    <col min="970" max="970" width="9.140625" style="121"/>
    <col min="971" max="971" width="7.7109375" style="121" customWidth="1"/>
    <col min="972" max="972" width="6.7109375" style="121" customWidth="1"/>
    <col min="973" max="973" width="8" style="121" customWidth="1"/>
    <col min="974" max="975" width="7.7109375" style="121" customWidth="1"/>
    <col min="976" max="976" width="7.5703125" style="121" customWidth="1"/>
    <col min="977" max="977" width="11" style="121" customWidth="1"/>
    <col min="978" max="978" width="10.140625" style="121" customWidth="1"/>
    <col min="979" max="979" width="9.140625" style="121"/>
    <col min="980" max="980" width="13" style="121" customWidth="1"/>
    <col min="981" max="981" width="8.5703125" style="121" customWidth="1"/>
    <col min="982" max="982" width="14.5703125" style="121" customWidth="1"/>
    <col min="983" max="983" width="9.140625" style="121"/>
    <col min="984" max="985" width="12" style="121" customWidth="1"/>
    <col min="986" max="987" width="9.85546875" style="121" customWidth="1"/>
    <col min="988" max="988" width="11.7109375" style="121" customWidth="1"/>
    <col min="989" max="989" width="12.5703125" style="121" customWidth="1"/>
    <col min="990" max="990" width="10.85546875" style="121" customWidth="1"/>
    <col min="991" max="991" width="9.140625" style="121"/>
    <col min="992" max="992" width="10.85546875" style="121" customWidth="1"/>
    <col min="993" max="993" width="11.7109375" style="121" customWidth="1"/>
    <col min="994" max="994" width="10.85546875" style="121" customWidth="1"/>
    <col min="995" max="995" width="11.7109375" style="121" customWidth="1"/>
    <col min="996" max="996" width="12.7109375" style="121" customWidth="1"/>
    <col min="997" max="997" width="15.5703125" style="121" customWidth="1"/>
    <col min="998" max="998" width="14.28515625" style="121" customWidth="1"/>
    <col min="999" max="999" width="13.85546875" style="121" customWidth="1"/>
    <col min="1000" max="1001" width="11.85546875" style="121" customWidth="1"/>
    <col min="1002" max="1002" width="13.85546875" style="121" customWidth="1"/>
    <col min="1003" max="1005" width="9.140625" style="121"/>
    <col min="1006" max="1006" width="3.140625" style="121" customWidth="1"/>
    <col min="1007" max="1007" width="12" style="121" bestFit="1" customWidth="1"/>
    <col min="1008" max="1008" width="2" style="121" customWidth="1"/>
    <col min="1009" max="1010" width="9.140625" style="121"/>
    <col min="1011" max="1011" width="11.7109375" style="121" customWidth="1"/>
    <col min="1012" max="1221" width="9.140625" style="121"/>
    <col min="1222" max="1222" width="26.42578125" style="121" customWidth="1"/>
    <col min="1223" max="1223" width="32.140625" style="121" customWidth="1"/>
    <col min="1224" max="1224" width="30.140625" style="121" customWidth="1"/>
    <col min="1225" max="1225" width="36.5703125" style="121" customWidth="1"/>
    <col min="1226" max="1226" width="9.140625" style="121"/>
    <col min="1227" max="1227" width="7.7109375" style="121" customWidth="1"/>
    <col min="1228" max="1228" width="6.7109375" style="121" customWidth="1"/>
    <col min="1229" max="1229" width="8" style="121" customWidth="1"/>
    <col min="1230" max="1231" width="7.7109375" style="121" customWidth="1"/>
    <col min="1232" max="1232" width="7.5703125" style="121" customWidth="1"/>
    <col min="1233" max="1233" width="11" style="121" customWidth="1"/>
    <col min="1234" max="1234" width="10.140625" style="121" customWidth="1"/>
    <col min="1235" max="1235" width="9.140625" style="121"/>
    <col min="1236" max="1236" width="13" style="121" customWidth="1"/>
    <col min="1237" max="1237" width="8.5703125" style="121" customWidth="1"/>
    <col min="1238" max="1238" width="14.5703125" style="121" customWidth="1"/>
    <col min="1239" max="1239" width="9.140625" style="121"/>
    <col min="1240" max="1241" width="12" style="121" customWidth="1"/>
    <col min="1242" max="1243" width="9.85546875" style="121" customWidth="1"/>
    <col min="1244" max="1244" width="11.7109375" style="121" customWidth="1"/>
    <col min="1245" max="1245" width="12.5703125" style="121" customWidth="1"/>
    <col min="1246" max="1246" width="10.85546875" style="121" customWidth="1"/>
    <col min="1247" max="1247" width="9.140625" style="121"/>
    <col min="1248" max="1248" width="10.85546875" style="121" customWidth="1"/>
    <col min="1249" max="1249" width="11.7109375" style="121" customWidth="1"/>
    <col min="1250" max="1250" width="10.85546875" style="121" customWidth="1"/>
    <col min="1251" max="1251" width="11.7109375" style="121" customWidth="1"/>
    <col min="1252" max="1252" width="12.7109375" style="121" customWidth="1"/>
    <col min="1253" max="1253" width="15.5703125" style="121" customWidth="1"/>
    <col min="1254" max="1254" width="14.28515625" style="121" customWidth="1"/>
    <col min="1255" max="1255" width="13.85546875" style="121" customWidth="1"/>
    <col min="1256" max="1257" width="11.85546875" style="121" customWidth="1"/>
    <col min="1258" max="1258" width="13.85546875" style="121" customWidth="1"/>
    <col min="1259" max="1261" width="9.140625" style="121"/>
    <col min="1262" max="1262" width="3.140625" style="121" customWidth="1"/>
    <col min="1263" max="1263" width="12" style="121" bestFit="1" customWidth="1"/>
    <col min="1264" max="1264" width="2" style="121" customWidth="1"/>
    <col min="1265" max="1266" width="9.140625" style="121"/>
    <col min="1267" max="1267" width="11.7109375" style="121" customWidth="1"/>
    <col min="1268" max="1477" width="9.140625" style="121"/>
    <col min="1478" max="1478" width="26.42578125" style="121" customWidth="1"/>
    <col min="1479" max="1479" width="32.140625" style="121" customWidth="1"/>
    <col min="1480" max="1480" width="30.140625" style="121" customWidth="1"/>
    <col min="1481" max="1481" width="36.5703125" style="121" customWidth="1"/>
    <col min="1482" max="1482" width="9.140625" style="121"/>
    <col min="1483" max="1483" width="7.7109375" style="121" customWidth="1"/>
    <col min="1484" max="1484" width="6.7109375" style="121" customWidth="1"/>
    <col min="1485" max="1485" width="8" style="121" customWidth="1"/>
    <col min="1486" max="1487" width="7.7109375" style="121" customWidth="1"/>
    <col min="1488" max="1488" width="7.5703125" style="121" customWidth="1"/>
    <col min="1489" max="1489" width="11" style="121" customWidth="1"/>
    <col min="1490" max="1490" width="10.140625" style="121" customWidth="1"/>
    <col min="1491" max="1491" width="9.140625" style="121"/>
    <col min="1492" max="1492" width="13" style="121" customWidth="1"/>
    <col min="1493" max="1493" width="8.5703125" style="121" customWidth="1"/>
    <col min="1494" max="1494" width="14.5703125" style="121" customWidth="1"/>
    <col min="1495" max="1495" width="9.140625" style="121"/>
    <col min="1496" max="1497" width="12" style="121" customWidth="1"/>
    <col min="1498" max="1499" width="9.85546875" style="121" customWidth="1"/>
    <col min="1500" max="1500" width="11.7109375" style="121" customWidth="1"/>
    <col min="1501" max="1501" width="12.5703125" style="121" customWidth="1"/>
    <col min="1502" max="1502" width="10.85546875" style="121" customWidth="1"/>
    <col min="1503" max="1503" width="9.140625" style="121"/>
    <col min="1504" max="1504" width="10.85546875" style="121" customWidth="1"/>
    <col min="1505" max="1505" width="11.7109375" style="121" customWidth="1"/>
    <col min="1506" max="1506" width="10.85546875" style="121" customWidth="1"/>
    <col min="1507" max="1507" width="11.7109375" style="121" customWidth="1"/>
    <col min="1508" max="1508" width="12.7109375" style="121" customWidth="1"/>
    <col min="1509" max="1509" width="15.5703125" style="121" customWidth="1"/>
    <col min="1510" max="1510" width="14.28515625" style="121" customWidth="1"/>
    <col min="1511" max="1511" width="13.85546875" style="121" customWidth="1"/>
    <col min="1512" max="1513" width="11.85546875" style="121" customWidth="1"/>
    <col min="1514" max="1514" width="13.85546875" style="121" customWidth="1"/>
    <col min="1515" max="1517" width="9.140625" style="121"/>
    <col min="1518" max="1518" width="3.140625" style="121" customWidth="1"/>
    <col min="1519" max="1519" width="12" style="121" bestFit="1" customWidth="1"/>
    <col min="1520" max="1520" width="2" style="121" customWidth="1"/>
    <col min="1521" max="1522" width="9.140625" style="121"/>
    <col min="1523" max="1523" width="11.7109375" style="121" customWidth="1"/>
    <col min="1524" max="1733" width="9.140625" style="121"/>
    <col min="1734" max="1734" width="26.42578125" style="121" customWidth="1"/>
    <col min="1735" max="1735" width="32.140625" style="121" customWidth="1"/>
    <col min="1736" max="1736" width="30.140625" style="121" customWidth="1"/>
    <col min="1737" max="1737" width="36.5703125" style="121" customWidth="1"/>
    <col min="1738" max="1738" width="9.140625" style="121"/>
    <col min="1739" max="1739" width="7.7109375" style="121" customWidth="1"/>
    <col min="1740" max="1740" width="6.7109375" style="121" customWidth="1"/>
    <col min="1741" max="1741" width="8" style="121" customWidth="1"/>
    <col min="1742" max="1743" width="7.7109375" style="121" customWidth="1"/>
    <col min="1744" max="1744" width="7.5703125" style="121" customWidth="1"/>
    <col min="1745" max="1745" width="11" style="121" customWidth="1"/>
    <col min="1746" max="1746" width="10.140625" style="121" customWidth="1"/>
    <col min="1747" max="1747" width="9.140625" style="121"/>
    <col min="1748" max="1748" width="13" style="121" customWidth="1"/>
    <col min="1749" max="1749" width="8.5703125" style="121" customWidth="1"/>
    <col min="1750" max="1750" width="14.5703125" style="121" customWidth="1"/>
    <col min="1751" max="1751" width="9.140625" style="121"/>
    <col min="1752" max="1753" width="12" style="121" customWidth="1"/>
    <col min="1754" max="1755" width="9.85546875" style="121" customWidth="1"/>
    <col min="1756" max="1756" width="11.7109375" style="121" customWidth="1"/>
    <col min="1757" max="1757" width="12.5703125" style="121" customWidth="1"/>
    <col min="1758" max="1758" width="10.85546875" style="121" customWidth="1"/>
    <col min="1759" max="1759" width="9.140625" style="121"/>
    <col min="1760" max="1760" width="10.85546875" style="121" customWidth="1"/>
    <col min="1761" max="1761" width="11.7109375" style="121" customWidth="1"/>
    <col min="1762" max="1762" width="10.85546875" style="121" customWidth="1"/>
    <col min="1763" max="1763" width="11.7109375" style="121" customWidth="1"/>
    <col min="1764" max="1764" width="12.7109375" style="121" customWidth="1"/>
    <col min="1765" max="1765" width="15.5703125" style="121" customWidth="1"/>
    <col min="1766" max="1766" width="14.28515625" style="121" customWidth="1"/>
    <col min="1767" max="1767" width="13.85546875" style="121" customWidth="1"/>
    <col min="1768" max="1769" width="11.85546875" style="121" customWidth="1"/>
    <col min="1770" max="1770" width="13.85546875" style="121" customWidth="1"/>
    <col min="1771" max="1773" width="9.140625" style="121"/>
    <col min="1774" max="1774" width="3.140625" style="121" customWidth="1"/>
    <col min="1775" max="1775" width="12" style="121" bestFit="1" customWidth="1"/>
    <col min="1776" max="1776" width="2" style="121" customWidth="1"/>
    <col min="1777" max="1778" width="9.140625" style="121"/>
    <col min="1779" max="1779" width="11.7109375" style="121" customWidth="1"/>
    <col min="1780" max="1989" width="9.140625" style="121"/>
    <col min="1990" max="1990" width="26.42578125" style="121" customWidth="1"/>
    <col min="1991" max="1991" width="32.140625" style="121" customWidth="1"/>
    <col min="1992" max="1992" width="30.140625" style="121" customWidth="1"/>
    <col min="1993" max="1993" width="36.5703125" style="121" customWidth="1"/>
    <col min="1994" max="1994" width="9.140625" style="121"/>
    <col min="1995" max="1995" width="7.7109375" style="121" customWidth="1"/>
    <col min="1996" max="1996" width="6.7109375" style="121" customWidth="1"/>
    <col min="1997" max="1997" width="8" style="121" customWidth="1"/>
    <col min="1998" max="1999" width="7.7109375" style="121" customWidth="1"/>
    <col min="2000" max="2000" width="7.5703125" style="121" customWidth="1"/>
    <col min="2001" max="2001" width="11" style="121" customWidth="1"/>
    <col min="2002" max="2002" width="10.140625" style="121" customWidth="1"/>
    <col min="2003" max="2003" width="9.140625" style="121"/>
    <col min="2004" max="2004" width="13" style="121" customWidth="1"/>
    <col min="2005" max="2005" width="8.5703125" style="121" customWidth="1"/>
    <col min="2006" max="2006" width="14.5703125" style="121" customWidth="1"/>
    <col min="2007" max="2007" width="9.140625" style="121"/>
    <col min="2008" max="2009" width="12" style="121" customWidth="1"/>
    <col min="2010" max="2011" width="9.85546875" style="121" customWidth="1"/>
    <col min="2012" max="2012" width="11.7109375" style="121" customWidth="1"/>
    <col min="2013" max="2013" width="12.5703125" style="121" customWidth="1"/>
    <col min="2014" max="2014" width="10.85546875" style="121" customWidth="1"/>
    <col min="2015" max="2015" width="9.140625" style="121"/>
    <col min="2016" max="2016" width="10.85546875" style="121" customWidth="1"/>
    <col min="2017" max="2017" width="11.7109375" style="121" customWidth="1"/>
    <col min="2018" max="2018" width="10.85546875" style="121" customWidth="1"/>
    <col min="2019" max="2019" width="11.7109375" style="121" customWidth="1"/>
    <col min="2020" max="2020" width="12.7109375" style="121" customWidth="1"/>
    <col min="2021" max="2021" width="15.5703125" style="121" customWidth="1"/>
    <col min="2022" max="2022" width="14.28515625" style="121" customWidth="1"/>
    <col min="2023" max="2023" width="13.85546875" style="121" customWidth="1"/>
    <col min="2024" max="2025" width="11.85546875" style="121" customWidth="1"/>
    <col min="2026" max="2026" width="13.85546875" style="121" customWidth="1"/>
    <col min="2027" max="2029" width="9.140625" style="121"/>
    <col min="2030" max="2030" width="3.140625" style="121" customWidth="1"/>
    <col min="2031" max="2031" width="12" style="121" bestFit="1" customWidth="1"/>
    <col min="2032" max="2032" width="2" style="121" customWidth="1"/>
    <col min="2033" max="2034" width="9.140625" style="121"/>
    <col min="2035" max="2035" width="11.7109375" style="121" customWidth="1"/>
    <col min="2036" max="2245" width="9.140625" style="121"/>
    <col min="2246" max="2246" width="26.42578125" style="121" customWidth="1"/>
    <col min="2247" max="2247" width="32.140625" style="121" customWidth="1"/>
    <col min="2248" max="2248" width="30.140625" style="121" customWidth="1"/>
    <col min="2249" max="2249" width="36.5703125" style="121" customWidth="1"/>
    <col min="2250" max="2250" width="9.140625" style="121"/>
    <col min="2251" max="2251" width="7.7109375" style="121" customWidth="1"/>
    <col min="2252" max="2252" width="6.7109375" style="121" customWidth="1"/>
    <col min="2253" max="2253" width="8" style="121" customWidth="1"/>
    <col min="2254" max="2255" width="7.7109375" style="121" customWidth="1"/>
    <col min="2256" max="2256" width="7.5703125" style="121" customWidth="1"/>
    <col min="2257" max="2257" width="11" style="121" customWidth="1"/>
    <col min="2258" max="2258" width="10.140625" style="121" customWidth="1"/>
    <col min="2259" max="2259" width="9.140625" style="121"/>
    <col min="2260" max="2260" width="13" style="121" customWidth="1"/>
    <col min="2261" max="2261" width="8.5703125" style="121" customWidth="1"/>
    <col min="2262" max="2262" width="14.5703125" style="121" customWidth="1"/>
    <col min="2263" max="2263" width="9.140625" style="121"/>
    <col min="2264" max="2265" width="12" style="121" customWidth="1"/>
    <col min="2266" max="2267" width="9.85546875" style="121" customWidth="1"/>
    <col min="2268" max="2268" width="11.7109375" style="121" customWidth="1"/>
    <col min="2269" max="2269" width="12.5703125" style="121" customWidth="1"/>
    <col min="2270" max="2270" width="10.85546875" style="121" customWidth="1"/>
    <col min="2271" max="2271" width="9.140625" style="121"/>
    <col min="2272" max="2272" width="10.85546875" style="121" customWidth="1"/>
    <col min="2273" max="2273" width="11.7109375" style="121" customWidth="1"/>
    <col min="2274" max="2274" width="10.85546875" style="121" customWidth="1"/>
    <col min="2275" max="2275" width="11.7109375" style="121" customWidth="1"/>
    <col min="2276" max="2276" width="12.7109375" style="121" customWidth="1"/>
    <col min="2277" max="2277" width="15.5703125" style="121" customWidth="1"/>
    <col min="2278" max="2278" width="14.28515625" style="121" customWidth="1"/>
    <col min="2279" max="2279" width="13.85546875" style="121" customWidth="1"/>
    <col min="2280" max="2281" width="11.85546875" style="121" customWidth="1"/>
    <col min="2282" max="2282" width="13.85546875" style="121" customWidth="1"/>
    <col min="2283" max="2285" width="9.140625" style="121"/>
    <col min="2286" max="2286" width="3.140625" style="121" customWidth="1"/>
    <col min="2287" max="2287" width="12" style="121" bestFit="1" customWidth="1"/>
    <col min="2288" max="2288" width="2" style="121" customWidth="1"/>
    <col min="2289" max="2290" width="9.140625" style="121"/>
    <col min="2291" max="2291" width="11.7109375" style="121" customWidth="1"/>
    <col min="2292" max="2501" width="9.140625" style="121"/>
    <col min="2502" max="2502" width="26.42578125" style="121" customWidth="1"/>
    <col min="2503" max="2503" width="32.140625" style="121" customWidth="1"/>
    <col min="2504" max="2504" width="30.140625" style="121" customWidth="1"/>
    <col min="2505" max="2505" width="36.5703125" style="121" customWidth="1"/>
    <col min="2506" max="2506" width="9.140625" style="121"/>
    <col min="2507" max="2507" width="7.7109375" style="121" customWidth="1"/>
    <col min="2508" max="2508" width="6.7109375" style="121" customWidth="1"/>
    <col min="2509" max="2509" width="8" style="121" customWidth="1"/>
    <col min="2510" max="2511" width="7.7109375" style="121" customWidth="1"/>
    <col min="2512" max="2512" width="7.5703125" style="121" customWidth="1"/>
    <col min="2513" max="2513" width="11" style="121" customWidth="1"/>
    <col min="2514" max="2514" width="10.140625" style="121" customWidth="1"/>
    <col min="2515" max="2515" width="9.140625" style="121"/>
    <col min="2516" max="2516" width="13" style="121" customWidth="1"/>
    <col min="2517" max="2517" width="8.5703125" style="121" customWidth="1"/>
    <col min="2518" max="2518" width="14.5703125" style="121" customWidth="1"/>
    <col min="2519" max="2519" width="9.140625" style="121"/>
    <col min="2520" max="2521" width="12" style="121" customWidth="1"/>
    <col min="2522" max="2523" width="9.85546875" style="121" customWidth="1"/>
    <col min="2524" max="2524" width="11.7109375" style="121" customWidth="1"/>
    <col min="2525" max="2525" width="12.5703125" style="121" customWidth="1"/>
    <col min="2526" max="2526" width="10.85546875" style="121" customWidth="1"/>
    <col min="2527" max="2527" width="9.140625" style="121"/>
    <col min="2528" max="2528" width="10.85546875" style="121" customWidth="1"/>
    <col min="2529" max="2529" width="11.7109375" style="121" customWidth="1"/>
    <col min="2530" max="2530" width="10.85546875" style="121" customWidth="1"/>
    <col min="2531" max="2531" width="11.7109375" style="121" customWidth="1"/>
    <col min="2532" max="2532" width="12.7109375" style="121" customWidth="1"/>
    <col min="2533" max="2533" width="15.5703125" style="121" customWidth="1"/>
    <col min="2534" max="2534" width="14.28515625" style="121" customWidth="1"/>
    <col min="2535" max="2535" width="13.85546875" style="121" customWidth="1"/>
    <col min="2536" max="2537" width="11.85546875" style="121" customWidth="1"/>
    <col min="2538" max="2538" width="13.85546875" style="121" customWidth="1"/>
    <col min="2539" max="2541" width="9.140625" style="121"/>
    <col min="2542" max="2542" width="3.140625" style="121" customWidth="1"/>
    <col min="2543" max="2543" width="12" style="121" bestFit="1" customWidth="1"/>
    <col min="2544" max="2544" width="2" style="121" customWidth="1"/>
    <col min="2545" max="2546" width="9.140625" style="121"/>
    <col min="2547" max="2547" width="11.7109375" style="121" customWidth="1"/>
    <col min="2548" max="2757" width="9.140625" style="121"/>
    <col min="2758" max="2758" width="26.42578125" style="121" customWidth="1"/>
    <col min="2759" max="2759" width="32.140625" style="121" customWidth="1"/>
    <col min="2760" max="2760" width="30.140625" style="121" customWidth="1"/>
    <col min="2761" max="2761" width="36.5703125" style="121" customWidth="1"/>
    <col min="2762" max="2762" width="9.140625" style="121"/>
    <col min="2763" max="2763" width="7.7109375" style="121" customWidth="1"/>
    <col min="2764" max="2764" width="6.7109375" style="121" customWidth="1"/>
    <col min="2765" max="2765" width="8" style="121" customWidth="1"/>
    <col min="2766" max="2767" width="7.7109375" style="121" customWidth="1"/>
    <col min="2768" max="2768" width="7.5703125" style="121" customWidth="1"/>
    <col min="2769" max="2769" width="11" style="121" customWidth="1"/>
    <col min="2770" max="2770" width="10.140625" style="121" customWidth="1"/>
    <col min="2771" max="2771" width="9.140625" style="121"/>
    <col min="2772" max="2772" width="13" style="121" customWidth="1"/>
    <col min="2773" max="2773" width="8.5703125" style="121" customWidth="1"/>
    <col min="2774" max="2774" width="14.5703125" style="121" customWidth="1"/>
    <col min="2775" max="2775" width="9.140625" style="121"/>
    <col min="2776" max="2777" width="12" style="121" customWidth="1"/>
    <col min="2778" max="2779" width="9.85546875" style="121" customWidth="1"/>
    <col min="2780" max="2780" width="11.7109375" style="121" customWidth="1"/>
    <col min="2781" max="2781" width="12.5703125" style="121" customWidth="1"/>
    <col min="2782" max="2782" width="10.85546875" style="121" customWidth="1"/>
    <col min="2783" max="2783" width="9.140625" style="121"/>
    <col min="2784" max="2784" width="10.85546875" style="121" customWidth="1"/>
    <col min="2785" max="2785" width="11.7109375" style="121" customWidth="1"/>
    <col min="2786" max="2786" width="10.85546875" style="121" customWidth="1"/>
    <col min="2787" max="2787" width="11.7109375" style="121" customWidth="1"/>
    <col min="2788" max="2788" width="12.7109375" style="121" customWidth="1"/>
    <col min="2789" max="2789" width="15.5703125" style="121" customWidth="1"/>
    <col min="2790" max="2790" width="14.28515625" style="121" customWidth="1"/>
    <col min="2791" max="2791" width="13.85546875" style="121" customWidth="1"/>
    <col min="2792" max="2793" width="11.85546875" style="121" customWidth="1"/>
    <col min="2794" max="2794" width="13.85546875" style="121" customWidth="1"/>
    <col min="2795" max="2797" width="9.140625" style="121"/>
    <col min="2798" max="2798" width="3.140625" style="121" customWidth="1"/>
    <col min="2799" max="2799" width="12" style="121" bestFit="1" customWidth="1"/>
    <col min="2800" max="2800" width="2" style="121" customWidth="1"/>
    <col min="2801" max="2802" width="9.140625" style="121"/>
    <col min="2803" max="2803" width="11.7109375" style="121" customWidth="1"/>
    <col min="2804" max="3013" width="9.140625" style="121"/>
    <col min="3014" max="3014" width="26.42578125" style="121" customWidth="1"/>
    <col min="3015" max="3015" width="32.140625" style="121" customWidth="1"/>
    <col min="3016" max="3016" width="30.140625" style="121" customWidth="1"/>
    <col min="3017" max="3017" width="36.5703125" style="121" customWidth="1"/>
    <col min="3018" max="3018" width="9.140625" style="121"/>
    <col min="3019" max="3019" width="7.7109375" style="121" customWidth="1"/>
    <col min="3020" max="3020" width="6.7109375" style="121" customWidth="1"/>
    <col min="3021" max="3021" width="8" style="121" customWidth="1"/>
    <col min="3022" max="3023" width="7.7109375" style="121" customWidth="1"/>
    <col min="3024" max="3024" width="7.5703125" style="121" customWidth="1"/>
    <col min="3025" max="3025" width="11" style="121" customWidth="1"/>
    <col min="3026" max="3026" width="10.140625" style="121" customWidth="1"/>
    <col min="3027" max="3027" width="9.140625" style="121"/>
    <col min="3028" max="3028" width="13" style="121" customWidth="1"/>
    <col min="3029" max="3029" width="8.5703125" style="121" customWidth="1"/>
    <col min="3030" max="3030" width="14.5703125" style="121" customWidth="1"/>
    <col min="3031" max="3031" width="9.140625" style="121"/>
    <col min="3032" max="3033" width="12" style="121" customWidth="1"/>
    <col min="3034" max="3035" width="9.85546875" style="121" customWidth="1"/>
    <col min="3036" max="3036" width="11.7109375" style="121" customWidth="1"/>
    <col min="3037" max="3037" width="12.5703125" style="121" customWidth="1"/>
    <col min="3038" max="3038" width="10.85546875" style="121" customWidth="1"/>
    <col min="3039" max="3039" width="9.140625" style="121"/>
    <col min="3040" max="3040" width="10.85546875" style="121" customWidth="1"/>
    <col min="3041" max="3041" width="11.7109375" style="121" customWidth="1"/>
    <col min="3042" max="3042" width="10.85546875" style="121" customWidth="1"/>
    <col min="3043" max="3043" width="11.7109375" style="121" customWidth="1"/>
    <col min="3044" max="3044" width="12.7109375" style="121" customWidth="1"/>
    <col min="3045" max="3045" width="15.5703125" style="121" customWidth="1"/>
    <col min="3046" max="3046" width="14.28515625" style="121" customWidth="1"/>
    <col min="3047" max="3047" width="13.85546875" style="121" customWidth="1"/>
    <col min="3048" max="3049" width="11.85546875" style="121" customWidth="1"/>
    <col min="3050" max="3050" width="13.85546875" style="121" customWidth="1"/>
    <col min="3051" max="3053" width="9.140625" style="121"/>
    <col min="3054" max="3054" width="3.140625" style="121" customWidth="1"/>
    <col min="3055" max="3055" width="12" style="121" bestFit="1" customWidth="1"/>
    <col min="3056" max="3056" width="2" style="121" customWidth="1"/>
    <col min="3057" max="3058" width="9.140625" style="121"/>
    <col min="3059" max="3059" width="11.7109375" style="121" customWidth="1"/>
    <col min="3060" max="3269" width="9.140625" style="121"/>
    <col min="3270" max="3270" width="26.42578125" style="121" customWidth="1"/>
    <col min="3271" max="3271" width="32.140625" style="121" customWidth="1"/>
    <col min="3272" max="3272" width="30.140625" style="121" customWidth="1"/>
    <col min="3273" max="3273" width="36.5703125" style="121" customWidth="1"/>
    <col min="3274" max="3274" width="9.140625" style="121"/>
    <col min="3275" max="3275" width="7.7109375" style="121" customWidth="1"/>
    <col min="3276" max="3276" width="6.7109375" style="121" customWidth="1"/>
    <col min="3277" max="3277" width="8" style="121" customWidth="1"/>
    <col min="3278" max="3279" width="7.7109375" style="121" customWidth="1"/>
    <col min="3280" max="3280" width="7.5703125" style="121" customWidth="1"/>
    <col min="3281" max="3281" width="11" style="121" customWidth="1"/>
    <col min="3282" max="3282" width="10.140625" style="121" customWidth="1"/>
    <col min="3283" max="3283" width="9.140625" style="121"/>
    <col min="3284" max="3284" width="13" style="121" customWidth="1"/>
    <col min="3285" max="3285" width="8.5703125" style="121" customWidth="1"/>
    <col min="3286" max="3286" width="14.5703125" style="121" customWidth="1"/>
    <col min="3287" max="3287" width="9.140625" style="121"/>
    <col min="3288" max="3289" width="12" style="121" customWidth="1"/>
    <col min="3290" max="3291" width="9.85546875" style="121" customWidth="1"/>
    <col min="3292" max="3292" width="11.7109375" style="121" customWidth="1"/>
    <col min="3293" max="3293" width="12.5703125" style="121" customWidth="1"/>
    <col min="3294" max="3294" width="10.85546875" style="121" customWidth="1"/>
    <col min="3295" max="3295" width="9.140625" style="121"/>
    <col min="3296" max="3296" width="10.85546875" style="121" customWidth="1"/>
    <col min="3297" max="3297" width="11.7109375" style="121" customWidth="1"/>
    <col min="3298" max="3298" width="10.85546875" style="121" customWidth="1"/>
    <col min="3299" max="3299" width="11.7109375" style="121" customWidth="1"/>
    <col min="3300" max="3300" width="12.7109375" style="121" customWidth="1"/>
    <col min="3301" max="3301" width="15.5703125" style="121" customWidth="1"/>
    <col min="3302" max="3302" width="14.28515625" style="121" customWidth="1"/>
    <col min="3303" max="3303" width="13.85546875" style="121" customWidth="1"/>
    <col min="3304" max="3305" width="11.85546875" style="121" customWidth="1"/>
    <col min="3306" max="3306" width="13.85546875" style="121" customWidth="1"/>
    <col min="3307" max="3309" width="9.140625" style="121"/>
    <col min="3310" max="3310" width="3.140625" style="121" customWidth="1"/>
    <col min="3311" max="3311" width="12" style="121" bestFit="1" customWidth="1"/>
    <col min="3312" max="3312" width="2" style="121" customWidth="1"/>
    <col min="3313" max="3314" width="9.140625" style="121"/>
    <col min="3315" max="3315" width="11.7109375" style="121" customWidth="1"/>
    <col min="3316" max="3525" width="9.140625" style="121"/>
    <col min="3526" max="3526" width="26.42578125" style="121" customWidth="1"/>
    <col min="3527" max="3527" width="32.140625" style="121" customWidth="1"/>
    <col min="3528" max="3528" width="30.140625" style="121" customWidth="1"/>
    <col min="3529" max="3529" width="36.5703125" style="121" customWidth="1"/>
    <col min="3530" max="3530" width="9.140625" style="121"/>
    <col min="3531" max="3531" width="7.7109375" style="121" customWidth="1"/>
    <col min="3532" max="3532" width="6.7109375" style="121" customWidth="1"/>
    <col min="3533" max="3533" width="8" style="121" customWidth="1"/>
    <col min="3534" max="3535" width="7.7109375" style="121" customWidth="1"/>
    <col min="3536" max="3536" width="7.5703125" style="121" customWidth="1"/>
    <col min="3537" max="3537" width="11" style="121" customWidth="1"/>
    <col min="3538" max="3538" width="10.140625" style="121" customWidth="1"/>
    <col min="3539" max="3539" width="9.140625" style="121"/>
    <col min="3540" max="3540" width="13" style="121" customWidth="1"/>
    <col min="3541" max="3541" width="8.5703125" style="121" customWidth="1"/>
    <col min="3542" max="3542" width="14.5703125" style="121" customWidth="1"/>
    <col min="3543" max="3543" width="9.140625" style="121"/>
    <col min="3544" max="3545" width="12" style="121" customWidth="1"/>
    <col min="3546" max="3547" width="9.85546875" style="121" customWidth="1"/>
    <col min="3548" max="3548" width="11.7109375" style="121" customWidth="1"/>
    <col min="3549" max="3549" width="12.5703125" style="121" customWidth="1"/>
    <col min="3550" max="3550" width="10.85546875" style="121" customWidth="1"/>
    <col min="3551" max="3551" width="9.140625" style="121"/>
    <col min="3552" max="3552" width="10.85546875" style="121" customWidth="1"/>
    <col min="3553" max="3553" width="11.7109375" style="121" customWidth="1"/>
    <col min="3554" max="3554" width="10.85546875" style="121" customWidth="1"/>
    <col min="3555" max="3555" width="11.7109375" style="121" customWidth="1"/>
    <col min="3556" max="3556" width="12.7109375" style="121" customWidth="1"/>
    <col min="3557" max="3557" width="15.5703125" style="121" customWidth="1"/>
    <col min="3558" max="3558" width="14.28515625" style="121" customWidth="1"/>
    <col min="3559" max="3559" width="13.85546875" style="121" customWidth="1"/>
    <col min="3560" max="3561" width="11.85546875" style="121" customWidth="1"/>
    <col min="3562" max="3562" width="13.85546875" style="121" customWidth="1"/>
    <col min="3563" max="3565" width="9.140625" style="121"/>
    <col min="3566" max="3566" width="3.140625" style="121" customWidth="1"/>
    <col min="3567" max="3567" width="12" style="121" bestFit="1" customWidth="1"/>
    <col min="3568" max="3568" width="2" style="121" customWidth="1"/>
    <col min="3569" max="3570" width="9.140625" style="121"/>
    <col min="3571" max="3571" width="11.7109375" style="121" customWidth="1"/>
    <col min="3572" max="3781" width="9.140625" style="121"/>
    <col min="3782" max="3782" width="26.42578125" style="121" customWidth="1"/>
    <col min="3783" max="3783" width="32.140625" style="121" customWidth="1"/>
    <col min="3784" max="3784" width="30.140625" style="121" customWidth="1"/>
    <col min="3785" max="3785" width="36.5703125" style="121" customWidth="1"/>
    <col min="3786" max="3786" width="9.140625" style="121"/>
    <col min="3787" max="3787" width="7.7109375" style="121" customWidth="1"/>
    <col min="3788" max="3788" width="6.7109375" style="121" customWidth="1"/>
    <col min="3789" max="3789" width="8" style="121" customWidth="1"/>
    <col min="3790" max="3791" width="7.7109375" style="121" customWidth="1"/>
    <col min="3792" max="3792" width="7.5703125" style="121" customWidth="1"/>
    <col min="3793" max="3793" width="11" style="121" customWidth="1"/>
    <col min="3794" max="3794" width="10.140625" style="121" customWidth="1"/>
    <col min="3795" max="3795" width="9.140625" style="121"/>
    <col min="3796" max="3796" width="13" style="121" customWidth="1"/>
    <col min="3797" max="3797" width="8.5703125" style="121" customWidth="1"/>
    <col min="3798" max="3798" width="14.5703125" style="121" customWidth="1"/>
    <col min="3799" max="3799" width="9.140625" style="121"/>
    <col min="3800" max="3801" width="12" style="121" customWidth="1"/>
    <col min="3802" max="3803" width="9.85546875" style="121" customWidth="1"/>
    <col min="3804" max="3804" width="11.7109375" style="121" customWidth="1"/>
    <col min="3805" max="3805" width="12.5703125" style="121" customWidth="1"/>
    <col min="3806" max="3806" width="10.85546875" style="121" customWidth="1"/>
    <col min="3807" max="3807" width="9.140625" style="121"/>
    <col min="3808" max="3808" width="10.85546875" style="121" customWidth="1"/>
    <col min="3809" max="3809" width="11.7109375" style="121" customWidth="1"/>
    <col min="3810" max="3810" width="10.85546875" style="121" customWidth="1"/>
    <col min="3811" max="3811" width="11.7109375" style="121" customWidth="1"/>
    <col min="3812" max="3812" width="12.7109375" style="121" customWidth="1"/>
    <col min="3813" max="3813" width="15.5703125" style="121" customWidth="1"/>
    <col min="3814" max="3814" width="14.28515625" style="121" customWidth="1"/>
    <col min="3815" max="3815" width="13.85546875" style="121" customWidth="1"/>
    <col min="3816" max="3817" width="11.85546875" style="121" customWidth="1"/>
    <col min="3818" max="3818" width="13.85546875" style="121" customWidth="1"/>
    <col min="3819" max="3821" width="9.140625" style="121"/>
    <col min="3822" max="3822" width="3.140625" style="121" customWidth="1"/>
    <col min="3823" max="3823" width="12" style="121" bestFit="1" customWidth="1"/>
    <col min="3824" max="3824" width="2" style="121" customWidth="1"/>
    <col min="3825" max="3826" width="9.140625" style="121"/>
    <col min="3827" max="3827" width="11.7109375" style="121" customWidth="1"/>
    <col min="3828" max="4037" width="9.140625" style="121"/>
    <col min="4038" max="4038" width="26.42578125" style="121" customWidth="1"/>
    <col min="4039" max="4039" width="32.140625" style="121" customWidth="1"/>
    <col min="4040" max="4040" width="30.140625" style="121" customWidth="1"/>
    <col min="4041" max="4041" width="36.5703125" style="121" customWidth="1"/>
    <col min="4042" max="4042" width="9.140625" style="121"/>
    <col min="4043" max="4043" width="7.7109375" style="121" customWidth="1"/>
    <col min="4044" max="4044" width="6.7109375" style="121" customWidth="1"/>
    <col min="4045" max="4045" width="8" style="121" customWidth="1"/>
    <col min="4046" max="4047" width="7.7109375" style="121" customWidth="1"/>
    <col min="4048" max="4048" width="7.5703125" style="121" customWidth="1"/>
    <col min="4049" max="4049" width="11" style="121" customWidth="1"/>
    <col min="4050" max="4050" width="10.140625" style="121" customWidth="1"/>
    <col min="4051" max="4051" width="9.140625" style="121"/>
    <col min="4052" max="4052" width="13" style="121" customWidth="1"/>
    <col min="4053" max="4053" width="8.5703125" style="121" customWidth="1"/>
    <col min="4054" max="4054" width="14.5703125" style="121" customWidth="1"/>
    <col min="4055" max="4055" width="9.140625" style="121"/>
    <col min="4056" max="4057" width="12" style="121" customWidth="1"/>
    <col min="4058" max="4059" width="9.85546875" style="121" customWidth="1"/>
    <col min="4060" max="4060" width="11.7109375" style="121" customWidth="1"/>
    <col min="4061" max="4061" width="12.5703125" style="121" customWidth="1"/>
    <col min="4062" max="4062" width="10.85546875" style="121" customWidth="1"/>
    <col min="4063" max="4063" width="9.140625" style="121"/>
    <col min="4064" max="4064" width="10.85546875" style="121" customWidth="1"/>
    <col min="4065" max="4065" width="11.7109375" style="121" customWidth="1"/>
    <col min="4066" max="4066" width="10.85546875" style="121" customWidth="1"/>
    <col min="4067" max="4067" width="11.7109375" style="121" customWidth="1"/>
    <col min="4068" max="4068" width="12.7109375" style="121" customWidth="1"/>
    <col min="4069" max="4069" width="15.5703125" style="121" customWidth="1"/>
    <col min="4070" max="4070" width="14.28515625" style="121" customWidth="1"/>
    <col min="4071" max="4071" width="13.85546875" style="121" customWidth="1"/>
    <col min="4072" max="4073" width="11.85546875" style="121" customWidth="1"/>
    <col min="4074" max="4074" width="13.85546875" style="121" customWidth="1"/>
    <col min="4075" max="4077" width="9.140625" style="121"/>
    <col min="4078" max="4078" width="3.140625" style="121" customWidth="1"/>
    <col min="4079" max="4079" width="12" style="121" bestFit="1" customWidth="1"/>
    <col min="4080" max="4080" width="2" style="121" customWidth="1"/>
    <col min="4081" max="4082" width="9.140625" style="121"/>
    <col min="4083" max="4083" width="11.7109375" style="121" customWidth="1"/>
    <col min="4084" max="4293" width="9.140625" style="121"/>
    <col min="4294" max="4294" width="26.42578125" style="121" customWidth="1"/>
    <col min="4295" max="4295" width="32.140625" style="121" customWidth="1"/>
    <col min="4296" max="4296" width="30.140625" style="121" customWidth="1"/>
    <col min="4297" max="4297" width="36.5703125" style="121" customWidth="1"/>
    <col min="4298" max="4298" width="9.140625" style="121"/>
    <col min="4299" max="4299" width="7.7109375" style="121" customWidth="1"/>
    <col min="4300" max="4300" width="6.7109375" style="121" customWidth="1"/>
    <col min="4301" max="4301" width="8" style="121" customWidth="1"/>
    <col min="4302" max="4303" width="7.7109375" style="121" customWidth="1"/>
    <col min="4304" max="4304" width="7.5703125" style="121" customWidth="1"/>
    <col min="4305" max="4305" width="11" style="121" customWidth="1"/>
    <col min="4306" max="4306" width="10.140625" style="121" customWidth="1"/>
    <col min="4307" max="4307" width="9.140625" style="121"/>
    <col min="4308" max="4308" width="13" style="121" customWidth="1"/>
    <col min="4309" max="4309" width="8.5703125" style="121" customWidth="1"/>
    <col min="4310" max="4310" width="14.5703125" style="121" customWidth="1"/>
    <col min="4311" max="4311" width="9.140625" style="121"/>
    <col min="4312" max="4313" width="12" style="121" customWidth="1"/>
    <col min="4314" max="4315" width="9.85546875" style="121" customWidth="1"/>
    <col min="4316" max="4316" width="11.7109375" style="121" customWidth="1"/>
    <col min="4317" max="4317" width="12.5703125" style="121" customWidth="1"/>
    <col min="4318" max="4318" width="10.85546875" style="121" customWidth="1"/>
    <col min="4319" max="4319" width="9.140625" style="121"/>
    <col min="4320" max="4320" width="10.85546875" style="121" customWidth="1"/>
    <col min="4321" max="4321" width="11.7109375" style="121" customWidth="1"/>
    <col min="4322" max="4322" width="10.85546875" style="121" customWidth="1"/>
    <col min="4323" max="4323" width="11.7109375" style="121" customWidth="1"/>
    <col min="4324" max="4324" width="12.7109375" style="121" customWidth="1"/>
    <col min="4325" max="4325" width="15.5703125" style="121" customWidth="1"/>
    <col min="4326" max="4326" width="14.28515625" style="121" customWidth="1"/>
    <col min="4327" max="4327" width="13.85546875" style="121" customWidth="1"/>
    <col min="4328" max="4329" width="11.85546875" style="121" customWidth="1"/>
    <col min="4330" max="4330" width="13.85546875" style="121" customWidth="1"/>
    <col min="4331" max="4333" width="9.140625" style="121"/>
    <col min="4334" max="4334" width="3.140625" style="121" customWidth="1"/>
    <col min="4335" max="4335" width="12" style="121" bestFit="1" customWidth="1"/>
    <col min="4336" max="4336" width="2" style="121" customWidth="1"/>
    <col min="4337" max="4338" width="9.140625" style="121"/>
    <col min="4339" max="4339" width="11.7109375" style="121" customWidth="1"/>
    <col min="4340" max="4549" width="9.140625" style="121"/>
    <col min="4550" max="4550" width="26.42578125" style="121" customWidth="1"/>
    <col min="4551" max="4551" width="32.140625" style="121" customWidth="1"/>
    <col min="4552" max="4552" width="30.140625" style="121" customWidth="1"/>
    <col min="4553" max="4553" width="36.5703125" style="121" customWidth="1"/>
    <col min="4554" max="4554" width="9.140625" style="121"/>
    <col min="4555" max="4555" width="7.7109375" style="121" customWidth="1"/>
    <col min="4556" max="4556" width="6.7109375" style="121" customWidth="1"/>
    <col min="4557" max="4557" width="8" style="121" customWidth="1"/>
    <col min="4558" max="4559" width="7.7109375" style="121" customWidth="1"/>
    <col min="4560" max="4560" width="7.5703125" style="121" customWidth="1"/>
    <col min="4561" max="4561" width="11" style="121" customWidth="1"/>
    <col min="4562" max="4562" width="10.140625" style="121" customWidth="1"/>
    <col min="4563" max="4563" width="9.140625" style="121"/>
    <col min="4564" max="4564" width="13" style="121" customWidth="1"/>
    <col min="4565" max="4565" width="8.5703125" style="121" customWidth="1"/>
    <col min="4566" max="4566" width="14.5703125" style="121" customWidth="1"/>
    <col min="4567" max="4567" width="9.140625" style="121"/>
    <col min="4568" max="4569" width="12" style="121" customWidth="1"/>
    <col min="4570" max="4571" width="9.85546875" style="121" customWidth="1"/>
    <col min="4572" max="4572" width="11.7109375" style="121" customWidth="1"/>
    <col min="4573" max="4573" width="12.5703125" style="121" customWidth="1"/>
    <col min="4574" max="4574" width="10.85546875" style="121" customWidth="1"/>
    <col min="4575" max="4575" width="9.140625" style="121"/>
    <col min="4576" max="4576" width="10.85546875" style="121" customWidth="1"/>
    <col min="4577" max="4577" width="11.7109375" style="121" customWidth="1"/>
    <col min="4578" max="4578" width="10.85546875" style="121" customWidth="1"/>
    <col min="4579" max="4579" width="11.7109375" style="121" customWidth="1"/>
    <col min="4580" max="4580" width="12.7109375" style="121" customWidth="1"/>
    <col min="4581" max="4581" width="15.5703125" style="121" customWidth="1"/>
    <col min="4582" max="4582" width="14.28515625" style="121" customWidth="1"/>
    <col min="4583" max="4583" width="13.85546875" style="121" customWidth="1"/>
    <col min="4584" max="4585" width="11.85546875" style="121" customWidth="1"/>
    <col min="4586" max="4586" width="13.85546875" style="121" customWidth="1"/>
    <col min="4587" max="4589" width="9.140625" style="121"/>
    <col min="4590" max="4590" width="3.140625" style="121" customWidth="1"/>
    <col min="4591" max="4591" width="12" style="121" bestFit="1" customWidth="1"/>
    <col min="4592" max="4592" width="2" style="121" customWidth="1"/>
    <col min="4593" max="4594" width="9.140625" style="121"/>
    <col min="4595" max="4595" width="11.7109375" style="121" customWidth="1"/>
    <col min="4596" max="4805" width="9.140625" style="121"/>
    <col min="4806" max="4806" width="26.42578125" style="121" customWidth="1"/>
    <col min="4807" max="4807" width="32.140625" style="121" customWidth="1"/>
    <col min="4808" max="4808" width="30.140625" style="121" customWidth="1"/>
    <col min="4809" max="4809" width="36.5703125" style="121" customWidth="1"/>
    <col min="4810" max="4810" width="9.140625" style="121"/>
    <col min="4811" max="4811" width="7.7109375" style="121" customWidth="1"/>
    <col min="4812" max="4812" width="6.7109375" style="121" customWidth="1"/>
    <col min="4813" max="4813" width="8" style="121" customWidth="1"/>
    <col min="4814" max="4815" width="7.7109375" style="121" customWidth="1"/>
    <col min="4816" max="4816" width="7.5703125" style="121" customWidth="1"/>
    <col min="4817" max="4817" width="11" style="121" customWidth="1"/>
    <col min="4818" max="4818" width="10.140625" style="121" customWidth="1"/>
    <col min="4819" max="4819" width="9.140625" style="121"/>
    <col min="4820" max="4820" width="13" style="121" customWidth="1"/>
    <col min="4821" max="4821" width="8.5703125" style="121" customWidth="1"/>
    <col min="4822" max="4822" width="14.5703125" style="121" customWidth="1"/>
    <col min="4823" max="4823" width="9.140625" style="121"/>
    <col min="4824" max="4825" width="12" style="121" customWidth="1"/>
    <col min="4826" max="4827" width="9.85546875" style="121" customWidth="1"/>
    <col min="4828" max="4828" width="11.7109375" style="121" customWidth="1"/>
    <col min="4829" max="4829" width="12.5703125" style="121" customWidth="1"/>
    <col min="4830" max="4830" width="10.85546875" style="121" customWidth="1"/>
    <col min="4831" max="4831" width="9.140625" style="121"/>
    <col min="4832" max="4832" width="10.85546875" style="121" customWidth="1"/>
    <col min="4833" max="4833" width="11.7109375" style="121" customWidth="1"/>
    <col min="4834" max="4834" width="10.85546875" style="121" customWidth="1"/>
    <col min="4835" max="4835" width="11.7109375" style="121" customWidth="1"/>
    <col min="4836" max="4836" width="12.7109375" style="121" customWidth="1"/>
    <col min="4837" max="4837" width="15.5703125" style="121" customWidth="1"/>
    <col min="4838" max="4838" width="14.28515625" style="121" customWidth="1"/>
    <col min="4839" max="4839" width="13.85546875" style="121" customWidth="1"/>
    <col min="4840" max="4841" width="11.85546875" style="121" customWidth="1"/>
    <col min="4842" max="4842" width="13.85546875" style="121" customWidth="1"/>
    <col min="4843" max="4845" width="9.140625" style="121"/>
    <col min="4846" max="4846" width="3.140625" style="121" customWidth="1"/>
    <col min="4847" max="4847" width="12" style="121" bestFit="1" customWidth="1"/>
    <col min="4848" max="4848" width="2" style="121" customWidth="1"/>
    <col min="4849" max="4850" width="9.140625" style="121"/>
    <col min="4851" max="4851" width="11.7109375" style="121" customWidth="1"/>
    <col min="4852" max="5061" width="9.140625" style="121"/>
    <col min="5062" max="5062" width="26.42578125" style="121" customWidth="1"/>
    <col min="5063" max="5063" width="32.140625" style="121" customWidth="1"/>
    <col min="5064" max="5064" width="30.140625" style="121" customWidth="1"/>
    <col min="5065" max="5065" width="36.5703125" style="121" customWidth="1"/>
    <col min="5066" max="5066" width="9.140625" style="121"/>
    <col min="5067" max="5067" width="7.7109375" style="121" customWidth="1"/>
    <col min="5068" max="5068" width="6.7109375" style="121" customWidth="1"/>
    <col min="5069" max="5069" width="8" style="121" customWidth="1"/>
    <col min="5070" max="5071" width="7.7109375" style="121" customWidth="1"/>
    <col min="5072" max="5072" width="7.5703125" style="121" customWidth="1"/>
    <col min="5073" max="5073" width="11" style="121" customWidth="1"/>
    <col min="5074" max="5074" width="10.140625" style="121" customWidth="1"/>
    <col min="5075" max="5075" width="9.140625" style="121"/>
    <col min="5076" max="5076" width="13" style="121" customWidth="1"/>
    <col min="5077" max="5077" width="8.5703125" style="121" customWidth="1"/>
    <col min="5078" max="5078" width="14.5703125" style="121" customWidth="1"/>
    <col min="5079" max="5079" width="9.140625" style="121"/>
    <col min="5080" max="5081" width="12" style="121" customWidth="1"/>
    <col min="5082" max="5083" width="9.85546875" style="121" customWidth="1"/>
    <col min="5084" max="5084" width="11.7109375" style="121" customWidth="1"/>
    <col min="5085" max="5085" width="12.5703125" style="121" customWidth="1"/>
    <col min="5086" max="5086" width="10.85546875" style="121" customWidth="1"/>
    <col min="5087" max="5087" width="9.140625" style="121"/>
    <col min="5088" max="5088" width="10.85546875" style="121" customWidth="1"/>
    <col min="5089" max="5089" width="11.7109375" style="121" customWidth="1"/>
    <col min="5090" max="5090" width="10.85546875" style="121" customWidth="1"/>
    <col min="5091" max="5091" width="11.7109375" style="121" customWidth="1"/>
    <col min="5092" max="5092" width="12.7109375" style="121" customWidth="1"/>
    <col min="5093" max="5093" width="15.5703125" style="121" customWidth="1"/>
    <col min="5094" max="5094" width="14.28515625" style="121" customWidth="1"/>
    <col min="5095" max="5095" width="13.85546875" style="121" customWidth="1"/>
    <col min="5096" max="5097" width="11.85546875" style="121" customWidth="1"/>
    <col min="5098" max="5098" width="13.85546875" style="121" customWidth="1"/>
    <col min="5099" max="5101" width="9.140625" style="121"/>
    <col min="5102" max="5102" width="3.140625" style="121" customWidth="1"/>
    <col min="5103" max="5103" width="12" style="121" bestFit="1" customWidth="1"/>
    <col min="5104" max="5104" width="2" style="121" customWidth="1"/>
    <col min="5105" max="5106" width="9.140625" style="121"/>
    <col min="5107" max="5107" width="11.7109375" style="121" customWidth="1"/>
    <col min="5108" max="5317" width="9.140625" style="121"/>
    <col min="5318" max="5318" width="26.42578125" style="121" customWidth="1"/>
    <col min="5319" max="5319" width="32.140625" style="121" customWidth="1"/>
    <col min="5320" max="5320" width="30.140625" style="121" customWidth="1"/>
    <col min="5321" max="5321" width="36.5703125" style="121" customWidth="1"/>
    <col min="5322" max="5322" width="9.140625" style="121"/>
    <col min="5323" max="5323" width="7.7109375" style="121" customWidth="1"/>
    <col min="5324" max="5324" width="6.7109375" style="121" customWidth="1"/>
    <col min="5325" max="5325" width="8" style="121" customWidth="1"/>
    <col min="5326" max="5327" width="7.7109375" style="121" customWidth="1"/>
    <col min="5328" max="5328" width="7.5703125" style="121" customWidth="1"/>
    <col min="5329" max="5329" width="11" style="121" customWidth="1"/>
    <col min="5330" max="5330" width="10.140625" style="121" customWidth="1"/>
    <col min="5331" max="5331" width="9.140625" style="121"/>
    <col min="5332" max="5332" width="13" style="121" customWidth="1"/>
    <col min="5333" max="5333" width="8.5703125" style="121" customWidth="1"/>
    <col min="5334" max="5334" width="14.5703125" style="121" customWidth="1"/>
    <col min="5335" max="5335" width="9.140625" style="121"/>
    <col min="5336" max="5337" width="12" style="121" customWidth="1"/>
    <col min="5338" max="5339" width="9.85546875" style="121" customWidth="1"/>
    <col min="5340" max="5340" width="11.7109375" style="121" customWidth="1"/>
    <col min="5341" max="5341" width="12.5703125" style="121" customWidth="1"/>
    <col min="5342" max="5342" width="10.85546875" style="121" customWidth="1"/>
    <col min="5343" max="5343" width="9.140625" style="121"/>
    <col min="5344" max="5344" width="10.85546875" style="121" customWidth="1"/>
    <col min="5345" max="5345" width="11.7109375" style="121" customWidth="1"/>
    <col min="5346" max="5346" width="10.85546875" style="121" customWidth="1"/>
    <col min="5347" max="5347" width="11.7109375" style="121" customWidth="1"/>
    <col min="5348" max="5348" width="12.7109375" style="121" customWidth="1"/>
    <col min="5349" max="5349" width="15.5703125" style="121" customWidth="1"/>
    <col min="5350" max="5350" width="14.28515625" style="121" customWidth="1"/>
    <col min="5351" max="5351" width="13.85546875" style="121" customWidth="1"/>
    <col min="5352" max="5353" width="11.85546875" style="121" customWidth="1"/>
    <col min="5354" max="5354" width="13.85546875" style="121" customWidth="1"/>
    <col min="5355" max="5357" width="9.140625" style="121"/>
    <col min="5358" max="5358" width="3.140625" style="121" customWidth="1"/>
    <col min="5359" max="5359" width="12" style="121" bestFit="1" customWidth="1"/>
    <col min="5360" max="5360" width="2" style="121" customWidth="1"/>
    <col min="5361" max="5362" width="9.140625" style="121"/>
    <col min="5363" max="5363" width="11.7109375" style="121" customWidth="1"/>
    <col min="5364" max="5573" width="9.140625" style="121"/>
    <col min="5574" max="5574" width="26.42578125" style="121" customWidth="1"/>
    <col min="5575" max="5575" width="32.140625" style="121" customWidth="1"/>
    <col min="5576" max="5576" width="30.140625" style="121" customWidth="1"/>
    <col min="5577" max="5577" width="36.5703125" style="121" customWidth="1"/>
    <col min="5578" max="5578" width="9.140625" style="121"/>
    <col min="5579" max="5579" width="7.7109375" style="121" customWidth="1"/>
    <col min="5580" max="5580" width="6.7109375" style="121" customWidth="1"/>
    <col min="5581" max="5581" width="8" style="121" customWidth="1"/>
    <col min="5582" max="5583" width="7.7109375" style="121" customWidth="1"/>
    <col min="5584" max="5584" width="7.5703125" style="121" customWidth="1"/>
    <col min="5585" max="5585" width="11" style="121" customWidth="1"/>
    <col min="5586" max="5586" width="10.140625" style="121" customWidth="1"/>
    <col min="5587" max="5587" width="9.140625" style="121"/>
    <col min="5588" max="5588" width="13" style="121" customWidth="1"/>
    <col min="5589" max="5589" width="8.5703125" style="121" customWidth="1"/>
    <col min="5590" max="5590" width="14.5703125" style="121" customWidth="1"/>
    <col min="5591" max="5591" width="9.140625" style="121"/>
    <col min="5592" max="5593" width="12" style="121" customWidth="1"/>
    <col min="5594" max="5595" width="9.85546875" style="121" customWidth="1"/>
    <col min="5596" max="5596" width="11.7109375" style="121" customWidth="1"/>
    <col min="5597" max="5597" width="12.5703125" style="121" customWidth="1"/>
    <col min="5598" max="5598" width="10.85546875" style="121" customWidth="1"/>
    <col min="5599" max="5599" width="9.140625" style="121"/>
    <col min="5600" max="5600" width="10.85546875" style="121" customWidth="1"/>
    <col min="5601" max="5601" width="11.7109375" style="121" customWidth="1"/>
    <col min="5602" max="5602" width="10.85546875" style="121" customWidth="1"/>
    <col min="5603" max="5603" width="11.7109375" style="121" customWidth="1"/>
    <col min="5604" max="5604" width="12.7109375" style="121" customWidth="1"/>
    <col min="5605" max="5605" width="15.5703125" style="121" customWidth="1"/>
    <col min="5606" max="5606" width="14.28515625" style="121" customWidth="1"/>
    <col min="5607" max="5607" width="13.85546875" style="121" customWidth="1"/>
    <col min="5608" max="5609" width="11.85546875" style="121" customWidth="1"/>
    <col min="5610" max="5610" width="13.85546875" style="121" customWidth="1"/>
    <col min="5611" max="5613" width="9.140625" style="121"/>
    <col min="5614" max="5614" width="3.140625" style="121" customWidth="1"/>
    <col min="5615" max="5615" width="12" style="121" bestFit="1" customWidth="1"/>
    <col min="5616" max="5616" width="2" style="121" customWidth="1"/>
    <col min="5617" max="5618" width="9.140625" style="121"/>
    <col min="5619" max="5619" width="11.7109375" style="121" customWidth="1"/>
    <col min="5620" max="5829" width="9.140625" style="121"/>
    <col min="5830" max="5830" width="26.42578125" style="121" customWidth="1"/>
    <col min="5831" max="5831" width="32.140625" style="121" customWidth="1"/>
    <col min="5832" max="5832" width="30.140625" style="121" customWidth="1"/>
    <col min="5833" max="5833" width="36.5703125" style="121" customWidth="1"/>
    <col min="5834" max="5834" width="9.140625" style="121"/>
    <col min="5835" max="5835" width="7.7109375" style="121" customWidth="1"/>
    <col min="5836" max="5836" width="6.7109375" style="121" customWidth="1"/>
    <col min="5837" max="5837" width="8" style="121" customWidth="1"/>
    <col min="5838" max="5839" width="7.7109375" style="121" customWidth="1"/>
    <col min="5840" max="5840" width="7.5703125" style="121" customWidth="1"/>
    <col min="5841" max="5841" width="11" style="121" customWidth="1"/>
    <col min="5842" max="5842" width="10.140625" style="121" customWidth="1"/>
    <col min="5843" max="5843" width="9.140625" style="121"/>
    <col min="5844" max="5844" width="13" style="121" customWidth="1"/>
    <col min="5845" max="5845" width="8.5703125" style="121" customWidth="1"/>
    <col min="5846" max="5846" width="14.5703125" style="121" customWidth="1"/>
    <col min="5847" max="5847" width="9.140625" style="121"/>
    <col min="5848" max="5849" width="12" style="121" customWidth="1"/>
    <col min="5850" max="5851" width="9.85546875" style="121" customWidth="1"/>
    <col min="5852" max="5852" width="11.7109375" style="121" customWidth="1"/>
    <col min="5853" max="5853" width="12.5703125" style="121" customWidth="1"/>
    <col min="5854" max="5854" width="10.85546875" style="121" customWidth="1"/>
    <col min="5855" max="5855" width="9.140625" style="121"/>
    <col min="5856" max="5856" width="10.85546875" style="121" customWidth="1"/>
    <col min="5857" max="5857" width="11.7109375" style="121" customWidth="1"/>
    <col min="5858" max="5858" width="10.85546875" style="121" customWidth="1"/>
    <col min="5859" max="5859" width="11.7109375" style="121" customWidth="1"/>
    <col min="5860" max="5860" width="12.7109375" style="121" customWidth="1"/>
    <col min="5861" max="5861" width="15.5703125" style="121" customWidth="1"/>
    <col min="5862" max="5862" width="14.28515625" style="121" customWidth="1"/>
    <col min="5863" max="5863" width="13.85546875" style="121" customWidth="1"/>
    <col min="5864" max="5865" width="11.85546875" style="121" customWidth="1"/>
    <col min="5866" max="5866" width="13.85546875" style="121" customWidth="1"/>
    <col min="5867" max="5869" width="9.140625" style="121"/>
    <col min="5870" max="5870" width="3.140625" style="121" customWidth="1"/>
    <col min="5871" max="5871" width="12" style="121" bestFit="1" customWidth="1"/>
    <col min="5872" max="5872" width="2" style="121" customWidth="1"/>
    <col min="5873" max="5874" width="9.140625" style="121"/>
    <col min="5875" max="5875" width="11.7109375" style="121" customWidth="1"/>
    <col min="5876" max="6085" width="9.140625" style="121"/>
    <col min="6086" max="6086" width="26.42578125" style="121" customWidth="1"/>
    <col min="6087" max="6087" width="32.140625" style="121" customWidth="1"/>
    <col min="6088" max="6088" width="30.140625" style="121" customWidth="1"/>
    <col min="6089" max="6089" width="36.5703125" style="121" customWidth="1"/>
    <col min="6090" max="6090" width="9.140625" style="121"/>
    <col min="6091" max="6091" width="7.7109375" style="121" customWidth="1"/>
    <col min="6092" max="6092" width="6.7109375" style="121" customWidth="1"/>
    <col min="6093" max="6093" width="8" style="121" customWidth="1"/>
    <col min="6094" max="6095" width="7.7109375" style="121" customWidth="1"/>
    <col min="6096" max="6096" width="7.5703125" style="121" customWidth="1"/>
    <col min="6097" max="6097" width="11" style="121" customWidth="1"/>
    <col min="6098" max="6098" width="10.140625" style="121" customWidth="1"/>
    <col min="6099" max="6099" width="9.140625" style="121"/>
    <col min="6100" max="6100" width="13" style="121" customWidth="1"/>
    <col min="6101" max="6101" width="8.5703125" style="121" customWidth="1"/>
    <col min="6102" max="6102" width="14.5703125" style="121" customWidth="1"/>
    <col min="6103" max="6103" width="9.140625" style="121"/>
    <col min="6104" max="6105" width="12" style="121" customWidth="1"/>
    <col min="6106" max="6107" width="9.85546875" style="121" customWidth="1"/>
    <col min="6108" max="6108" width="11.7109375" style="121" customWidth="1"/>
    <col min="6109" max="6109" width="12.5703125" style="121" customWidth="1"/>
    <col min="6110" max="6110" width="10.85546875" style="121" customWidth="1"/>
    <col min="6111" max="6111" width="9.140625" style="121"/>
    <col min="6112" max="6112" width="10.85546875" style="121" customWidth="1"/>
    <col min="6113" max="6113" width="11.7109375" style="121" customWidth="1"/>
    <col min="6114" max="6114" width="10.85546875" style="121" customWidth="1"/>
    <col min="6115" max="6115" width="11.7109375" style="121" customWidth="1"/>
    <col min="6116" max="6116" width="12.7109375" style="121" customWidth="1"/>
    <col min="6117" max="6117" width="15.5703125" style="121" customWidth="1"/>
    <col min="6118" max="6118" width="14.28515625" style="121" customWidth="1"/>
    <col min="6119" max="6119" width="13.85546875" style="121" customWidth="1"/>
    <col min="6120" max="6121" width="11.85546875" style="121" customWidth="1"/>
    <col min="6122" max="6122" width="13.85546875" style="121" customWidth="1"/>
    <col min="6123" max="6125" width="9.140625" style="121"/>
    <col min="6126" max="6126" width="3.140625" style="121" customWidth="1"/>
    <col min="6127" max="6127" width="12" style="121" bestFit="1" customWidth="1"/>
    <col min="6128" max="6128" width="2" style="121" customWidth="1"/>
    <col min="6129" max="6130" width="9.140625" style="121"/>
    <col min="6131" max="6131" width="11.7109375" style="121" customWidth="1"/>
    <col min="6132" max="6341" width="9.140625" style="121"/>
    <col min="6342" max="6342" width="26.42578125" style="121" customWidth="1"/>
    <col min="6343" max="6343" width="32.140625" style="121" customWidth="1"/>
    <col min="6344" max="6344" width="30.140625" style="121" customWidth="1"/>
    <col min="6345" max="6345" width="36.5703125" style="121" customWidth="1"/>
    <col min="6346" max="6346" width="9.140625" style="121"/>
    <col min="6347" max="6347" width="7.7109375" style="121" customWidth="1"/>
    <col min="6348" max="6348" width="6.7109375" style="121" customWidth="1"/>
    <col min="6349" max="6349" width="8" style="121" customWidth="1"/>
    <col min="6350" max="6351" width="7.7109375" style="121" customWidth="1"/>
    <col min="6352" max="6352" width="7.5703125" style="121" customWidth="1"/>
    <col min="6353" max="6353" width="11" style="121" customWidth="1"/>
    <col min="6354" max="6354" width="10.140625" style="121" customWidth="1"/>
    <col min="6355" max="6355" width="9.140625" style="121"/>
    <col min="6356" max="6356" width="13" style="121" customWidth="1"/>
    <col min="6357" max="6357" width="8.5703125" style="121" customWidth="1"/>
    <col min="6358" max="6358" width="14.5703125" style="121" customWidth="1"/>
    <col min="6359" max="6359" width="9.140625" style="121"/>
    <col min="6360" max="6361" width="12" style="121" customWidth="1"/>
    <col min="6362" max="6363" width="9.85546875" style="121" customWidth="1"/>
    <col min="6364" max="6364" width="11.7109375" style="121" customWidth="1"/>
    <col min="6365" max="6365" width="12.5703125" style="121" customWidth="1"/>
    <col min="6366" max="6366" width="10.85546875" style="121" customWidth="1"/>
    <col min="6367" max="6367" width="9.140625" style="121"/>
    <col min="6368" max="6368" width="10.85546875" style="121" customWidth="1"/>
    <col min="6369" max="6369" width="11.7109375" style="121" customWidth="1"/>
    <col min="6370" max="6370" width="10.85546875" style="121" customWidth="1"/>
    <col min="6371" max="6371" width="11.7109375" style="121" customWidth="1"/>
    <col min="6372" max="6372" width="12.7109375" style="121" customWidth="1"/>
    <col min="6373" max="6373" width="15.5703125" style="121" customWidth="1"/>
    <col min="6374" max="6374" width="14.28515625" style="121" customWidth="1"/>
    <col min="6375" max="6375" width="13.85546875" style="121" customWidth="1"/>
    <col min="6376" max="6377" width="11.85546875" style="121" customWidth="1"/>
    <col min="6378" max="6378" width="13.85546875" style="121" customWidth="1"/>
    <col min="6379" max="6381" width="9.140625" style="121"/>
    <col min="6382" max="6382" width="3.140625" style="121" customWidth="1"/>
    <col min="6383" max="6383" width="12" style="121" bestFit="1" customWidth="1"/>
    <col min="6384" max="6384" width="2" style="121" customWidth="1"/>
    <col min="6385" max="6386" width="9.140625" style="121"/>
    <col min="6387" max="6387" width="11.7109375" style="121" customWidth="1"/>
    <col min="6388" max="6597" width="9.140625" style="121"/>
    <col min="6598" max="6598" width="26.42578125" style="121" customWidth="1"/>
    <col min="6599" max="6599" width="32.140625" style="121" customWidth="1"/>
    <col min="6600" max="6600" width="30.140625" style="121" customWidth="1"/>
    <col min="6601" max="6601" width="36.5703125" style="121" customWidth="1"/>
    <col min="6602" max="6602" width="9.140625" style="121"/>
    <col min="6603" max="6603" width="7.7109375" style="121" customWidth="1"/>
    <col min="6604" max="6604" width="6.7109375" style="121" customWidth="1"/>
    <col min="6605" max="6605" width="8" style="121" customWidth="1"/>
    <col min="6606" max="6607" width="7.7109375" style="121" customWidth="1"/>
    <col min="6608" max="6608" width="7.5703125" style="121" customWidth="1"/>
    <col min="6609" max="6609" width="11" style="121" customWidth="1"/>
    <col min="6610" max="6610" width="10.140625" style="121" customWidth="1"/>
    <col min="6611" max="6611" width="9.140625" style="121"/>
    <col min="6612" max="6612" width="13" style="121" customWidth="1"/>
    <col min="6613" max="6613" width="8.5703125" style="121" customWidth="1"/>
    <col min="6614" max="6614" width="14.5703125" style="121" customWidth="1"/>
    <col min="6615" max="6615" width="9.140625" style="121"/>
    <col min="6616" max="6617" width="12" style="121" customWidth="1"/>
    <col min="6618" max="6619" width="9.85546875" style="121" customWidth="1"/>
    <col min="6620" max="6620" width="11.7109375" style="121" customWidth="1"/>
    <col min="6621" max="6621" width="12.5703125" style="121" customWidth="1"/>
    <col min="6622" max="6622" width="10.85546875" style="121" customWidth="1"/>
    <col min="6623" max="6623" width="9.140625" style="121"/>
    <col min="6624" max="6624" width="10.85546875" style="121" customWidth="1"/>
    <col min="6625" max="6625" width="11.7109375" style="121" customWidth="1"/>
    <col min="6626" max="6626" width="10.85546875" style="121" customWidth="1"/>
    <col min="6627" max="6627" width="11.7109375" style="121" customWidth="1"/>
    <col min="6628" max="6628" width="12.7109375" style="121" customWidth="1"/>
    <col min="6629" max="6629" width="15.5703125" style="121" customWidth="1"/>
    <col min="6630" max="6630" width="14.28515625" style="121" customWidth="1"/>
    <col min="6631" max="6631" width="13.85546875" style="121" customWidth="1"/>
    <col min="6632" max="6633" width="11.85546875" style="121" customWidth="1"/>
    <col min="6634" max="6634" width="13.85546875" style="121" customWidth="1"/>
    <col min="6635" max="6637" width="9.140625" style="121"/>
    <col min="6638" max="6638" width="3.140625" style="121" customWidth="1"/>
    <col min="6639" max="6639" width="12" style="121" bestFit="1" customWidth="1"/>
    <col min="6640" max="6640" width="2" style="121" customWidth="1"/>
    <col min="6641" max="6642" width="9.140625" style="121"/>
    <col min="6643" max="6643" width="11.7109375" style="121" customWidth="1"/>
    <col min="6644" max="6853" width="9.140625" style="121"/>
    <col min="6854" max="6854" width="26.42578125" style="121" customWidth="1"/>
    <col min="6855" max="6855" width="32.140625" style="121" customWidth="1"/>
    <col min="6856" max="6856" width="30.140625" style="121" customWidth="1"/>
    <col min="6857" max="6857" width="36.5703125" style="121" customWidth="1"/>
    <col min="6858" max="6858" width="9.140625" style="121"/>
    <col min="6859" max="6859" width="7.7109375" style="121" customWidth="1"/>
    <col min="6860" max="6860" width="6.7109375" style="121" customWidth="1"/>
    <col min="6861" max="6861" width="8" style="121" customWidth="1"/>
    <col min="6862" max="6863" width="7.7109375" style="121" customWidth="1"/>
    <col min="6864" max="6864" width="7.5703125" style="121" customWidth="1"/>
    <col min="6865" max="6865" width="11" style="121" customWidth="1"/>
    <col min="6866" max="6866" width="10.140625" style="121" customWidth="1"/>
    <col min="6867" max="6867" width="9.140625" style="121"/>
    <col min="6868" max="6868" width="13" style="121" customWidth="1"/>
    <col min="6869" max="6869" width="8.5703125" style="121" customWidth="1"/>
    <col min="6870" max="6870" width="14.5703125" style="121" customWidth="1"/>
    <col min="6871" max="6871" width="9.140625" style="121"/>
    <col min="6872" max="6873" width="12" style="121" customWidth="1"/>
    <col min="6874" max="6875" width="9.85546875" style="121" customWidth="1"/>
    <col min="6876" max="6876" width="11.7109375" style="121" customWidth="1"/>
    <col min="6877" max="6877" width="12.5703125" style="121" customWidth="1"/>
    <col min="6878" max="6878" width="10.85546875" style="121" customWidth="1"/>
    <col min="6879" max="6879" width="9.140625" style="121"/>
    <col min="6880" max="6880" width="10.85546875" style="121" customWidth="1"/>
    <col min="6881" max="6881" width="11.7109375" style="121" customWidth="1"/>
    <col min="6882" max="6882" width="10.85546875" style="121" customWidth="1"/>
    <col min="6883" max="6883" width="11.7109375" style="121" customWidth="1"/>
    <col min="6884" max="6884" width="12.7109375" style="121" customWidth="1"/>
    <col min="6885" max="6885" width="15.5703125" style="121" customWidth="1"/>
    <col min="6886" max="6886" width="14.28515625" style="121" customWidth="1"/>
    <col min="6887" max="6887" width="13.85546875" style="121" customWidth="1"/>
    <col min="6888" max="6889" width="11.85546875" style="121" customWidth="1"/>
    <col min="6890" max="6890" width="13.85546875" style="121" customWidth="1"/>
    <col min="6891" max="6893" width="9.140625" style="121"/>
    <col min="6894" max="6894" width="3.140625" style="121" customWidth="1"/>
    <col min="6895" max="6895" width="12" style="121" bestFit="1" customWidth="1"/>
    <col min="6896" max="6896" width="2" style="121" customWidth="1"/>
    <col min="6897" max="6898" width="9.140625" style="121"/>
    <col min="6899" max="6899" width="11.7109375" style="121" customWidth="1"/>
    <col min="6900" max="7109" width="9.140625" style="121"/>
    <col min="7110" max="7110" width="26.42578125" style="121" customWidth="1"/>
    <col min="7111" max="7111" width="32.140625" style="121" customWidth="1"/>
    <col min="7112" max="7112" width="30.140625" style="121" customWidth="1"/>
    <col min="7113" max="7113" width="36.5703125" style="121" customWidth="1"/>
    <col min="7114" max="7114" width="9.140625" style="121"/>
    <col min="7115" max="7115" width="7.7109375" style="121" customWidth="1"/>
    <col min="7116" max="7116" width="6.7109375" style="121" customWidth="1"/>
    <col min="7117" max="7117" width="8" style="121" customWidth="1"/>
    <col min="7118" max="7119" width="7.7109375" style="121" customWidth="1"/>
    <col min="7120" max="7120" width="7.5703125" style="121" customWidth="1"/>
    <col min="7121" max="7121" width="11" style="121" customWidth="1"/>
    <col min="7122" max="7122" width="10.140625" style="121" customWidth="1"/>
    <col min="7123" max="7123" width="9.140625" style="121"/>
    <col min="7124" max="7124" width="13" style="121" customWidth="1"/>
    <col min="7125" max="7125" width="8.5703125" style="121" customWidth="1"/>
    <col min="7126" max="7126" width="14.5703125" style="121" customWidth="1"/>
    <col min="7127" max="7127" width="9.140625" style="121"/>
    <col min="7128" max="7129" width="12" style="121" customWidth="1"/>
    <col min="7130" max="7131" width="9.85546875" style="121" customWidth="1"/>
    <col min="7132" max="7132" width="11.7109375" style="121" customWidth="1"/>
    <col min="7133" max="7133" width="12.5703125" style="121" customWidth="1"/>
    <col min="7134" max="7134" width="10.85546875" style="121" customWidth="1"/>
    <col min="7135" max="7135" width="9.140625" style="121"/>
    <col min="7136" max="7136" width="10.85546875" style="121" customWidth="1"/>
    <col min="7137" max="7137" width="11.7109375" style="121" customWidth="1"/>
    <col min="7138" max="7138" width="10.85546875" style="121" customWidth="1"/>
    <col min="7139" max="7139" width="11.7109375" style="121" customWidth="1"/>
    <col min="7140" max="7140" width="12.7109375" style="121" customWidth="1"/>
    <col min="7141" max="7141" width="15.5703125" style="121" customWidth="1"/>
    <col min="7142" max="7142" width="14.28515625" style="121" customWidth="1"/>
    <col min="7143" max="7143" width="13.85546875" style="121" customWidth="1"/>
    <col min="7144" max="7145" width="11.85546875" style="121" customWidth="1"/>
    <col min="7146" max="7146" width="13.85546875" style="121" customWidth="1"/>
    <col min="7147" max="7149" width="9.140625" style="121"/>
    <col min="7150" max="7150" width="3.140625" style="121" customWidth="1"/>
    <col min="7151" max="7151" width="12" style="121" bestFit="1" customWidth="1"/>
    <col min="7152" max="7152" width="2" style="121" customWidth="1"/>
    <col min="7153" max="7154" width="9.140625" style="121"/>
    <col min="7155" max="7155" width="11.7109375" style="121" customWidth="1"/>
    <col min="7156" max="7365" width="9.140625" style="121"/>
    <col min="7366" max="7366" width="26.42578125" style="121" customWidth="1"/>
    <col min="7367" max="7367" width="32.140625" style="121" customWidth="1"/>
    <col min="7368" max="7368" width="30.140625" style="121" customWidth="1"/>
    <col min="7369" max="7369" width="36.5703125" style="121" customWidth="1"/>
    <col min="7370" max="7370" width="9.140625" style="121"/>
    <col min="7371" max="7371" width="7.7109375" style="121" customWidth="1"/>
    <col min="7372" max="7372" width="6.7109375" style="121" customWidth="1"/>
    <col min="7373" max="7373" width="8" style="121" customWidth="1"/>
    <col min="7374" max="7375" width="7.7109375" style="121" customWidth="1"/>
    <col min="7376" max="7376" width="7.5703125" style="121" customWidth="1"/>
    <col min="7377" max="7377" width="11" style="121" customWidth="1"/>
    <col min="7378" max="7378" width="10.140625" style="121" customWidth="1"/>
    <col min="7379" max="7379" width="9.140625" style="121"/>
    <col min="7380" max="7380" width="13" style="121" customWidth="1"/>
    <col min="7381" max="7381" width="8.5703125" style="121" customWidth="1"/>
    <col min="7382" max="7382" width="14.5703125" style="121" customWidth="1"/>
    <col min="7383" max="7383" width="9.140625" style="121"/>
    <col min="7384" max="7385" width="12" style="121" customWidth="1"/>
    <col min="7386" max="7387" width="9.85546875" style="121" customWidth="1"/>
    <col min="7388" max="7388" width="11.7109375" style="121" customWidth="1"/>
    <col min="7389" max="7389" width="12.5703125" style="121" customWidth="1"/>
    <col min="7390" max="7390" width="10.85546875" style="121" customWidth="1"/>
    <col min="7391" max="7391" width="9.140625" style="121"/>
    <col min="7392" max="7392" width="10.85546875" style="121" customWidth="1"/>
    <col min="7393" max="7393" width="11.7109375" style="121" customWidth="1"/>
    <col min="7394" max="7394" width="10.85546875" style="121" customWidth="1"/>
    <col min="7395" max="7395" width="11.7109375" style="121" customWidth="1"/>
    <col min="7396" max="7396" width="12.7109375" style="121" customWidth="1"/>
    <col min="7397" max="7397" width="15.5703125" style="121" customWidth="1"/>
    <col min="7398" max="7398" width="14.28515625" style="121" customWidth="1"/>
    <col min="7399" max="7399" width="13.85546875" style="121" customWidth="1"/>
    <col min="7400" max="7401" width="11.85546875" style="121" customWidth="1"/>
    <col min="7402" max="7402" width="13.85546875" style="121" customWidth="1"/>
    <col min="7403" max="7405" width="9.140625" style="121"/>
    <col min="7406" max="7406" width="3.140625" style="121" customWidth="1"/>
    <col min="7407" max="7407" width="12" style="121" bestFit="1" customWidth="1"/>
    <col min="7408" max="7408" width="2" style="121" customWidth="1"/>
    <col min="7409" max="7410" width="9.140625" style="121"/>
    <col min="7411" max="7411" width="11.7109375" style="121" customWidth="1"/>
    <col min="7412" max="7621" width="9.140625" style="121"/>
    <col min="7622" max="7622" width="26.42578125" style="121" customWidth="1"/>
    <col min="7623" max="7623" width="32.140625" style="121" customWidth="1"/>
    <col min="7624" max="7624" width="30.140625" style="121" customWidth="1"/>
    <col min="7625" max="7625" width="36.5703125" style="121" customWidth="1"/>
    <col min="7626" max="7626" width="9.140625" style="121"/>
    <col min="7627" max="7627" width="7.7109375" style="121" customWidth="1"/>
    <col min="7628" max="7628" width="6.7109375" style="121" customWidth="1"/>
    <col min="7629" max="7629" width="8" style="121" customWidth="1"/>
    <col min="7630" max="7631" width="7.7109375" style="121" customWidth="1"/>
    <col min="7632" max="7632" width="7.5703125" style="121" customWidth="1"/>
    <col min="7633" max="7633" width="11" style="121" customWidth="1"/>
    <col min="7634" max="7634" width="10.140625" style="121" customWidth="1"/>
    <col min="7635" max="7635" width="9.140625" style="121"/>
    <col min="7636" max="7636" width="13" style="121" customWidth="1"/>
    <col min="7637" max="7637" width="8.5703125" style="121" customWidth="1"/>
    <col min="7638" max="7638" width="14.5703125" style="121" customWidth="1"/>
    <col min="7639" max="7639" width="9.140625" style="121"/>
    <col min="7640" max="7641" width="12" style="121" customWidth="1"/>
    <col min="7642" max="7643" width="9.85546875" style="121" customWidth="1"/>
    <col min="7644" max="7644" width="11.7109375" style="121" customWidth="1"/>
    <col min="7645" max="7645" width="12.5703125" style="121" customWidth="1"/>
    <col min="7646" max="7646" width="10.85546875" style="121" customWidth="1"/>
    <col min="7647" max="7647" width="9.140625" style="121"/>
    <col min="7648" max="7648" width="10.85546875" style="121" customWidth="1"/>
    <col min="7649" max="7649" width="11.7109375" style="121" customWidth="1"/>
    <col min="7650" max="7650" width="10.85546875" style="121" customWidth="1"/>
    <col min="7651" max="7651" width="11.7109375" style="121" customWidth="1"/>
    <col min="7652" max="7652" width="12.7109375" style="121" customWidth="1"/>
    <col min="7653" max="7653" width="15.5703125" style="121" customWidth="1"/>
    <col min="7654" max="7654" width="14.28515625" style="121" customWidth="1"/>
    <col min="7655" max="7655" width="13.85546875" style="121" customWidth="1"/>
    <col min="7656" max="7657" width="11.85546875" style="121" customWidth="1"/>
    <col min="7658" max="7658" width="13.85546875" style="121" customWidth="1"/>
    <col min="7659" max="7661" width="9.140625" style="121"/>
    <col min="7662" max="7662" width="3.140625" style="121" customWidth="1"/>
    <col min="7663" max="7663" width="12" style="121" bestFit="1" customWidth="1"/>
    <col min="7664" max="7664" width="2" style="121" customWidth="1"/>
    <col min="7665" max="7666" width="9.140625" style="121"/>
    <col min="7667" max="7667" width="11.7109375" style="121" customWidth="1"/>
    <col min="7668" max="7877" width="9.140625" style="121"/>
    <col min="7878" max="7878" width="26.42578125" style="121" customWidth="1"/>
    <col min="7879" max="7879" width="32.140625" style="121" customWidth="1"/>
    <col min="7880" max="7880" width="30.140625" style="121" customWidth="1"/>
    <col min="7881" max="7881" width="36.5703125" style="121" customWidth="1"/>
    <col min="7882" max="7882" width="9.140625" style="121"/>
    <col min="7883" max="7883" width="7.7109375" style="121" customWidth="1"/>
    <col min="7884" max="7884" width="6.7109375" style="121" customWidth="1"/>
    <col min="7885" max="7885" width="8" style="121" customWidth="1"/>
    <col min="7886" max="7887" width="7.7109375" style="121" customWidth="1"/>
    <col min="7888" max="7888" width="7.5703125" style="121" customWidth="1"/>
    <col min="7889" max="7889" width="11" style="121" customWidth="1"/>
    <col min="7890" max="7890" width="10.140625" style="121" customWidth="1"/>
    <col min="7891" max="7891" width="9.140625" style="121"/>
    <col min="7892" max="7892" width="13" style="121" customWidth="1"/>
    <col min="7893" max="7893" width="8.5703125" style="121" customWidth="1"/>
    <col min="7894" max="7894" width="14.5703125" style="121" customWidth="1"/>
    <col min="7895" max="7895" width="9.140625" style="121"/>
    <col min="7896" max="7897" width="12" style="121" customWidth="1"/>
    <col min="7898" max="7899" width="9.85546875" style="121" customWidth="1"/>
    <col min="7900" max="7900" width="11.7109375" style="121" customWidth="1"/>
    <col min="7901" max="7901" width="12.5703125" style="121" customWidth="1"/>
    <col min="7902" max="7902" width="10.85546875" style="121" customWidth="1"/>
    <col min="7903" max="7903" width="9.140625" style="121"/>
    <col min="7904" max="7904" width="10.85546875" style="121" customWidth="1"/>
    <col min="7905" max="7905" width="11.7109375" style="121" customWidth="1"/>
    <col min="7906" max="7906" width="10.85546875" style="121" customWidth="1"/>
    <col min="7907" max="7907" width="11.7109375" style="121" customWidth="1"/>
    <col min="7908" max="7908" width="12.7109375" style="121" customWidth="1"/>
    <col min="7909" max="7909" width="15.5703125" style="121" customWidth="1"/>
    <col min="7910" max="7910" width="14.28515625" style="121" customWidth="1"/>
    <col min="7911" max="7911" width="13.85546875" style="121" customWidth="1"/>
    <col min="7912" max="7913" width="11.85546875" style="121" customWidth="1"/>
    <col min="7914" max="7914" width="13.85546875" style="121" customWidth="1"/>
    <col min="7915" max="7917" width="9.140625" style="121"/>
    <col min="7918" max="7918" width="3.140625" style="121" customWidth="1"/>
    <col min="7919" max="7919" width="12" style="121" bestFit="1" customWidth="1"/>
    <col min="7920" max="7920" width="2" style="121" customWidth="1"/>
    <col min="7921" max="7922" width="9.140625" style="121"/>
    <col min="7923" max="7923" width="11.7109375" style="121" customWidth="1"/>
    <col min="7924" max="8133" width="9.140625" style="121"/>
    <col min="8134" max="8134" width="26.42578125" style="121" customWidth="1"/>
    <col min="8135" max="8135" width="32.140625" style="121" customWidth="1"/>
    <col min="8136" max="8136" width="30.140625" style="121" customWidth="1"/>
    <col min="8137" max="8137" width="36.5703125" style="121" customWidth="1"/>
    <col min="8138" max="8138" width="9.140625" style="121"/>
    <col min="8139" max="8139" width="7.7109375" style="121" customWidth="1"/>
    <col min="8140" max="8140" width="6.7109375" style="121" customWidth="1"/>
    <col min="8141" max="8141" width="8" style="121" customWidth="1"/>
    <col min="8142" max="8143" width="7.7109375" style="121" customWidth="1"/>
    <col min="8144" max="8144" width="7.5703125" style="121" customWidth="1"/>
    <col min="8145" max="8145" width="11" style="121" customWidth="1"/>
    <col min="8146" max="8146" width="10.140625" style="121" customWidth="1"/>
    <col min="8147" max="8147" width="9.140625" style="121"/>
    <col min="8148" max="8148" width="13" style="121" customWidth="1"/>
    <col min="8149" max="8149" width="8.5703125" style="121" customWidth="1"/>
    <col min="8150" max="8150" width="14.5703125" style="121" customWidth="1"/>
    <col min="8151" max="8151" width="9.140625" style="121"/>
    <col min="8152" max="8153" width="12" style="121" customWidth="1"/>
    <col min="8154" max="8155" width="9.85546875" style="121" customWidth="1"/>
    <col min="8156" max="8156" width="11.7109375" style="121" customWidth="1"/>
    <col min="8157" max="8157" width="12.5703125" style="121" customWidth="1"/>
    <col min="8158" max="8158" width="10.85546875" style="121" customWidth="1"/>
    <col min="8159" max="8159" width="9.140625" style="121"/>
    <col min="8160" max="8160" width="10.85546875" style="121" customWidth="1"/>
    <col min="8161" max="8161" width="11.7109375" style="121" customWidth="1"/>
    <col min="8162" max="8162" width="10.85546875" style="121" customWidth="1"/>
    <col min="8163" max="8163" width="11.7109375" style="121" customWidth="1"/>
    <col min="8164" max="8164" width="12.7109375" style="121" customWidth="1"/>
    <col min="8165" max="8165" width="15.5703125" style="121" customWidth="1"/>
    <col min="8166" max="8166" width="14.28515625" style="121" customWidth="1"/>
    <col min="8167" max="8167" width="13.85546875" style="121" customWidth="1"/>
    <col min="8168" max="8169" width="11.85546875" style="121" customWidth="1"/>
    <col min="8170" max="8170" width="13.85546875" style="121" customWidth="1"/>
    <col min="8171" max="8173" width="9.140625" style="121"/>
    <col min="8174" max="8174" width="3.140625" style="121" customWidth="1"/>
    <col min="8175" max="8175" width="12" style="121" bestFit="1" customWidth="1"/>
    <col min="8176" max="8176" width="2" style="121" customWidth="1"/>
    <col min="8177" max="8178" width="9.140625" style="121"/>
    <col min="8179" max="8179" width="11.7109375" style="121" customWidth="1"/>
    <col min="8180" max="8389" width="9.140625" style="121"/>
    <col min="8390" max="8390" width="26.42578125" style="121" customWidth="1"/>
    <col min="8391" max="8391" width="32.140625" style="121" customWidth="1"/>
    <col min="8392" max="8392" width="30.140625" style="121" customWidth="1"/>
    <col min="8393" max="8393" width="36.5703125" style="121" customWidth="1"/>
    <col min="8394" max="8394" width="9.140625" style="121"/>
    <col min="8395" max="8395" width="7.7109375" style="121" customWidth="1"/>
    <col min="8396" max="8396" width="6.7109375" style="121" customWidth="1"/>
    <col min="8397" max="8397" width="8" style="121" customWidth="1"/>
    <col min="8398" max="8399" width="7.7109375" style="121" customWidth="1"/>
    <col min="8400" max="8400" width="7.5703125" style="121" customWidth="1"/>
    <col min="8401" max="8401" width="11" style="121" customWidth="1"/>
    <col min="8402" max="8402" width="10.140625" style="121" customWidth="1"/>
    <col min="8403" max="8403" width="9.140625" style="121"/>
    <col min="8404" max="8404" width="13" style="121" customWidth="1"/>
    <col min="8405" max="8405" width="8.5703125" style="121" customWidth="1"/>
    <col min="8406" max="8406" width="14.5703125" style="121" customWidth="1"/>
    <col min="8407" max="8407" width="9.140625" style="121"/>
    <col min="8408" max="8409" width="12" style="121" customWidth="1"/>
    <col min="8410" max="8411" width="9.85546875" style="121" customWidth="1"/>
    <col min="8412" max="8412" width="11.7109375" style="121" customWidth="1"/>
    <col min="8413" max="8413" width="12.5703125" style="121" customWidth="1"/>
    <col min="8414" max="8414" width="10.85546875" style="121" customWidth="1"/>
    <col min="8415" max="8415" width="9.140625" style="121"/>
    <col min="8416" max="8416" width="10.85546875" style="121" customWidth="1"/>
    <col min="8417" max="8417" width="11.7109375" style="121" customWidth="1"/>
    <col min="8418" max="8418" width="10.85546875" style="121" customWidth="1"/>
    <col min="8419" max="8419" width="11.7109375" style="121" customWidth="1"/>
    <col min="8420" max="8420" width="12.7109375" style="121" customWidth="1"/>
    <col min="8421" max="8421" width="15.5703125" style="121" customWidth="1"/>
    <col min="8422" max="8422" width="14.28515625" style="121" customWidth="1"/>
    <col min="8423" max="8423" width="13.85546875" style="121" customWidth="1"/>
    <col min="8424" max="8425" width="11.85546875" style="121" customWidth="1"/>
    <col min="8426" max="8426" width="13.85546875" style="121" customWidth="1"/>
    <col min="8427" max="8429" width="9.140625" style="121"/>
    <col min="8430" max="8430" width="3.140625" style="121" customWidth="1"/>
    <col min="8431" max="8431" width="12" style="121" bestFit="1" customWidth="1"/>
    <col min="8432" max="8432" width="2" style="121" customWidth="1"/>
    <col min="8433" max="8434" width="9.140625" style="121"/>
    <col min="8435" max="8435" width="11.7109375" style="121" customWidth="1"/>
    <col min="8436" max="8645" width="9.140625" style="121"/>
    <col min="8646" max="8646" width="26.42578125" style="121" customWidth="1"/>
    <col min="8647" max="8647" width="32.140625" style="121" customWidth="1"/>
    <col min="8648" max="8648" width="30.140625" style="121" customWidth="1"/>
    <col min="8649" max="8649" width="36.5703125" style="121" customWidth="1"/>
    <col min="8650" max="8650" width="9.140625" style="121"/>
    <col min="8651" max="8651" width="7.7109375" style="121" customWidth="1"/>
    <col min="8652" max="8652" width="6.7109375" style="121" customWidth="1"/>
    <col min="8653" max="8653" width="8" style="121" customWidth="1"/>
    <col min="8654" max="8655" width="7.7109375" style="121" customWidth="1"/>
    <col min="8656" max="8656" width="7.5703125" style="121" customWidth="1"/>
    <col min="8657" max="8657" width="11" style="121" customWidth="1"/>
    <col min="8658" max="8658" width="10.140625" style="121" customWidth="1"/>
    <col min="8659" max="8659" width="9.140625" style="121"/>
    <col min="8660" max="8660" width="13" style="121" customWidth="1"/>
    <col min="8661" max="8661" width="8.5703125" style="121" customWidth="1"/>
    <col min="8662" max="8662" width="14.5703125" style="121" customWidth="1"/>
    <col min="8663" max="8663" width="9.140625" style="121"/>
    <col min="8664" max="8665" width="12" style="121" customWidth="1"/>
    <col min="8666" max="8667" width="9.85546875" style="121" customWidth="1"/>
    <col min="8668" max="8668" width="11.7109375" style="121" customWidth="1"/>
    <col min="8669" max="8669" width="12.5703125" style="121" customWidth="1"/>
    <col min="8670" max="8670" width="10.85546875" style="121" customWidth="1"/>
    <col min="8671" max="8671" width="9.140625" style="121"/>
    <col min="8672" max="8672" width="10.85546875" style="121" customWidth="1"/>
    <col min="8673" max="8673" width="11.7109375" style="121" customWidth="1"/>
    <col min="8674" max="8674" width="10.85546875" style="121" customWidth="1"/>
    <col min="8675" max="8675" width="11.7109375" style="121" customWidth="1"/>
    <col min="8676" max="8676" width="12.7109375" style="121" customWidth="1"/>
    <col min="8677" max="8677" width="15.5703125" style="121" customWidth="1"/>
    <col min="8678" max="8678" width="14.28515625" style="121" customWidth="1"/>
    <col min="8679" max="8679" width="13.85546875" style="121" customWidth="1"/>
    <col min="8680" max="8681" width="11.85546875" style="121" customWidth="1"/>
    <col min="8682" max="8682" width="13.85546875" style="121" customWidth="1"/>
    <col min="8683" max="8685" width="9.140625" style="121"/>
    <col min="8686" max="8686" width="3.140625" style="121" customWidth="1"/>
    <col min="8687" max="8687" width="12" style="121" bestFit="1" customWidth="1"/>
    <col min="8688" max="8688" width="2" style="121" customWidth="1"/>
    <col min="8689" max="8690" width="9.140625" style="121"/>
    <col min="8691" max="8691" width="11.7109375" style="121" customWidth="1"/>
    <col min="8692" max="8901" width="9.140625" style="121"/>
    <col min="8902" max="8902" width="26.42578125" style="121" customWidth="1"/>
    <col min="8903" max="8903" width="32.140625" style="121" customWidth="1"/>
    <col min="8904" max="8904" width="30.140625" style="121" customWidth="1"/>
    <col min="8905" max="8905" width="36.5703125" style="121" customWidth="1"/>
    <col min="8906" max="8906" width="9.140625" style="121"/>
    <col min="8907" max="8907" width="7.7109375" style="121" customWidth="1"/>
    <col min="8908" max="8908" width="6.7109375" style="121" customWidth="1"/>
    <col min="8909" max="8909" width="8" style="121" customWidth="1"/>
    <col min="8910" max="8911" width="7.7109375" style="121" customWidth="1"/>
    <col min="8912" max="8912" width="7.5703125" style="121" customWidth="1"/>
    <col min="8913" max="8913" width="11" style="121" customWidth="1"/>
    <col min="8914" max="8914" width="10.140625" style="121" customWidth="1"/>
    <col min="8915" max="8915" width="9.140625" style="121"/>
    <col min="8916" max="8916" width="13" style="121" customWidth="1"/>
    <col min="8917" max="8917" width="8.5703125" style="121" customWidth="1"/>
    <col min="8918" max="8918" width="14.5703125" style="121" customWidth="1"/>
    <col min="8919" max="8919" width="9.140625" style="121"/>
    <col min="8920" max="8921" width="12" style="121" customWidth="1"/>
    <col min="8922" max="8923" width="9.85546875" style="121" customWidth="1"/>
    <col min="8924" max="8924" width="11.7109375" style="121" customWidth="1"/>
    <col min="8925" max="8925" width="12.5703125" style="121" customWidth="1"/>
    <col min="8926" max="8926" width="10.85546875" style="121" customWidth="1"/>
    <col min="8927" max="8927" width="9.140625" style="121"/>
    <col min="8928" max="8928" width="10.85546875" style="121" customWidth="1"/>
    <col min="8929" max="8929" width="11.7109375" style="121" customWidth="1"/>
    <col min="8930" max="8930" width="10.85546875" style="121" customWidth="1"/>
    <col min="8931" max="8931" width="11.7109375" style="121" customWidth="1"/>
    <col min="8932" max="8932" width="12.7109375" style="121" customWidth="1"/>
    <col min="8933" max="8933" width="15.5703125" style="121" customWidth="1"/>
    <col min="8934" max="8934" width="14.28515625" style="121" customWidth="1"/>
    <col min="8935" max="8935" width="13.85546875" style="121" customWidth="1"/>
    <col min="8936" max="8937" width="11.85546875" style="121" customWidth="1"/>
    <col min="8938" max="8938" width="13.85546875" style="121" customWidth="1"/>
    <col min="8939" max="8941" width="9.140625" style="121"/>
    <col min="8942" max="8942" width="3.140625" style="121" customWidth="1"/>
    <col min="8943" max="8943" width="12" style="121" bestFit="1" customWidth="1"/>
    <col min="8944" max="8944" width="2" style="121" customWidth="1"/>
    <col min="8945" max="8946" width="9.140625" style="121"/>
    <col min="8947" max="8947" width="11.7109375" style="121" customWidth="1"/>
    <col min="8948" max="9157" width="9.140625" style="121"/>
    <col min="9158" max="9158" width="26.42578125" style="121" customWidth="1"/>
    <col min="9159" max="9159" width="32.140625" style="121" customWidth="1"/>
    <col min="9160" max="9160" width="30.140625" style="121" customWidth="1"/>
    <col min="9161" max="9161" width="36.5703125" style="121" customWidth="1"/>
    <col min="9162" max="9162" width="9.140625" style="121"/>
    <col min="9163" max="9163" width="7.7109375" style="121" customWidth="1"/>
    <col min="9164" max="9164" width="6.7109375" style="121" customWidth="1"/>
    <col min="9165" max="9165" width="8" style="121" customWidth="1"/>
    <col min="9166" max="9167" width="7.7109375" style="121" customWidth="1"/>
    <col min="9168" max="9168" width="7.5703125" style="121" customWidth="1"/>
    <col min="9169" max="9169" width="11" style="121" customWidth="1"/>
    <col min="9170" max="9170" width="10.140625" style="121" customWidth="1"/>
    <col min="9171" max="9171" width="9.140625" style="121"/>
    <col min="9172" max="9172" width="13" style="121" customWidth="1"/>
    <col min="9173" max="9173" width="8.5703125" style="121" customWidth="1"/>
    <col min="9174" max="9174" width="14.5703125" style="121" customWidth="1"/>
    <col min="9175" max="9175" width="9.140625" style="121"/>
    <col min="9176" max="9177" width="12" style="121" customWidth="1"/>
    <col min="9178" max="9179" width="9.85546875" style="121" customWidth="1"/>
    <col min="9180" max="9180" width="11.7109375" style="121" customWidth="1"/>
    <col min="9181" max="9181" width="12.5703125" style="121" customWidth="1"/>
    <col min="9182" max="9182" width="10.85546875" style="121" customWidth="1"/>
    <col min="9183" max="9183" width="9.140625" style="121"/>
    <col min="9184" max="9184" width="10.85546875" style="121" customWidth="1"/>
    <col min="9185" max="9185" width="11.7109375" style="121" customWidth="1"/>
    <col min="9186" max="9186" width="10.85546875" style="121" customWidth="1"/>
    <col min="9187" max="9187" width="11.7109375" style="121" customWidth="1"/>
    <col min="9188" max="9188" width="12.7109375" style="121" customWidth="1"/>
    <col min="9189" max="9189" width="15.5703125" style="121" customWidth="1"/>
    <col min="9190" max="9190" width="14.28515625" style="121" customWidth="1"/>
    <col min="9191" max="9191" width="13.85546875" style="121" customWidth="1"/>
    <col min="9192" max="9193" width="11.85546875" style="121" customWidth="1"/>
    <col min="9194" max="9194" width="13.85546875" style="121" customWidth="1"/>
    <col min="9195" max="9197" width="9.140625" style="121"/>
    <col min="9198" max="9198" width="3.140625" style="121" customWidth="1"/>
    <col min="9199" max="9199" width="12" style="121" bestFit="1" customWidth="1"/>
    <col min="9200" max="9200" width="2" style="121" customWidth="1"/>
    <col min="9201" max="9202" width="9.140625" style="121"/>
    <col min="9203" max="9203" width="11.7109375" style="121" customWidth="1"/>
    <col min="9204" max="9413" width="9.140625" style="121"/>
    <col min="9414" max="9414" width="26.42578125" style="121" customWidth="1"/>
    <col min="9415" max="9415" width="32.140625" style="121" customWidth="1"/>
    <col min="9416" max="9416" width="30.140625" style="121" customWidth="1"/>
    <col min="9417" max="9417" width="36.5703125" style="121" customWidth="1"/>
    <col min="9418" max="9418" width="9.140625" style="121"/>
    <col min="9419" max="9419" width="7.7109375" style="121" customWidth="1"/>
    <col min="9420" max="9420" width="6.7109375" style="121" customWidth="1"/>
    <col min="9421" max="9421" width="8" style="121" customWidth="1"/>
    <col min="9422" max="9423" width="7.7109375" style="121" customWidth="1"/>
    <col min="9424" max="9424" width="7.5703125" style="121" customWidth="1"/>
    <col min="9425" max="9425" width="11" style="121" customWidth="1"/>
    <col min="9426" max="9426" width="10.140625" style="121" customWidth="1"/>
    <col min="9427" max="9427" width="9.140625" style="121"/>
    <col min="9428" max="9428" width="13" style="121" customWidth="1"/>
    <col min="9429" max="9429" width="8.5703125" style="121" customWidth="1"/>
    <col min="9430" max="9430" width="14.5703125" style="121" customWidth="1"/>
    <col min="9431" max="9431" width="9.140625" style="121"/>
    <col min="9432" max="9433" width="12" style="121" customWidth="1"/>
    <col min="9434" max="9435" width="9.85546875" style="121" customWidth="1"/>
    <col min="9436" max="9436" width="11.7109375" style="121" customWidth="1"/>
    <col min="9437" max="9437" width="12.5703125" style="121" customWidth="1"/>
    <col min="9438" max="9438" width="10.85546875" style="121" customWidth="1"/>
    <col min="9439" max="9439" width="9.140625" style="121"/>
    <col min="9440" max="9440" width="10.85546875" style="121" customWidth="1"/>
    <col min="9441" max="9441" width="11.7109375" style="121" customWidth="1"/>
    <col min="9442" max="9442" width="10.85546875" style="121" customWidth="1"/>
    <col min="9443" max="9443" width="11.7109375" style="121" customWidth="1"/>
    <col min="9444" max="9444" width="12.7109375" style="121" customWidth="1"/>
    <col min="9445" max="9445" width="15.5703125" style="121" customWidth="1"/>
    <col min="9446" max="9446" width="14.28515625" style="121" customWidth="1"/>
    <col min="9447" max="9447" width="13.85546875" style="121" customWidth="1"/>
    <col min="9448" max="9449" width="11.85546875" style="121" customWidth="1"/>
    <col min="9450" max="9450" width="13.85546875" style="121" customWidth="1"/>
    <col min="9451" max="9453" width="9.140625" style="121"/>
    <col min="9454" max="9454" width="3.140625" style="121" customWidth="1"/>
    <col min="9455" max="9455" width="12" style="121" bestFit="1" customWidth="1"/>
    <col min="9456" max="9456" width="2" style="121" customWidth="1"/>
    <col min="9457" max="9458" width="9.140625" style="121"/>
    <col min="9459" max="9459" width="11.7109375" style="121" customWidth="1"/>
    <col min="9460" max="9669" width="9.140625" style="121"/>
    <col min="9670" max="9670" width="26.42578125" style="121" customWidth="1"/>
    <col min="9671" max="9671" width="32.140625" style="121" customWidth="1"/>
    <col min="9672" max="9672" width="30.140625" style="121" customWidth="1"/>
    <col min="9673" max="9673" width="36.5703125" style="121" customWidth="1"/>
    <col min="9674" max="9674" width="9.140625" style="121"/>
    <col min="9675" max="9675" width="7.7109375" style="121" customWidth="1"/>
    <col min="9676" max="9676" width="6.7109375" style="121" customWidth="1"/>
    <col min="9677" max="9677" width="8" style="121" customWidth="1"/>
    <col min="9678" max="9679" width="7.7109375" style="121" customWidth="1"/>
    <col min="9680" max="9680" width="7.5703125" style="121" customWidth="1"/>
    <col min="9681" max="9681" width="11" style="121" customWidth="1"/>
    <col min="9682" max="9682" width="10.140625" style="121" customWidth="1"/>
    <col min="9683" max="9683" width="9.140625" style="121"/>
    <col min="9684" max="9684" width="13" style="121" customWidth="1"/>
    <col min="9685" max="9685" width="8.5703125" style="121" customWidth="1"/>
    <col min="9686" max="9686" width="14.5703125" style="121" customWidth="1"/>
    <col min="9687" max="9687" width="9.140625" style="121"/>
    <col min="9688" max="9689" width="12" style="121" customWidth="1"/>
    <col min="9690" max="9691" width="9.85546875" style="121" customWidth="1"/>
    <col min="9692" max="9692" width="11.7109375" style="121" customWidth="1"/>
    <col min="9693" max="9693" width="12.5703125" style="121" customWidth="1"/>
    <col min="9694" max="9694" width="10.85546875" style="121" customWidth="1"/>
    <col min="9695" max="9695" width="9.140625" style="121"/>
    <col min="9696" max="9696" width="10.85546875" style="121" customWidth="1"/>
    <col min="9697" max="9697" width="11.7109375" style="121" customWidth="1"/>
    <col min="9698" max="9698" width="10.85546875" style="121" customWidth="1"/>
    <col min="9699" max="9699" width="11.7109375" style="121" customWidth="1"/>
    <col min="9700" max="9700" width="12.7109375" style="121" customWidth="1"/>
    <col min="9701" max="9701" width="15.5703125" style="121" customWidth="1"/>
    <col min="9702" max="9702" width="14.28515625" style="121" customWidth="1"/>
    <col min="9703" max="9703" width="13.85546875" style="121" customWidth="1"/>
    <col min="9704" max="9705" width="11.85546875" style="121" customWidth="1"/>
    <col min="9706" max="9706" width="13.85546875" style="121" customWidth="1"/>
    <col min="9707" max="9709" width="9.140625" style="121"/>
    <col min="9710" max="9710" width="3.140625" style="121" customWidth="1"/>
    <col min="9711" max="9711" width="12" style="121" bestFit="1" customWidth="1"/>
    <col min="9712" max="9712" width="2" style="121" customWidth="1"/>
    <col min="9713" max="9714" width="9.140625" style="121"/>
    <col min="9715" max="9715" width="11.7109375" style="121" customWidth="1"/>
    <col min="9716" max="9925" width="9.140625" style="121"/>
    <col min="9926" max="9926" width="26.42578125" style="121" customWidth="1"/>
    <col min="9927" max="9927" width="32.140625" style="121" customWidth="1"/>
    <col min="9928" max="9928" width="30.140625" style="121" customWidth="1"/>
    <col min="9929" max="9929" width="36.5703125" style="121" customWidth="1"/>
    <col min="9930" max="9930" width="9.140625" style="121"/>
    <col min="9931" max="9931" width="7.7109375" style="121" customWidth="1"/>
    <col min="9932" max="9932" width="6.7109375" style="121" customWidth="1"/>
    <col min="9933" max="9933" width="8" style="121" customWidth="1"/>
    <col min="9934" max="9935" width="7.7109375" style="121" customWidth="1"/>
    <col min="9936" max="9936" width="7.5703125" style="121" customWidth="1"/>
    <col min="9937" max="9937" width="11" style="121" customWidth="1"/>
    <col min="9938" max="9938" width="10.140625" style="121" customWidth="1"/>
    <col min="9939" max="9939" width="9.140625" style="121"/>
    <col min="9940" max="9940" width="13" style="121" customWidth="1"/>
    <col min="9941" max="9941" width="8.5703125" style="121" customWidth="1"/>
    <col min="9942" max="9942" width="14.5703125" style="121" customWidth="1"/>
    <col min="9943" max="9943" width="9.140625" style="121"/>
    <col min="9944" max="9945" width="12" style="121" customWidth="1"/>
    <col min="9946" max="9947" width="9.85546875" style="121" customWidth="1"/>
    <col min="9948" max="9948" width="11.7109375" style="121" customWidth="1"/>
    <col min="9949" max="9949" width="12.5703125" style="121" customWidth="1"/>
    <col min="9950" max="9950" width="10.85546875" style="121" customWidth="1"/>
    <col min="9951" max="9951" width="9.140625" style="121"/>
    <col min="9952" max="9952" width="10.85546875" style="121" customWidth="1"/>
    <col min="9953" max="9953" width="11.7109375" style="121" customWidth="1"/>
    <col min="9954" max="9954" width="10.85546875" style="121" customWidth="1"/>
    <col min="9955" max="9955" width="11.7109375" style="121" customWidth="1"/>
    <col min="9956" max="9956" width="12.7109375" style="121" customWidth="1"/>
    <col min="9957" max="9957" width="15.5703125" style="121" customWidth="1"/>
    <col min="9958" max="9958" width="14.28515625" style="121" customWidth="1"/>
    <col min="9959" max="9959" width="13.85546875" style="121" customWidth="1"/>
    <col min="9960" max="9961" width="11.85546875" style="121" customWidth="1"/>
    <col min="9962" max="9962" width="13.85546875" style="121" customWidth="1"/>
    <col min="9963" max="9965" width="9.140625" style="121"/>
    <col min="9966" max="9966" width="3.140625" style="121" customWidth="1"/>
    <col min="9967" max="9967" width="12" style="121" bestFit="1" customWidth="1"/>
    <col min="9968" max="9968" width="2" style="121" customWidth="1"/>
    <col min="9969" max="9970" width="9.140625" style="121"/>
    <col min="9971" max="9971" width="11.7109375" style="121" customWidth="1"/>
    <col min="9972" max="10181" width="9.140625" style="121"/>
    <col min="10182" max="10182" width="26.42578125" style="121" customWidth="1"/>
    <col min="10183" max="10183" width="32.140625" style="121" customWidth="1"/>
    <col min="10184" max="10184" width="30.140625" style="121" customWidth="1"/>
    <col min="10185" max="10185" width="36.5703125" style="121" customWidth="1"/>
    <col min="10186" max="10186" width="9.140625" style="121"/>
    <col min="10187" max="10187" width="7.7109375" style="121" customWidth="1"/>
    <col min="10188" max="10188" width="6.7109375" style="121" customWidth="1"/>
    <col min="10189" max="10189" width="8" style="121" customWidth="1"/>
    <col min="10190" max="10191" width="7.7109375" style="121" customWidth="1"/>
    <col min="10192" max="10192" width="7.5703125" style="121" customWidth="1"/>
    <col min="10193" max="10193" width="11" style="121" customWidth="1"/>
    <col min="10194" max="10194" width="10.140625" style="121" customWidth="1"/>
    <col min="10195" max="10195" width="9.140625" style="121"/>
    <col min="10196" max="10196" width="13" style="121" customWidth="1"/>
    <col min="10197" max="10197" width="8.5703125" style="121" customWidth="1"/>
    <col min="10198" max="10198" width="14.5703125" style="121" customWidth="1"/>
    <col min="10199" max="10199" width="9.140625" style="121"/>
    <col min="10200" max="10201" width="12" style="121" customWidth="1"/>
    <col min="10202" max="10203" width="9.85546875" style="121" customWidth="1"/>
    <col min="10204" max="10204" width="11.7109375" style="121" customWidth="1"/>
    <col min="10205" max="10205" width="12.5703125" style="121" customWidth="1"/>
    <col min="10206" max="10206" width="10.85546875" style="121" customWidth="1"/>
    <col min="10207" max="10207" width="9.140625" style="121"/>
    <col min="10208" max="10208" width="10.85546875" style="121" customWidth="1"/>
    <col min="10209" max="10209" width="11.7109375" style="121" customWidth="1"/>
    <col min="10210" max="10210" width="10.85546875" style="121" customWidth="1"/>
    <col min="10211" max="10211" width="11.7109375" style="121" customWidth="1"/>
    <col min="10212" max="10212" width="12.7109375" style="121" customWidth="1"/>
    <col min="10213" max="10213" width="15.5703125" style="121" customWidth="1"/>
    <col min="10214" max="10214" width="14.28515625" style="121" customWidth="1"/>
    <col min="10215" max="10215" width="13.85546875" style="121" customWidth="1"/>
    <col min="10216" max="10217" width="11.85546875" style="121" customWidth="1"/>
    <col min="10218" max="10218" width="13.85546875" style="121" customWidth="1"/>
    <col min="10219" max="10221" width="9.140625" style="121"/>
    <col min="10222" max="10222" width="3.140625" style="121" customWidth="1"/>
    <col min="10223" max="10223" width="12" style="121" bestFit="1" customWidth="1"/>
    <col min="10224" max="10224" width="2" style="121" customWidth="1"/>
    <col min="10225" max="10226" width="9.140625" style="121"/>
    <col min="10227" max="10227" width="11.7109375" style="121" customWidth="1"/>
    <col min="10228" max="10437" width="9.140625" style="121"/>
    <col min="10438" max="10438" width="26.42578125" style="121" customWidth="1"/>
    <col min="10439" max="10439" width="32.140625" style="121" customWidth="1"/>
    <col min="10440" max="10440" width="30.140625" style="121" customWidth="1"/>
    <col min="10441" max="10441" width="36.5703125" style="121" customWidth="1"/>
    <col min="10442" max="10442" width="9.140625" style="121"/>
    <col min="10443" max="10443" width="7.7109375" style="121" customWidth="1"/>
    <col min="10444" max="10444" width="6.7109375" style="121" customWidth="1"/>
    <col min="10445" max="10445" width="8" style="121" customWidth="1"/>
    <col min="10446" max="10447" width="7.7109375" style="121" customWidth="1"/>
    <col min="10448" max="10448" width="7.5703125" style="121" customWidth="1"/>
    <col min="10449" max="10449" width="11" style="121" customWidth="1"/>
    <col min="10450" max="10450" width="10.140625" style="121" customWidth="1"/>
    <col min="10451" max="10451" width="9.140625" style="121"/>
    <col min="10452" max="10452" width="13" style="121" customWidth="1"/>
    <col min="10453" max="10453" width="8.5703125" style="121" customWidth="1"/>
    <col min="10454" max="10454" width="14.5703125" style="121" customWidth="1"/>
    <col min="10455" max="10455" width="9.140625" style="121"/>
    <col min="10456" max="10457" width="12" style="121" customWidth="1"/>
    <col min="10458" max="10459" width="9.85546875" style="121" customWidth="1"/>
    <col min="10460" max="10460" width="11.7109375" style="121" customWidth="1"/>
    <col min="10461" max="10461" width="12.5703125" style="121" customWidth="1"/>
    <col min="10462" max="10462" width="10.85546875" style="121" customWidth="1"/>
    <col min="10463" max="10463" width="9.140625" style="121"/>
    <col min="10464" max="10464" width="10.85546875" style="121" customWidth="1"/>
    <col min="10465" max="10465" width="11.7109375" style="121" customWidth="1"/>
    <col min="10466" max="10466" width="10.85546875" style="121" customWidth="1"/>
    <col min="10467" max="10467" width="11.7109375" style="121" customWidth="1"/>
    <col min="10468" max="10468" width="12.7109375" style="121" customWidth="1"/>
    <col min="10469" max="10469" width="15.5703125" style="121" customWidth="1"/>
    <col min="10470" max="10470" width="14.28515625" style="121" customWidth="1"/>
    <col min="10471" max="10471" width="13.85546875" style="121" customWidth="1"/>
    <col min="10472" max="10473" width="11.85546875" style="121" customWidth="1"/>
    <col min="10474" max="10474" width="13.85546875" style="121" customWidth="1"/>
    <col min="10475" max="10477" width="9.140625" style="121"/>
    <col min="10478" max="10478" width="3.140625" style="121" customWidth="1"/>
    <col min="10479" max="10479" width="12" style="121" bestFit="1" customWidth="1"/>
    <col min="10480" max="10480" width="2" style="121" customWidth="1"/>
    <col min="10481" max="10482" width="9.140625" style="121"/>
    <col min="10483" max="10483" width="11.7109375" style="121" customWidth="1"/>
    <col min="10484" max="10693" width="9.140625" style="121"/>
    <col min="10694" max="10694" width="26.42578125" style="121" customWidth="1"/>
    <col min="10695" max="10695" width="32.140625" style="121" customWidth="1"/>
    <col min="10696" max="10696" width="30.140625" style="121" customWidth="1"/>
    <col min="10697" max="10697" width="36.5703125" style="121" customWidth="1"/>
    <col min="10698" max="10698" width="9.140625" style="121"/>
    <col min="10699" max="10699" width="7.7109375" style="121" customWidth="1"/>
    <col min="10700" max="10700" width="6.7109375" style="121" customWidth="1"/>
    <col min="10701" max="10701" width="8" style="121" customWidth="1"/>
    <col min="10702" max="10703" width="7.7109375" style="121" customWidth="1"/>
    <col min="10704" max="10704" width="7.5703125" style="121" customWidth="1"/>
    <col min="10705" max="10705" width="11" style="121" customWidth="1"/>
    <col min="10706" max="10706" width="10.140625" style="121" customWidth="1"/>
    <col min="10707" max="10707" width="9.140625" style="121"/>
    <col min="10708" max="10708" width="13" style="121" customWidth="1"/>
    <col min="10709" max="10709" width="8.5703125" style="121" customWidth="1"/>
    <col min="10710" max="10710" width="14.5703125" style="121" customWidth="1"/>
    <col min="10711" max="10711" width="9.140625" style="121"/>
    <col min="10712" max="10713" width="12" style="121" customWidth="1"/>
    <col min="10714" max="10715" width="9.85546875" style="121" customWidth="1"/>
    <col min="10716" max="10716" width="11.7109375" style="121" customWidth="1"/>
    <col min="10717" max="10717" width="12.5703125" style="121" customWidth="1"/>
    <col min="10718" max="10718" width="10.85546875" style="121" customWidth="1"/>
    <col min="10719" max="10719" width="9.140625" style="121"/>
    <col min="10720" max="10720" width="10.85546875" style="121" customWidth="1"/>
    <col min="10721" max="10721" width="11.7109375" style="121" customWidth="1"/>
    <col min="10722" max="10722" width="10.85546875" style="121" customWidth="1"/>
    <col min="10723" max="10723" width="11.7109375" style="121" customWidth="1"/>
    <col min="10724" max="10724" width="12.7109375" style="121" customWidth="1"/>
    <col min="10725" max="10725" width="15.5703125" style="121" customWidth="1"/>
    <col min="10726" max="10726" width="14.28515625" style="121" customWidth="1"/>
    <col min="10727" max="10727" width="13.85546875" style="121" customWidth="1"/>
    <col min="10728" max="10729" width="11.85546875" style="121" customWidth="1"/>
    <col min="10730" max="10730" width="13.85546875" style="121" customWidth="1"/>
    <col min="10731" max="10733" width="9.140625" style="121"/>
    <col min="10734" max="10734" width="3.140625" style="121" customWidth="1"/>
    <col min="10735" max="10735" width="12" style="121" bestFit="1" customWidth="1"/>
    <col min="10736" max="10736" width="2" style="121" customWidth="1"/>
    <col min="10737" max="10738" width="9.140625" style="121"/>
    <col min="10739" max="10739" width="11.7109375" style="121" customWidth="1"/>
    <col min="10740" max="10949" width="9.140625" style="121"/>
    <col min="10950" max="10950" width="26.42578125" style="121" customWidth="1"/>
    <col min="10951" max="10951" width="32.140625" style="121" customWidth="1"/>
    <col min="10952" max="10952" width="30.140625" style="121" customWidth="1"/>
    <col min="10953" max="10953" width="36.5703125" style="121" customWidth="1"/>
    <col min="10954" max="10954" width="9.140625" style="121"/>
    <col min="10955" max="10955" width="7.7109375" style="121" customWidth="1"/>
    <col min="10956" max="10956" width="6.7109375" style="121" customWidth="1"/>
    <col min="10957" max="10957" width="8" style="121" customWidth="1"/>
    <col min="10958" max="10959" width="7.7109375" style="121" customWidth="1"/>
    <col min="10960" max="10960" width="7.5703125" style="121" customWidth="1"/>
    <col min="10961" max="10961" width="11" style="121" customWidth="1"/>
    <col min="10962" max="10962" width="10.140625" style="121" customWidth="1"/>
    <col min="10963" max="10963" width="9.140625" style="121"/>
    <col min="10964" max="10964" width="13" style="121" customWidth="1"/>
    <col min="10965" max="10965" width="8.5703125" style="121" customWidth="1"/>
    <col min="10966" max="10966" width="14.5703125" style="121" customWidth="1"/>
    <col min="10967" max="10967" width="9.140625" style="121"/>
    <col min="10968" max="10969" width="12" style="121" customWidth="1"/>
    <col min="10970" max="10971" width="9.85546875" style="121" customWidth="1"/>
    <col min="10972" max="10972" width="11.7109375" style="121" customWidth="1"/>
    <col min="10973" max="10973" width="12.5703125" style="121" customWidth="1"/>
    <col min="10974" max="10974" width="10.85546875" style="121" customWidth="1"/>
    <col min="10975" max="10975" width="9.140625" style="121"/>
    <col min="10976" max="10976" width="10.85546875" style="121" customWidth="1"/>
    <col min="10977" max="10977" width="11.7109375" style="121" customWidth="1"/>
    <col min="10978" max="10978" width="10.85546875" style="121" customWidth="1"/>
    <col min="10979" max="10979" width="11.7109375" style="121" customWidth="1"/>
    <col min="10980" max="10980" width="12.7109375" style="121" customWidth="1"/>
    <col min="10981" max="10981" width="15.5703125" style="121" customWidth="1"/>
    <col min="10982" max="10982" width="14.28515625" style="121" customWidth="1"/>
    <col min="10983" max="10983" width="13.85546875" style="121" customWidth="1"/>
    <col min="10984" max="10985" width="11.85546875" style="121" customWidth="1"/>
    <col min="10986" max="10986" width="13.85546875" style="121" customWidth="1"/>
    <col min="10987" max="10989" width="9.140625" style="121"/>
    <col min="10990" max="10990" width="3.140625" style="121" customWidth="1"/>
    <col min="10991" max="10991" width="12" style="121" bestFit="1" customWidth="1"/>
    <col min="10992" max="10992" width="2" style="121" customWidth="1"/>
    <col min="10993" max="10994" width="9.140625" style="121"/>
    <col min="10995" max="10995" width="11.7109375" style="121" customWidth="1"/>
    <col min="10996" max="11205" width="9.140625" style="121"/>
    <col min="11206" max="11206" width="26.42578125" style="121" customWidth="1"/>
    <col min="11207" max="11207" width="32.140625" style="121" customWidth="1"/>
    <col min="11208" max="11208" width="30.140625" style="121" customWidth="1"/>
    <col min="11209" max="11209" width="36.5703125" style="121" customWidth="1"/>
    <col min="11210" max="11210" width="9.140625" style="121"/>
    <col min="11211" max="11211" width="7.7109375" style="121" customWidth="1"/>
    <col min="11212" max="11212" width="6.7109375" style="121" customWidth="1"/>
    <col min="11213" max="11213" width="8" style="121" customWidth="1"/>
    <col min="11214" max="11215" width="7.7109375" style="121" customWidth="1"/>
    <col min="11216" max="11216" width="7.5703125" style="121" customWidth="1"/>
    <col min="11217" max="11217" width="11" style="121" customWidth="1"/>
    <col min="11218" max="11218" width="10.140625" style="121" customWidth="1"/>
    <col min="11219" max="11219" width="9.140625" style="121"/>
    <col min="11220" max="11220" width="13" style="121" customWidth="1"/>
    <col min="11221" max="11221" width="8.5703125" style="121" customWidth="1"/>
    <col min="11222" max="11222" width="14.5703125" style="121" customWidth="1"/>
    <col min="11223" max="11223" width="9.140625" style="121"/>
    <col min="11224" max="11225" width="12" style="121" customWidth="1"/>
    <col min="11226" max="11227" width="9.85546875" style="121" customWidth="1"/>
    <col min="11228" max="11228" width="11.7109375" style="121" customWidth="1"/>
    <col min="11229" max="11229" width="12.5703125" style="121" customWidth="1"/>
    <col min="11230" max="11230" width="10.85546875" style="121" customWidth="1"/>
    <col min="11231" max="11231" width="9.140625" style="121"/>
    <col min="11232" max="11232" width="10.85546875" style="121" customWidth="1"/>
    <col min="11233" max="11233" width="11.7109375" style="121" customWidth="1"/>
    <col min="11234" max="11234" width="10.85546875" style="121" customWidth="1"/>
    <col min="11235" max="11235" width="11.7109375" style="121" customWidth="1"/>
    <col min="11236" max="11236" width="12.7109375" style="121" customWidth="1"/>
    <col min="11237" max="11237" width="15.5703125" style="121" customWidth="1"/>
    <col min="11238" max="11238" width="14.28515625" style="121" customWidth="1"/>
    <col min="11239" max="11239" width="13.85546875" style="121" customWidth="1"/>
    <col min="11240" max="11241" width="11.85546875" style="121" customWidth="1"/>
    <col min="11242" max="11242" width="13.85546875" style="121" customWidth="1"/>
    <col min="11243" max="11245" width="9.140625" style="121"/>
    <col min="11246" max="11246" width="3.140625" style="121" customWidth="1"/>
    <col min="11247" max="11247" width="12" style="121" bestFit="1" customWidth="1"/>
    <col min="11248" max="11248" width="2" style="121" customWidth="1"/>
    <col min="11249" max="11250" width="9.140625" style="121"/>
    <col min="11251" max="11251" width="11.7109375" style="121" customWidth="1"/>
    <col min="11252" max="11461" width="9.140625" style="121"/>
    <col min="11462" max="11462" width="26.42578125" style="121" customWidth="1"/>
    <col min="11463" max="11463" width="32.140625" style="121" customWidth="1"/>
    <col min="11464" max="11464" width="30.140625" style="121" customWidth="1"/>
    <col min="11465" max="11465" width="36.5703125" style="121" customWidth="1"/>
    <col min="11466" max="11466" width="9.140625" style="121"/>
    <col min="11467" max="11467" width="7.7109375" style="121" customWidth="1"/>
    <col min="11468" max="11468" width="6.7109375" style="121" customWidth="1"/>
    <col min="11469" max="11469" width="8" style="121" customWidth="1"/>
    <col min="11470" max="11471" width="7.7109375" style="121" customWidth="1"/>
    <col min="11472" max="11472" width="7.5703125" style="121" customWidth="1"/>
    <col min="11473" max="11473" width="11" style="121" customWidth="1"/>
    <col min="11474" max="11474" width="10.140625" style="121" customWidth="1"/>
    <col min="11475" max="11475" width="9.140625" style="121"/>
    <col min="11476" max="11476" width="13" style="121" customWidth="1"/>
    <col min="11477" max="11477" width="8.5703125" style="121" customWidth="1"/>
    <col min="11478" max="11478" width="14.5703125" style="121" customWidth="1"/>
    <col min="11479" max="11479" width="9.140625" style="121"/>
    <col min="11480" max="11481" width="12" style="121" customWidth="1"/>
    <col min="11482" max="11483" width="9.85546875" style="121" customWidth="1"/>
    <col min="11484" max="11484" width="11.7109375" style="121" customWidth="1"/>
    <col min="11485" max="11485" width="12.5703125" style="121" customWidth="1"/>
    <col min="11486" max="11486" width="10.85546875" style="121" customWidth="1"/>
    <col min="11487" max="11487" width="9.140625" style="121"/>
    <col min="11488" max="11488" width="10.85546875" style="121" customWidth="1"/>
    <col min="11489" max="11489" width="11.7109375" style="121" customWidth="1"/>
    <col min="11490" max="11490" width="10.85546875" style="121" customWidth="1"/>
    <col min="11491" max="11491" width="11.7109375" style="121" customWidth="1"/>
    <col min="11492" max="11492" width="12.7109375" style="121" customWidth="1"/>
    <col min="11493" max="11493" width="15.5703125" style="121" customWidth="1"/>
    <col min="11494" max="11494" width="14.28515625" style="121" customWidth="1"/>
    <col min="11495" max="11495" width="13.85546875" style="121" customWidth="1"/>
    <col min="11496" max="11497" width="11.85546875" style="121" customWidth="1"/>
    <col min="11498" max="11498" width="13.85546875" style="121" customWidth="1"/>
    <col min="11499" max="11501" width="9.140625" style="121"/>
    <col min="11502" max="11502" width="3.140625" style="121" customWidth="1"/>
    <col min="11503" max="11503" width="12" style="121" bestFit="1" customWidth="1"/>
    <col min="11504" max="11504" width="2" style="121" customWidth="1"/>
    <col min="11505" max="11506" width="9.140625" style="121"/>
    <col min="11507" max="11507" width="11.7109375" style="121" customWidth="1"/>
    <col min="11508" max="11717" width="9.140625" style="121"/>
    <col min="11718" max="11718" width="26.42578125" style="121" customWidth="1"/>
    <col min="11719" max="11719" width="32.140625" style="121" customWidth="1"/>
    <col min="11720" max="11720" width="30.140625" style="121" customWidth="1"/>
    <col min="11721" max="11721" width="36.5703125" style="121" customWidth="1"/>
    <col min="11722" max="11722" width="9.140625" style="121"/>
    <col min="11723" max="11723" width="7.7109375" style="121" customWidth="1"/>
    <col min="11724" max="11724" width="6.7109375" style="121" customWidth="1"/>
    <col min="11725" max="11725" width="8" style="121" customWidth="1"/>
    <col min="11726" max="11727" width="7.7109375" style="121" customWidth="1"/>
    <col min="11728" max="11728" width="7.5703125" style="121" customWidth="1"/>
    <col min="11729" max="11729" width="11" style="121" customWidth="1"/>
    <col min="11730" max="11730" width="10.140625" style="121" customWidth="1"/>
    <col min="11731" max="11731" width="9.140625" style="121"/>
    <col min="11732" max="11732" width="13" style="121" customWidth="1"/>
    <col min="11733" max="11733" width="8.5703125" style="121" customWidth="1"/>
    <col min="11734" max="11734" width="14.5703125" style="121" customWidth="1"/>
    <col min="11735" max="11735" width="9.140625" style="121"/>
    <col min="11736" max="11737" width="12" style="121" customWidth="1"/>
    <col min="11738" max="11739" width="9.85546875" style="121" customWidth="1"/>
    <col min="11740" max="11740" width="11.7109375" style="121" customWidth="1"/>
    <col min="11741" max="11741" width="12.5703125" style="121" customWidth="1"/>
    <col min="11742" max="11742" width="10.85546875" style="121" customWidth="1"/>
    <col min="11743" max="11743" width="9.140625" style="121"/>
    <col min="11744" max="11744" width="10.85546875" style="121" customWidth="1"/>
    <col min="11745" max="11745" width="11.7109375" style="121" customWidth="1"/>
    <col min="11746" max="11746" width="10.85546875" style="121" customWidth="1"/>
    <col min="11747" max="11747" width="11.7109375" style="121" customWidth="1"/>
    <col min="11748" max="11748" width="12.7109375" style="121" customWidth="1"/>
    <col min="11749" max="11749" width="15.5703125" style="121" customWidth="1"/>
    <col min="11750" max="11750" width="14.28515625" style="121" customWidth="1"/>
    <col min="11751" max="11751" width="13.85546875" style="121" customWidth="1"/>
    <col min="11752" max="11753" width="11.85546875" style="121" customWidth="1"/>
    <col min="11754" max="11754" width="13.85546875" style="121" customWidth="1"/>
    <col min="11755" max="11757" width="9.140625" style="121"/>
    <col min="11758" max="11758" width="3.140625" style="121" customWidth="1"/>
    <col min="11759" max="11759" width="12" style="121" bestFit="1" customWidth="1"/>
    <col min="11760" max="11760" width="2" style="121" customWidth="1"/>
    <col min="11761" max="11762" width="9.140625" style="121"/>
    <col min="11763" max="11763" width="11.7109375" style="121" customWidth="1"/>
    <col min="11764" max="11973" width="9.140625" style="121"/>
    <col min="11974" max="11974" width="26.42578125" style="121" customWidth="1"/>
    <col min="11975" max="11975" width="32.140625" style="121" customWidth="1"/>
    <col min="11976" max="11976" width="30.140625" style="121" customWidth="1"/>
    <col min="11977" max="11977" width="36.5703125" style="121" customWidth="1"/>
    <col min="11978" max="11978" width="9.140625" style="121"/>
    <col min="11979" max="11979" width="7.7109375" style="121" customWidth="1"/>
    <col min="11980" max="11980" width="6.7109375" style="121" customWidth="1"/>
    <col min="11981" max="11981" width="8" style="121" customWidth="1"/>
    <col min="11982" max="11983" width="7.7109375" style="121" customWidth="1"/>
    <col min="11984" max="11984" width="7.5703125" style="121" customWidth="1"/>
    <col min="11985" max="11985" width="11" style="121" customWidth="1"/>
    <col min="11986" max="11986" width="10.140625" style="121" customWidth="1"/>
    <col min="11987" max="11987" width="9.140625" style="121"/>
    <col min="11988" max="11988" width="13" style="121" customWidth="1"/>
    <col min="11989" max="11989" width="8.5703125" style="121" customWidth="1"/>
    <col min="11990" max="11990" width="14.5703125" style="121" customWidth="1"/>
    <col min="11991" max="11991" width="9.140625" style="121"/>
    <col min="11992" max="11993" width="12" style="121" customWidth="1"/>
    <col min="11994" max="11995" width="9.85546875" style="121" customWidth="1"/>
    <col min="11996" max="11996" width="11.7109375" style="121" customWidth="1"/>
    <col min="11997" max="11997" width="12.5703125" style="121" customWidth="1"/>
    <col min="11998" max="11998" width="10.85546875" style="121" customWidth="1"/>
    <col min="11999" max="11999" width="9.140625" style="121"/>
    <col min="12000" max="12000" width="10.85546875" style="121" customWidth="1"/>
    <col min="12001" max="12001" width="11.7109375" style="121" customWidth="1"/>
    <col min="12002" max="12002" width="10.85546875" style="121" customWidth="1"/>
    <col min="12003" max="12003" width="11.7109375" style="121" customWidth="1"/>
    <col min="12004" max="12004" width="12.7109375" style="121" customWidth="1"/>
    <col min="12005" max="12005" width="15.5703125" style="121" customWidth="1"/>
    <col min="12006" max="12006" width="14.28515625" style="121" customWidth="1"/>
    <col min="12007" max="12007" width="13.85546875" style="121" customWidth="1"/>
    <col min="12008" max="12009" width="11.85546875" style="121" customWidth="1"/>
    <col min="12010" max="12010" width="13.85546875" style="121" customWidth="1"/>
    <col min="12011" max="12013" width="9.140625" style="121"/>
    <col min="12014" max="12014" width="3.140625" style="121" customWidth="1"/>
    <col min="12015" max="12015" width="12" style="121" bestFit="1" customWidth="1"/>
    <col min="12016" max="12016" width="2" style="121" customWidth="1"/>
    <col min="12017" max="12018" width="9.140625" style="121"/>
    <col min="12019" max="12019" width="11.7109375" style="121" customWidth="1"/>
    <col min="12020" max="12229" width="9.140625" style="121"/>
    <col min="12230" max="12230" width="26.42578125" style="121" customWidth="1"/>
    <col min="12231" max="12231" width="32.140625" style="121" customWidth="1"/>
    <col min="12232" max="12232" width="30.140625" style="121" customWidth="1"/>
    <col min="12233" max="12233" width="36.5703125" style="121" customWidth="1"/>
    <col min="12234" max="12234" width="9.140625" style="121"/>
    <col min="12235" max="12235" width="7.7109375" style="121" customWidth="1"/>
    <col min="12236" max="12236" width="6.7109375" style="121" customWidth="1"/>
    <col min="12237" max="12237" width="8" style="121" customWidth="1"/>
    <col min="12238" max="12239" width="7.7109375" style="121" customWidth="1"/>
    <col min="12240" max="12240" width="7.5703125" style="121" customWidth="1"/>
    <col min="12241" max="12241" width="11" style="121" customWidth="1"/>
    <col min="12242" max="12242" width="10.140625" style="121" customWidth="1"/>
    <col min="12243" max="12243" width="9.140625" style="121"/>
    <col min="12244" max="12244" width="13" style="121" customWidth="1"/>
    <col min="12245" max="12245" width="8.5703125" style="121" customWidth="1"/>
    <col min="12246" max="12246" width="14.5703125" style="121" customWidth="1"/>
    <col min="12247" max="12247" width="9.140625" style="121"/>
    <col min="12248" max="12249" width="12" style="121" customWidth="1"/>
    <col min="12250" max="12251" width="9.85546875" style="121" customWidth="1"/>
    <col min="12252" max="12252" width="11.7109375" style="121" customWidth="1"/>
    <col min="12253" max="12253" width="12.5703125" style="121" customWidth="1"/>
    <col min="12254" max="12254" width="10.85546875" style="121" customWidth="1"/>
    <col min="12255" max="12255" width="9.140625" style="121"/>
    <col min="12256" max="12256" width="10.85546875" style="121" customWidth="1"/>
    <col min="12257" max="12257" width="11.7109375" style="121" customWidth="1"/>
    <col min="12258" max="12258" width="10.85546875" style="121" customWidth="1"/>
    <col min="12259" max="12259" width="11.7109375" style="121" customWidth="1"/>
    <col min="12260" max="12260" width="12.7109375" style="121" customWidth="1"/>
    <col min="12261" max="12261" width="15.5703125" style="121" customWidth="1"/>
    <col min="12262" max="12262" width="14.28515625" style="121" customWidth="1"/>
    <col min="12263" max="12263" width="13.85546875" style="121" customWidth="1"/>
    <col min="12264" max="12265" width="11.85546875" style="121" customWidth="1"/>
    <col min="12266" max="12266" width="13.85546875" style="121" customWidth="1"/>
    <col min="12267" max="12269" width="9.140625" style="121"/>
    <col min="12270" max="12270" width="3.140625" style="121" customWidth="1"/>
    <col min="12271" max="12271" width="12" style="121" bestFit="1" customWidth="1"/>
    <col min="12272" max="12272" width="2" style="121" customWidth="1"/>
    <col min="12273" max="12274" width="9.140625" style="121"/>
    <col min="12275" max="12275" width="11.7109375" style="121" customWidth="1"/>
    <col min="12276" max="12485" width="9.140625" style="121"/>
    <col min="12486" max="12486" width="26.42578125" style="121" customWidth="1"/>
    <col min="12487" max="12487" width="32.140625" style="121" customWidth="1"/>
    <col min="12488" max="12488" width="30.140625" style="121" customWidth="1"/>
    <col min="12489" max="12489" width="36.5703125" style="121" customWidth="1"/>
    <col min="12490" max="12490" width="9.140625" style="121"/>
    <col min="12491" max="12491" width="7.7109375" style="121" customWidth="1"/>
    <col min="12492" max="12492" width="6.7109375" style="121" customWidth="1"/>
    <col min="12493" max="12493" width="8" style="121" customWidth="1"/>
    <col min="12494" max="12495" width="7.7109375" style="121" customWidth="1"/>
    <col min="12496" max="12496" width="7.5703125" style="121" customWidth="1"/>
    <col min="12497" max="12497" width="11" style="121" customWidth="1"/>
    <col min="12498" max="12498" width="10.140625" style="121" customWidth="1"/>
    <col min="12499" max="12499" width="9.140625" style="121"/>
    <col min="12500" max="12500" width="13" style="121" customWidth="1"/>
    <col min="12501" max="12501" width="8.5703125" style="121" customWidth="1"/>
    <col min="12502" max="12502" width="14.5703125" style="121" customWidth="1"/>
    <col min="12503" max="12503" width="9.140625" style="121"/>
    <col min="12504" max="12505" width="12" style="121" customWidth="1"/>
    <col min="12506" max="12507" width="9.85546875" style="121" customWidth="1"/>
    <col min="12508" max="12508" width="11.7109375" style="121" customWidth="1"/>
    <col min="12509" max="12509" width="12.5703125" style="121" customWidth="1"/>
    <col min="12510" max="12510" width="10.85546875" style="121" customWidth="1"/>
    <col min="12511" max="12511" width="9.140625" style="121"/>
    <col min="12512" max="12512" width="10.85546875" style="121" customWidth="1"/>
    <col min="12513" max="12513" width="11.7109375" style="121" customWidth="1"/>
    <col min="12514" max="12514" width="10.85546875" style="121" customWidth="1"/>
    <col min="12515" max="12515" width="11.7109375" style="121" customWidth="1"/>
    <col min="12516" max="12516" width="12.7109375" style="121" customWidth="1"/>
    <col min="12517" max="12517" width="15.5703125" style="121" customWidth="1"/>
    <col min="12518" max="12518" width="14.28515625" style="121" customWidth="1"/>
    <col min="12519" max="12519" width="13.85546875" style="121" customWidth="1"/>
    <col min="12520" max="12521" width="11.85546875" style="121" customWidth="1"/>
    <col min="12522" max="12522" width="13.85546875" style="121" customWidth="1"/>
    <col min="12523" max="12525" width="9.140625" style="121"/>
    <col min="12526" max="12526" width="3.140625" style="121" customWidth="1"/>
    <col min="12527" max="12527" width="12" style="121" bestFit="1" customWidth="1"/>
    <col min="12528" max="12528" width="2" style="121" customWidth="1"/>
    <col min="12529" max="12530" width="9.140625" style="121"/>
    <col min="12531" max="12531" width="11.7109375" style="121" customWidth="1"/>
    <col min="12532" max="12741" width="9.140625" style="121"/>
    <col min="12742" max="12742" width="26.42578125" style="121" customWidth="1"/>
    <col min="12743" max="12743" width="32.140625" style="121" customWidth="1"/>
    <col min="12744" max="12744" width="30.140625" style="121" customWidth="1"/>
    <col min="12745" max="12745" width="36.5703125" style="121" customWidth="1"/>
    <col min="12746" max="12746" width="9.140625" style="121"/>
    <col min="12747" max="12747" width="7.7109375" style="121" customWidth="1"/>
    <col min="12748" max="12748" width="6.7109375" style="121" customWidth="1"/>
    <col min="12749" max="12749" width="8" style="121" customWidth="1"/>
    <col min="12750" max="12751" width="7.7109375" style="121" customWidth="1"/>
    <col min="12752" max="12752" width="7.5703125" style="121" customWidth="1"/>
    <col min="12753" max="12753" width="11" style="121" customWidth="1"/>
    <col min="12754" max="12754" width="10.140625" style="121" customWidth="1"/>
    <col min="12755" max="12755" width="9.140625" style="121"/>
    <col min="12756" max="12756" width="13" style="121" customWidth="1"/>
    <col min="12757" max="12757" width="8.5703125" style="121" customWidth="1"/>
    <col min="12758" max="12758" width="14.5703125" style="121" customWidth="1"/>
    <col min="12759" max="12759" width="9.140625" style="121"/>
    <col min="12760" max="12761" width="12" style="121" customWidth="1"/>
    <col min="12762" max="12763" width="9.85546875" style="121" customWidth="1"/>
    <col min="12764" max="12764" width="11.7109375" style="121" customWidth="1"/>
    <col min="12765" max="12765" width="12.5703125" style="121" customWidth="1"/>
    <col min="12766" max="12766" width="10.85546875" style="121" customWidth="1"/>
    <col min="12767" max="12767" width="9.140625" style="121"/>
    <col min="12768" max="12768" width="10.85546875" style="121" customWidth="1"/>
    <col min="12769" max="12769" width="11.7109375" style="121" customWidth="1"/>
    <col min="12770" max="12770" width="10.85546875" style="121" customWidth="1"/>
    <col min="12771" max="12771" width="11.7109375" style="121" customWidth="1"/>
    <col min="12772" max="12772" width="12.7109375" style="121" customWidth="1"/>
    <col min="12773" max="12773" width="15.5703125" style="121" customWidth="1"/>
    <col min="12774" max="12774" width="14.28515625" style="121" customWidth="1"/>
    <col min="12775" max="12775" width="13.85546875" style="121" customWidth="1"/>
    <col min="12776" max="12777" width="11.85546875" style="121" customWidth="1"/>
    <col min="12778" max="12778" width="13.85546875" style="121" customWidth="1"/>
    <col min="12779" max="12781" width="9.140625" style="121"/>
    <col min="12782" max="12782" width="3.140625" style="121" customWidth="1"/>
    <col min="12783" max="12783" width="12" style="121" bestFit="1" customWidth="1"/>
    <col min="12784" max="12784" width="2" style="121" customWidth="1"/>
    <col min="12785" max="12786" width="9.140625" style="121"/>
    <col min="12787" max="12787" width="11.7109375" style="121" customWidth="1"/>
    <col min="12788" max="12997" width="9.140625" style="121"/>
    <col min="12998" max="12998" width="26.42578125" style="121" customWidth="1"/>
    <col min="12999" max="12999" width="32.140625" style="121" customWidth="1"/>
    <col min="13000" max="13000" width="30.140625" style="121" customWidth="1"/>
    <col min="13001" max="13001" width="36.5703125" style="121" customWidth="1"/>
    <col min="13002" max="13002" width="9.140625" style="121"/>
    <col min="13003" max="13003" width="7.7109375" style="121" customWidth="1"/>
    <col min="13004" max="13004" width="6.7109375" style="121" customWidth="1"/>
    <col min="13005" max="13005" width="8" style="121" customWidth="1"/>
    <col min="13006" max="13007" width="7.7109375" style="121" customWidth="1"/>
    <col min="13008" max="13008" width="7.5703125" style="121" customWidth="1"/>
    <col min="13009" max="13009" width="11" style="121" customWidth="1"/>
    <col min="13010" max="13010" width="10.140625" style="121" customWidth="1"/>
    <col min="13011" max="13011" width="9.140625" style="121"/>
    <col min="13012" max="13012" width="13" style="121" customWidth="1"/>
    <col min="13013" max="13013" width="8.5703125" style="121" customWidth="1"/>
    <col min="13014" max="13014" width="14.5703125" style="121" customWidth="1"/>
    <col min="13015" max="13015" width="9.140625" style="121"/>
    <col min="13016" max="13017" width="12" style="121" customWidth="1"/>
    <col min="13018" max="13019" width="9.85546875" style="121" customWidth="1"/>
    <col min="13020" max="13020" width="11.7109375" style="121" customWidth="1"/>
    <col min="13021" max="13021" width="12.5703125" style="121" customWidth="1"/>
    <col min="13022" max="13022" width="10.85546875" style="121" customWidth="1"/>
    <col min="13023" max="13023" width="9.140625" style="121"/>
    <col min="13024" max="13024" width="10.85546875" style="121" customWidth="1"/>
    <col min="13025" max="13025" width="11.7109375" style="121" customWidth="1"/>
    <col min="13026" max="13026" width="10.85546875" style="121" customWidth="1"/>
    <col min="13027" max="13027" width="11.7109375" style="121" customWidth="1"/>
    <col min="13028" max="13028" width="12.7109375" style="121" customWidth="1"/>
    <col min="13029" max="13029" width="15.5703125" style="121" customWidth="1"/>
    <col min="13030" max="13030" width="14.28515625" style="121" customWidth="1"/>
    <col min="13031" max="13031" width="13.85546875" style="121" customWidth="1"/>
    <col min="13032" max="13033" width="11.85546875" style="121" customWidth="1"/>
    <col min="13034" max="13034" width="13.85546875" style="121" customWidth="1"/>
    <col min="13035" max="13037" width="9.140625" style="121"/>
    <col min="13038" max="13038" width="3.140625" style="121" customWidth="1"/>
    <col min="13039" max="13039" width="12" style="121" bestFit="1" customWidth="1"/>
    <col min="13040" max="13040" width="2" style="121" customWidth="1"/>
    <col min="13041" max="13042" width="9.140625" style="121"/>
    <col min="13043" max="13043" width="11.7109375" style="121" customWidth="1"/>
    <col min="13044" max="13253" width="9.140625" style="121"/>
    <col min="13254" max="13254" width="26.42578125" style="121" customWidth="1"/>
    <col min="13255" max="13255" width="32.140625" style="121" customWidth="1"/>
    <col min="13256" max="13256" width="30.140625" style="121" customWidth="1"/>
    <col min="13257" max="13257" width="36.5703125" style="121" customWidth="1"/>
    <col min="13258" max="13258" width="9.140625" style="121"/>
    <col min="13259" max="13259" width="7.7109375" style="121" customWidth="1"/>
    <col min="13260" max="13260" width="6.7109375" style="121" customWidth="1"/>
    <col min="13261" max="13261" width="8" style="121" customWidth="1"/>
    <col min="13262" max="13263" width="7.7109375" style="121" customWidth="1"/>
    <col min="13264" max="13264" width="7.5703125" style="121" customWidth="1"/>
    <col min="13265" max="13265" width="11" style="121" customWidth="1"/>
    <col min="13266" max="13266" width="10.140625" style="121" customWidth="1"/>
    <col min="13267" max="13267" width="9.140625" style="121"/>
    <col min="13268" max="13268" width="13" style="121" customWidth="1"/>
    <col min="13269" max="13269" width="8.5703125" style="121" customWidth="1"/>
    <col min="13270" max="13270" width="14.5703125" style="121" customWidth="1"/>
    <col min="13271" max="13271" width="9.140625" style="121"/>
    <col min="13272" max="13273" width="12" style="121" customWidth="1"/>
    <col min="13274" max="13275" width="9.85546875" style="121" customWidth="1"/>
    <col min="13276" max="13276" width="11.7109375" style="121" customWidth="1"/>
    <col min="13277" max="13277" width="12.5703125" style="121" customWidth="1"/>
    <col min="13278" max="13278" width="10.85546875" style="121" customWidth="1"/>
    <col min="13279" max="13279" width="9.140625" style="121"/>
    <col min="13280" max="13280" width="10.85546875" style="121" customWidth="1"/>
    <col min="13281" max="13281" width="11.7109375" style="121" customWidth="1"/>
    <col min="13282" max="13282" width="10.85546875" style="121" customWidth="1"/>
    <col min="13283" max="13283" width="11.7109375" style="121" customWidth="1"/>
    <col min="13284" max="13284" width="12.7109375" style="121" customWidth="1"/>
    <col min="13285" max="13285" width="15.5703125" style="121" customWidth="1"/>
    <col min="13286" max="13286" width="14.28515625" style="121" customWidth="1"/>
    <col min="13287" max="13287" width="13.85546875" style="121" customWidth="1"/>
    <col min="13288" max="13289" width="11.85546875" style="121" customWidth="1"/>
    <col min="13290" max="13290" width="13.85546875" style="121" customWidth="1"/>
    <col min="13291" max="13293" width="9.140625" style="121"/>
    <col min="13294" max="13294" width="3.140625" style="121" customWidth="1"/>
    <col min="13295" max="13295" width="12" style="121" bestFit="1" customWidth="1"/>
    <col min="13296" max="13296" width="2" style="121" customWidth="1"/>
    <col min="13297" max="13298" width="9.140625" style="121"/>
    <col min="13299" max="13299" width="11.7109375" style="121" customWidth="1"/>
    <col min="13300" max="13509" width="9.140625" style="121"/>
    <col min="13510" max="13510" width="26.42578125" style="121" customWidth="1"/>
    <col min="13511" max="13511" width="32.140625" style="121" customWidth="1"/>
    <col min="13512" max="13512" width="30.140625" style="121" customWidth="1"/>
    <col min="13513" max="13513" width="36.5703125" style="121" customWidth="1"/>
    <col min="13514" max="13514" width="9.140625" style="121"/>
    <col min="13515" max="13515" width="7.7109375" style="121" customWidth="1"/>
    <col min="13516" max="13516" width="6.7109375" style="121" customWidth="1"/>
    <col min="13517" max="13517" width="8" style="121" customWidth="1"/>
    <col min="13518" max="13519" width="7.7109375" style="121" customWidth="1"/>
    <col min="13520" max="13520" width="7.5703125" style="121" customWidth="1"/>
    <col min="13521" max="13521" width="11" style="121" customWidth="1"/>
    <col min="13522" max="13522" width="10.140625" style="121" customWidth="1"/>
    <col min="13523" max="13523" width="9.140625" style="121"/>
    <col min="13524" max="13524" width="13" style="121" customWidth="1"/>
    <col min="13525" max="13525" width="8.5703125" style="121" customWidth="1"/>
    <col min="13526" max="13526" width="14.5703125" style="121" customWidth="1"/>
    <col min="13527" max="13527" width="9.140625" style="121"/>
    <col min="13528" max="13529" width="12" style="121" customWidth="1"/>
    <col min="13530" max="13531" width="9.85546875" style="121" customWidth="1"/>
    <col min="13532" max="13532" width="11.7109375" style="121" customWidth="1"/>
    <col min="13533" max="13533" width="12.5703125" style="121" customWidth="1"/>
    <col min="13534" max="13534" width="10.85546875" style="121" customWidth="1"/>
    <col min="13535" max="13535" width="9.140625" style="121"/>
    <col min="13536" max="13536" width="10.85546875" style="121" customWidth="1"/>
    <col min="13537" max="13537" width="11.7109375" style="121" customWidth="1"/>
    <col min="13538" max="13538" width="10.85546875" style="121" customWidth="1"/>
    <col min="13539" max="13539" width="11.7109375" style="121" customWidth="1"/>
    <col min="13540" max="13540" width="12.7109375" style="121" customWidth="1"/>
    <col min="13541" max="13541" width="15.5703125" style="121" customWidth="1"/>
    <col min="13542" max="13542" width="14.28515625" style="121" customWidth="1"/>
    <col min="13543" max="13543" width="13.85546875" style="121" customWidth="1"/>
    <col min="13544" max="13545" width="11.85546875" style="121" customWidth="1"/>
    <col min="13546" max="13546" width="13.85546875" style="121" customWidth="1"/>
    <col min="13547" max="13549" width="9.140625" style="121"/>
    <col min="13550" max="13550" width="3.140625" style="121" customWidth="1"/>
    <col min="13551" max="13551" width="12" style="121" bestFit="1" customWidth="1"/>
    <col min="13552" max="13552" width="2" style="121" customWidth="1"/>
    <col min="13553" max="13554" width="9.140625" style="121"/>
    <col min="13555" max="13555" width="11.7109375" style="121" customWidth="1"/>
    <col min="13556" max="13765" width="9.140625" style="121"/>
    <col min="13766" max="13766" width="26.42578125" style="121" customWidth="1"/>
    <col min="13767" max="13767" width="32.140625" style="121" customWidth="1"/>
    <col min="13768" max="13768" width="30.140625" style="121" customWidth="1"/>
    <col min="13769" max="13769" width="36.5703125" style="121" customWidth="1"/>
    <col min="13770" max="13770" width="9.140625" style="121"/>
    <col min="13771" max="13771" width="7.7109375" style="121" customWidth="1"/>
    <col min="13772" max="13772" width="6.7109375" style="121" customWidth="1"/>
    <col min="13773" max="13773" width="8" style="121" customWidth="1"/>
    <col min="13774" max="13775" width="7.7109375" style="121" customWidth="1"/>
    <col min="13776" max="13776" width="7.5703125" style="121" customWidth="1"/>
    <col min="13777" max="13777" width="11" style="121" customWidth="1"/>
    <col min="13778" max="13778" width="10.140625" style="121" customWidth="1"/>
    <col min="13779" max="13779" width="9.140625" style="121"/>
    <col min="13780" max="13780" width="13" style="121" customWidth="1"/>
    <col min="13781" max="13781" width="8.5703125" style="121" customWidth="1"/>
    <col min="13782" max="13782" width="14.5703125" style="121" customWidth="1"/>
    <col min="13783" max="13783" width="9.140625" style="121"/>
    <col min="13784" max="13785" width="12" style="121" customWidth="1"/>
    <col min="13786" max="13787" width="9.85546875" style="121" customWidth="1"/>
    <col min="13788" max="13788" width="11.7109375" style="121" customWidth="1"/>
    <col min="13789" max="13789" width="12.5703125" style="121" customWidth="1"/>
    <col min="13790" max="13790" width="10.85546875" style="121" customWidth="1"/>
    <col min="13791" max="13791" width="9.140625" style="121"/>
    <col min="13792" max="13792" width="10.85546875" style="121" customWidth="1"/>
    <col min="13793" max="13793" width="11.7109375" style="121" customWidth="1"/>
    <col min="13794" max="13794" width="10.85546875" style="121" customWidth="1"/>
    <col min="13795" max="13795" width="11.7109375" style="121" customWidth="1"/>
    <col min="13796" max="13796" width="12.7109375" style="121" customWidth="1"/>
    <col min="13797" max="13797" width="15.5703125" style="121" customWidth="1"/>
    <col min="13798" max="13798" width="14.28515625" style="121" customWidth="1"/>
    <col min="13799" max="13799" width="13.85546875" style="121" customWidth="1"/>
    <col min="13800" max="13801" width="11.85546875" style="121" customWidth="1"/>
    <col min="13802" max="13802" width="13.85546875" style="121" customWidth="1"/>
    <col min="13803" max="13805" width="9.140625" style="121"/>
    <col min="13806" max="13806" width="3.140625" style="121" customWidth="1"/>
    <col min="13807" max="13807" width="12" style="121" bestFit="1" customWidth="1"/>
    <col min="13808" max="13808" width="2" style="121" customWidth="1"/>
    <col min="13809" max="13810" width="9.140625" style="121"/>
    <col min="13811" max="13811" width="11.7109375" style="121" customWidth="1"/>
    <col min="13812" max="14021" width="9.140625" style="121"/>
    <col min="14022" max="14022" width="26.42578125" style="121" customWidth="1"/>
    <col min="14023" max="14023" width="32.140625" style="121" customWidth="1"/>
    <col min="14024" max="14024" width="30.140625" style="121" customWidth="1"/>
    <col min="14025" max="14025" width="36.5703125" style="121" customWidth="1"/>
    <col min="14026" max="14026" width="9.140625" style="121"/>
    <col min="14027" max="14027" width="7.7109375" style="121" customWidth="1"/>
    <col min="14028" max="14028" width="6.7109375" style="121" customWidth="1"/>
    <col min="14029" max="14029" width="8" style="121" customWidth="1"/>
    <col min="14030" max="14031" width="7.7109375" style="121" customWidth="1"/>
    <col min="14032" max="14032" width="7.5703125" style="121" customWidth="1"/>
    <col min="14033" max="14033" width="11" style="121" customWidth="1"/>
    <col min="14034" max="14034" width="10.140625" style="121" customWidth="1"/>
    <col min="14035" max="14035" width="9.140625" style="121"/>
    <col min="14036" max="14036" width="13" style="121" customWidth="1"/>
    <col min="14037" max="14037" width="8.5703125" style="121" customWidth="1"/>
    <col min="14038" max="14038" width="14.5703125" style="121" customWidth="1"/>
    <col min="14039" max="14039" width="9.140625" style="121"/>
    <col min="14040" max="14041" width="12" style="121" customWidth="1"/>
    <col min="14042" max="14043" width="9.85546875" style="121" customWidth="1"/>
    <col min="14044" max="14044" width="11.7109375" style="121" customWidth="1"/>
    <col min="14045" max="14045" width="12.5703125" style="121" customWidth="1"/>
    <col min="14046" max="14046" width="10.85546875" style="121" customWidth="1"/>
    <col min="14047" max="14047" width="9.140625" style="121"/>
    <col min="14048" max="14048" width="10.85546875" style="121" customWidth="1"/>
    <col min="14049" max="14049" width="11.7109375" style="121" customWidth="1"/>
    <col min="14050" max="14050" width="10.85546875" style="121" customWidth="1"/>
    <col min="14051" max="14051" width="11.7109375" style="121" customWidth="1"/>
    <col min="14052" max="14052" width="12.7109375" style="121" customWidth="1"/>
    <col min="14053" max="14053" width="15.5703125" style="121" customWidth="1"/>
    <col min="14054" max="14054" width="14.28515625" style="121" customWidth="1"/>
    <col min="14055" max="14055" width="13.85546875" style="121" customWidth="1"/>
    <col min="14056" max="14057" width="11.85546875" style="121" customWidth="1"/>
    <col min="14058" max="14058" width="13.85546875" style="121" customWidth="1"/>
    <col min="14059" max="14061" width="9.140625" style="121"/>
    <col min="14062" max="14062" width="3.140625" style="121" customWidth="1"/>
    <col min="14063" max="14063" width="12" style="121" bestFit="1" customWidth="1"/>
    <col min="14064" max="14064" width="2" style="121" customWidth="1"/>
    <col min="14065" max="14066" width="9.140625" style="121"/>
    <col min="14067" max="14067" width="11.7109375" style="121" customWidth="1"/>
    <col min="14068" max="14277" width="9.140625" style="121"/>
    <col min="14278" max="14278" width="26.42578125" style="121" customWidth="1"/>
    <col min="14279" max="14279" width="32.140625" style="121" customWidth="1"/>
    <col min="14280" max="14280" width="30.140625" style="121" customWidth="1"/>
    <col min="14281" max="14281" width="36.5703125" style="121" customWidth="1"/>
    <col min="14282" max="14282" width="9.140625" style="121"/>
    <col min="14283" max="14283" width="7.7109375" style="121" customWidth="1"/>
    <col min="14284" max="14284" width="6.7109375" style="121" customWidth="1"/>
    <col min="14285" max="14285" width="8" style="121" customWidth="1"/>
    <col min="14286" max="14287" width="7.7109375" style="121" customWidth="1"/>
    <col min="14288" max="14288" width="7.5703125" style="121" customWidth="1"/>
    <col min="14289" max="14289" width="11" style="121" customWidth="1"/>
    <col min="14290" max="14290" width="10.140625" style="121" customWidth="1"/>
    <col min="14291" max="14291" width="9.140625" style="121"/>
    <col min="14292" max="14292" width="13" style="121" customWidth="1"/>
    <col min="14293" max="14293" width="8.5703125" style="121" customWidth="1"/>
    <col min="14294" max="14294" width="14.5703125" style="121" customWidth="1"/>
    <col min="14295" max="14295" width="9.140625" style="121"/>
    <col min="14296" max="14297" width="12" style="121" customWidth="1"/>
    <col min="14298" max="14299" width="9.85546875" style="121" customWidth="1"/>
    <col min="14300" max="14300" width="11.7109375" style="121" customWidth="1"/>
    <col min="14301" max="14301" width="12.5703125" style="121" customWidth="1"/>
    <col min="14302" max="14302" width="10.85546875" style="121" customWidth="1"/>
    <col min="14303" max="14303" width="9.140625" style="121"/>
    <col min="14304" max="14304" width="10.85546875" style="121" customWidth="1"/>
    <col min="14305" max="14305" width="11.7109375" style="121" customWidth="1"/>
    <col min="14306" max="14306" width="10.85546875" style="121" customWidth="1"/>
    <col min="14307" max="14307" width="11.7109375" style="121" customWidth="1"/>
    <col min="14308" max="14308" width="12.7109375" style="121" customWidth="1"/>
    <col min="14309" max="14309" width="15.5703125" style="121" customWidth="1"/>
    <col min="14310" max="14310" width="14.28515625" style="121" customWidth="1"/>
    <col min="14311" max="14311" width="13.85546875" style="121" customWidth="1"/>
    <col min="14312" max="14313" width="11.85546875" style="121" customWidth="1"/>
    <col min="14314" max="14314" width="13.85546875" style="121" customWidth="1"/>
    <col min="14315" max="14317" width="9.140625" style="121"/>
    <col min="14318" max="14318" width="3.140625" style="121" customWidth="1"/>
    <col min="14319" max="14319" width="12" style="121" bestFit="1" customWidth="1"/>
    <col min="14320" max="14320" width="2" style="121" customWidth="1"/>
    <col min="14321" max="14322" width="9.140625" style="121"/>
    <col min="14323" max="14323" width="11.7109375" style="121" customWidth="1"/>
    <col min="14324" max="14533" width="9.140625" style="121"/>
    <col min="14534" max="14534" width="26.42578125" style="121" customWidth="1"/>
    <col min="14535" max="14535" width="32.140625" style="121" customWidth="1"/>
    <col min="14536" max="14536" width="30.140625" style="121" customWidth="1"/>
    <col min="14537" max="14537" width="36.5703125" style="121" customWidth="1"/>
    <col min="14538" max="14538" width="9.140625" style="121"/>
    <col min="14539" max="14539" width="7.7109375" style="121" customWidth="1"/>
    <col min="14540" max="14540" width="6.7109375" style="121" customWidth="1"/>
    <col min="14541" max="14541" width="8" style="121" customWidth="1"/>
    <col min="14542" max="14543" width="7.7109375" style="121" customWidth="1"/>
    <col min="14544" max="14544" width="7.5703125" style="121" customWidth="1"/>
    <col min="14545" max="14545" width="11" style="121" customWidth="1"/>
    <col min="14546" max="14546" width="10.140625" style="121" customWidth="1"/>
    <col min="14547" max="14547" width="9.140625" style="121"/>
    <col min="14548" max="14548" width="13" style="121" customWidth="1"/>
    <col min="14549" max="14549" width="8.5703125" style="121" customWidth="1"/>
    <col min="14550" max="14550" width="14.5703125" style="121" customWidth="1"/>
    <col min="14551" max="14551" width="9.140625" style="121"/>
    <col min="14552" max="14553" width="12" style="121" customWidth="1"/>
    <col min="14554" max="14555" width="9.85546875" style="121" customWidth="1"/>
    <col min="14556" max="14556" width="11.7109375" style="121" customWidth="1"/>
    <col min="14557" max="14557" width="12.5703125" style="121" customWidth="1"/>
    <col min="14558" max="14558" width="10.85546875" style="121" customWidth="1"/>
    <col min="14559" max="14559" width="9.140625" style="121"/>
    <col min="14560" max="14560" width="10.85546875" style="121" customWidth="1"/>
    <col min="14561" max="14561" width="11.7109375" style="121" customWidth="1"/>
    <col min="14562" max="14562" width="10.85546875" style="121" customWidth="1"/>
    <col min="14563" max="14563" width="11.7109375" style="121" customWidth="1"/>
    <col min="14564" max="14564" width="12.7109375" style="121" customWidth="1"/>
    <col min="14565" max="14565" width="15.5703125" style="121" customWidth="1"/>
    <col min="14566" max="14566" width="14.28515625" style="121" customWidth="1"/>
    <col min="14567" max="14567" width="13.85546875" style="121" customWidth="1"/>
    <col min="14568" max="14569" width="11.85546875" style="121" customWidth="1"/>
    <col min="14570" max="14570" width="13.85546875" style="121" customWidth="1"/>
    <col min="14571" max="14573" width="9.140625" style="121"/>
    <col min="14574" max="14574" width="3.140625" style="121" customWidth="1"/>
    <col min="14575" max="14575" width="12" style="121" bestFit="1" customWidth="1"/>
    <col min="14576" max="14576" width="2" style="121" customWidth="1"/>
    <col min="14577" max="14578" width="9.140625" style="121"/>
    <col min="14579" max="14579" width="11.7109375" style="121" customWidth="1"/>
    <col min="14580" max="14789" width="9.140625" style="121"/>
    <col min="14790" max="14790" width="26.42578125" style="121" customWidth="1"/>
    <col min="14791" max="14791" width="32.140625" style="121" customWidth="1"/>
    <col min="14792" max="14792" width="30.140625" style="121" customWidth="1"/>
    <col min="14793" max="14793" width="36.5703125" style="121" customWidth="1"/>
    <col min="14794" max="14794" width="9.140625" style="121"/>
    <col min="14795" max="14795" width="7.7109375" style="121" customWidth="1"/>
    <col min="14796" max="14796" width="6.7109375" style="121" customWidth="1"/>
    <col min="14797" max="14797" width="8" style="121" customWidth="1"/>
    <col min="14798" max="14799" width="7.7109375" style="121" customWidth="1"/>
    <col min="14800" max="14800" width="7.5703125" style="121" customWidth="1"/>
    <col min="14801" max="14801" width="11" style="121" customWidth="1"/>
    <col min="14802" max="14802" width="10.140625" style="121" customWidth="1"/>
    <col min="14803" max="14803" width="9.140625" style="121"/>
    <col min="14804" max="14804" width="13" style="121" customWidth="1"/>
    <col min="14805" max="14805" width="8.5703125" style="121" customWidth="1"/>
    <col min="14806" max="14806" width="14.5703125" style="121" customWidth="1"/>
    <col min="14807" max="14807" width="9.140625" style="121"/>
    <col min="14808" max="14809" width="12" style="121" customWidth="1"/>
    <col min="14810" max="14811" width="9.85546875" style="121" customWidth="1"/>
    <col min="14812" max="14812" width="11.7109375" style="121" customWidth="1"/>
    <col min="14813" max="14813" width="12.5703125" style="121" customWidth="1"/>
    <col min="14814" max="14814" width="10.85546875" style="121" customWidth="1"/>
    <col min="14815" max="14815" width="9.140625" style="121"/>
    <col min="14816" max="14816" width="10.85546875" style="121" customWidth="1"/>
    <col min="14817" max="14817" width="11.7109375" style="121" customWidth="1"/>
    <col min="14818" max="14818" width="10.85546875" style="121" customWidth="1"/>
    <col min="14819" max="14819" width="11.7109375" style="121" customWidth="1"/>
    <col min="14820" max="14820" width="12.7109375" style="121" customWidth="1"/>
    <col min="14821" max="14821" width="15.5703125" style="121" customWidth="1"/>
    <col min="14822" max="14822" width="14.28515625" style="121" customWidth="1"/>
    <col min="14823" max="14823" width="13.85546875" style="121" customWidth="1"/>
    <col min="14824" max="14825" width="11.85546875" style="121" customWidth="1"/>
    <col min="14826" max="14826" width="13.85546875" style="121" customWidth="1"/>
    <col min="14827" max="14829" width="9.140625" style="121"/>
    <col min="14830" max="14830" width="3.140625" style="121" customWidth="1"/>
    <col min="14831" max="14831" width="12" style="121" bestFit="1" customWidth="1"/>
    <col min="14832" max="14832" width="2" style="121" customWidth="1"/>
    <col min="14833" max="14834" width="9.140625" style="121"/>
    <col min="14835" max="14835" width="11.7109375" style="121" customWidth="1"/>
    <col min="14836" max="15045" width="9.140625" style="121"/>
    <col min="15046" max="15046" width="26.42578125" style="121" customWidth="1"/>
    <col min="15047" max="15047" width="32.140625" style="121" customWidth="1"/>
    <col min="15048" max="15048" width="30.140625" style="121" customWidth="1"/>
    <col min="15049" max="15049" width="36.5703125" style="121" customWidth="1"/>
    <col min="15050" max="15050" width="9.140625" style="121"/>
    <col min="15051" max="15051" width="7.7109375" style="121" customWidth="1"/>
    <col min="15052" max="15052" width="6.7109375" style="121" customWidth="1"/>
    <col min="15053" max="15053" width="8" style="121" customWidth="1"/>
    <col min="15054" max="15055" width="7.7109375" style="121" customWidth="1"/>
    <col min="15056" max="15056" width="7.5703125" style="121" customWidth="1"/>
    <col min="15057" max="15057" width="11" style="121" customWidth="1"/>
    <col min="15058" max="15058" width="10.140625" style="121" customWidth="1"/>
    <col min="15059" max="15059" width="9.140625" style="121"/>
    <col min="15060" max="15060" width="13" style="121" customWidth="1"/>
    <col min="15061" max="15061" width="8.5703125" style="121" customWidth="1"/>
    <col min="15062" max="15062" width="14.5703125" style="121" customWidth="1"/>
    <col min="15063" max="15063" width="9.140625" style="121"/>
    <col min="15064" max="15065" width="12" style="121" customWidth="1"/>
    <col min="15066" max="15067" width="9.85546875" style="121" customWidth="1"/>
    <col min="15068" max="15068" width="11.7109375" style="121" customWidth="1"/>
    <col min="15069" max="15069" width="12.5703125" style="121" customWidth="1"/>
    <col min="15070" max="15070" width="10.85546875" style="121" customWidth="1"/>
    <col min="15071" max="15071" width="9.140625" style="121"/>
    <col min="15072" max="15072" width="10.85546875" style="121" customWidth="1"/>
    <col min="15073" max="15073" width="11.7109375" style="121" customWidth="1"/>
    <col min="15074" max="15074" width="10.85546875" style="121" customWidth="1"/>
    <col min="15075" max="15075" width="11.7109375" style="121" customWidth="1"/>
    <col min="15076" max="15076" width="12.7109375" style="121" customWidth="1"/>
    <col min="15077" max="15077" width="15.5703125" style="121" customWidth="1"/>
    <col min="15078" max="15078" width="14.28515625" style="121" customWidth="1"/>
    <col min="15079" max="15079" width="13.85546875" style="121" customWidth="1"/>
    <col min="15080" max="15081" width="11.85546875" style="121" customWidth="1"/>
    <col min="15082" max="15082" width="13.85546875" style="121" customWidth="1"/>
    <col min="15083" max="15085" width="9.140625" style="121"/>
    <col min="15086" max="15086" width="3.140625" style="121" customWidth="1"/>
    <col min="15087" max="15087" width="12" style="121" bestFit="1" customWidth="1"/>
    <col min="15088" max="15088" width="2" style="121" customWidth="1"/>
    <col min="15089" max="15090" width="9.140625" style="121"/>
    <col min="15091" max="15091" width="11.7109375" style="121" customWidth="1"/>
    <col min="15092" max="15301" width="9.140625" style="121"/>
    <col min="15302" max="15302" width="26.42578125" style="121" customWidth="1"/>
    <col min="15303" max="15303" width="32.140625" style="121" customWidth="1"/>
    <col min="15304" max="15304" width="30.140625" style="121" customWidth="1"/>
    <col min="15305" max="15305" width="36.5703125" style="121" customWidth="1"/>
    <col min="15306" max="15306" width="9.140625" style="121"/>
    <col min="15307" max="15307" width="7.7109375" style="121" customWidth="1"/>
    <col min="15308" max="15308" width="6.7109375" style="121" customWidth="1"/>
    <col min="15309" max="15309" width="8" style="121" customWidth="1"/>
    <col min="15310" max="15311" width="7.7109375" style="121" customWidth="1"/>
    <col min="15312" max="15312" width="7.5703125" style="121" customWidth="1"/>
    <col min="15313" max="15313" width="11" style="121" customWidth="1"/>
    <col min="15314" max="15314" width="10.140625" style="121" customWidth="1"/>
    <col min="15315" max="15315" width="9.140625" style="121"/>
    <col min="15316" max="15316" width="13" style="121" customWidth="1"/>
    <col min="15317" max="15317" width="8.5703125" style="121" customWidth="1"/>
    <col min="15318" max="15318" width="14.5703125" style="121" customWidth="1"/>
    <col min="15319" max="15319" width="9.140625" style="121"/>
    <col min="15320" max="15321" width="12" style="121" customWidth="1"/>
    <col min="15322" max="15323" width="9.85546875" style="121" customWidth="1"/>
    <col min="15324" max="15324" width="11.7109375" style="121" customWidth="1"/>
    <col min="15325" max="15325" width="12.5703125" style="121" customWidth="1"/>
    <col min="15326" max="15326" width="10.85546875" style="121" customWidth="1"/>
    <col min="15327" max="15327" width="9.140625" style="121"/>
    <col min="15328" max="15328" width="10.85546875" style="121" customWidth="1"/>
    <col min="15329" max="15329" width="11.7109375" style="121" customWidth="1"/>
    <col min="15330" max="15330" width="10.85546875" style="121" customWidth="1"/>
    <col min="15331" max="15331" width="11.7109375" style="121" customWidth="1"/>
    <col min="15332" max="15332" width="12.7109375" style="121" customWidth="1"/>
    <col min="15333" max="15333" width="15.5703125" style="121" customWidth="1"/>
    <col min="15334" max="15334" width="14.28515625" style="121" customWidth="1"/>
    <col min="15335" max="15335" width="13.85546875" style="121" customWidth="1"/>
    <col min="15336" max="15337" width="11.85546875" style="121" customWidth="1"/>
    <col min="15338" max="15338" width="13.85546875" style="121" customWidth="1"/>
    <col min="15339" max="15341" width="9.140625" style="121"/>
    <col min="15342" max="15342" width="3.140625" style="121" customWidth="1"/>
    <col min="15343" max="15343" width="12" style="121" bestFit="1" customWidth="1"/>
    <col min="15344" max="15344" width="2" style="121" customWidth="1"/>
    <col min="15345" max="15346" width="9.140625" style="121"/>
    <col min="15347" max="15347" width="11.7109375" style="121" customWidth="1"/>
    <col min="15348" max="15557" width="9.140625" style="121"/>
    <col min="15558" max="15558" width="26.42578125" style="121" customWidth="1"/>
    <col min="15559" max="15559" width="32.140625" style="121" customWidth="1"/>
    <col min="15560" max="15560" width="30.140625" style="121" customWidth="1"/>
    <col min="15561" max="15561" width="36.5703125" style="121" customWidth="1"/>
    <col min="15562" max="15562" width="9.140625" style="121"/>
    <col min="15563" max="15563" width="7.7109375" style="121" customWidth="1"/>
    <col min="15564" max="15564" width="6.7109375" style="121" customWidth="1"/>
    <col min="15565" max="15565" width="8" style="121" customWidth="1"/>
    <col min="15566" max="15567" width="7.7109375" style="121" customWidth="1"/>
    <col min="15568" max="15568" width="7.5703125" style="121" customWidth="1"/>
    <col min="15569" max="15569" width="11" style="121" customWidth="1"/>
    <col min="15570" max="15570" width="10.140625" style="121" customWidth="1"/>
    <col min="15571" max="15571" width="9.140625" style="121"/>
    <col min="15572" max="15572" width="13" style="121" customWidth="1"/>
    <col min="15573" max="15573" width="8.5703125" style="121" customWidth="1"/>
    <col min="15574" max="15574" width="14.5703125" style="121" customWidth="1"/>
    <col min="15575" max="15575" width="9.140625" style="121"/>
    <col min="15576" max="15577" width="12" style="121" customWidth="1"/>
    <col min="15578" max="15579" width="9.85546875" style="121" customWidth="1"/>
    <col min="15580" max="15580" width="11.7109375" style="121" customWidth="1"/>
    <col min="15581" max="15581" width="12.5703125" style="121" customWidth="1"/>
    <col min="15582" max="15582" width="10.85546875" style="121" customWidth="1"/>
    <col min="15583" max="15583" width="9.140625" style="121"/>
    <col min="15584" max="15584" width="10.85546875" style="121" customWidth="1"/>
    <col min="15585" max="15585" width="11.7109375" style="121" customWidth="1"/>
    <col min="15586" max="15586" width="10.85546875" style="121" customWidth="1"/>
    <col min="15587" max="15587" width="11.7109375" style="121" customWidth="1"/>
    <col min="15588" max="15588" width="12.7109375" style="121" customWidth="1"/>
    <col min="15589" max="15589" width="15.5703125" style="121" customWidth="1"/>
    <col min="15590" max="15590" width="14.28515625" style="121" customWidth="1"/>
    <col min="15591" max="15591" width="13.85546875" style="121" customWidth="1"/>
    <col min="15592" max="15593" width="11.85546875" style="121" customWidth="1"/>
    <col min="15594" max="15594" width="13.85546875" style="121" customWidth="1"/>
    <col min="15595" max="15597" width="9.140625" style="121"/>
    <col min="15598" max="15598" width="3.140625" style="121" customWidth="1"/>
    <col min="15599" max="15599" width="12" style="121" bestFit="1" customWidth="1"/>
    <col min="15600" max="15600" width="2" style="121" customWidth="1"/>
    <col min="15601" max="15602" width="9.140625" style="121"/>
    <col min="15603" max="15603" width="11.7109375" style="121" customWidth="1"/>
    <col min="15604" max="15813" width="9.140625" style="121"/>
    <col min="15814" max="15814" width="26.42578125" style="121" customWidth="1"/>
    <col min="15815" max="15815" width="32.140625" style="121" customWidth="1"/>
    <col min="15816" max="15816" width="30.140625" style="121" customWidth="1"/>
    <col min="15817" max="15817" width="36.5703125" style="121" customWidth="1"/>
    <col min="15818" max="15818" width="9.140625" style="121"/>
    <col min="15819" max="15819" width="7.7109375" style="121" customWidth="1"/>
    <col min="15820" max="15820" width="6.7109375" style="121" customWidth="1"/>
    <col min="15821" max="15821" width="8" style="121" customWidth="1"/>
    <col min="15822" max="15823" width="7.7109375" style="121" customWidth="1"/>
    <col min="15824" max="15824" width="7.5703125" style="121" customWidth="1"/>
    <col min="15825" max="15825" width="11" style="121" customWidth="1"/>
    <col min="15826" max="15826" width="10.140625" style="121" customWidth="1"/>
    <col min="15827" max="15827" width="9.140625" style="121"/>
    <col min="15828" max="15828" width="13" style="121" customWidth="1"/>
    <col min="15829" max="15829" width="8.5703125" style="121" customWidth="1"/>
    <col min="15830" max="15830" width="14.5703125" style="121" customWidth="1"/>
    <col min="15831" max="15831" width="9.140625" style="121"/>
    <col min="15832" max="15833" width="12" style="121" customWidth="1"/>
    <col min="15834" max="15835" width="9.85546875" style="121" customWidth="1"/>
    <col min="15836" max="15836" width="11.7109375" style="121" customWidth="1"/>
    <col min="15837" max="15837" width="12.5703125" style="121" customWidth="1"/>
    <col min="15838" max="15838" width="10.85546875" style="121" customWidth="1"/>
    <col min="15839" max="15839" width="9.140625" style="121"/>
    <col min="15840" max="15840" width="10.85546875" style="121" customWidth="1"/>
    <col min="15841" max="15841" width="11.7109375" style="121" customWidth="1"/>
    <col min="15842" max="15842" width="10.85546875" style="121" customWidth="1"/>
    <col min="15843" max="15843" width="11.7109375" style="121" customWidth="1"/>
    <col min="15844" max="15844" width="12.7109375" style="121" customWidth="1"/>
    <col min="15845" max="15845" width="15.5703125" style="121" customWidth="1"/>
    <col min="15846" max="15846" width="14.28515625" style="121" customWidth="1"/>
    <col min="15847" max="15847" width="13.85546875" style="121" customWidth="1"/>
    <col min="15848" max="15849" width="11.85546875" style="121" customWidth="1"/>
    <col min="15850" max="15850" width="13.85546875" style="121" customWidth="1"/>
    <col min="15851" max="15853" width="9.140625" style="121"/>
    <col min="15854" max="15854" width="3.140625" style="121" customWidth="1"/>
    <col min="15855" max="15855" width="12" style="121" bestFit="1" customWidth="1"/>
    <col min="15856" max="15856" width="2" style="121" customWidth="1"/>
    <col min="15857" max="15858" width="9.140625" style="121"/>
    <col min="15859" max="15859" width="11.7109375" style="121" customWidth="1"/>
    <col min="15860" max="16069" width="9.140625" style="121"/>
    <col min="16070" max="16070" width="26.42578125" style="121" customWidth="1"/>
    <col min="16071" max="16071" width="32.140625" style="121" customWidth="1"/>
    <col min="16072" max="16072" width="30.140625" style="121" customWidth="1"/>
    <col min="16073" max="16073" width="36.5703125" style="121" customWidth="1"/>
    <col min="16074" max="16074" width="9.140625" style="121"/>
    <col min="16075" max="16075" width="7.7109375" style="121" customWidth="1"/>
    <col min="16076" max="16076" width="6.7109375" style="121" customWidth="1"/>
    <col min="16077" max="16077" width="8" style="121" customWidth="1"/>
    <col min="16078" max="16079" width="7.7109375" style="121" customWidth="1"/>
    <col min="16080" max="16080" width="7.5703125" style="121" customWidth="1"/>
    <col min="16081" max="16081" width="11" style="121" customWidth="1"/>
    <col min="16082" max="16082" width="10.140625" style="121" customWidth="1"/>
    <col min="16083" max="16083" width="9.140625" style="121"/>
    <col min="16084" max="16084" width="13" style="121" customWidth="1"/>
    <col min="16085" max="16085" width="8.5703125" style="121" customWidth="1"/>
    <col min="16086" max="16086" width="14.5703125" style="121" customWidth="1"/>
    <col min="16087" max="16087" width="9.140625" style="121"/>
    <col min="16088" max="16089" width="12" style="121" customWidth="1"/>
    <col min="16090" max="16091" width="9.85546875" style="121" customWidth="1"/>
    <col min="16092" max="16092" width="11.7109375" style="121" customWidth="1"/>
    <col min="16093" max="16093" width="12.5703125" style="121" customWidth="1"/>
    <col min="16094" max="16094" width="10.85546875" style="121" customWidth="1"/>
    <col min="16095" max="16095" width="9.140625" style="121"/>
    <col min="16096" max="16096" width="10.85546875" style="121" customWidth="1"/>
    <col min="16097" max="16097" width="11.7109375" style="121" customWidth="1"/>
    <col min="16098" max="16098" width="10.85546875" style="121" customWidth="1"/>
    <col min="16099" max="16099" width="11.7109375" style="121" customWidth="1"/>
    <col min="16100" max="16100" width="12.7109375" style="121" customWidth="1"/>
    <col min="16101" max="16101" width="15.5703125" style="121" customWidth="1"/>
    <col min="16102" max="16102" width="14.28515625" style="121" customWidth="1"/>
    <col min="16103" max="16103" width="13.85546875" style="121" customWidth="1"/>
    <col min="16104" max="16105" width="11.85546875" style="121" customWidth="1"/>
    <col min="16106" max="16106" width="13.85546875" style="121" customWidth="1"/>
    <col min="16107" max="16109" width="9.140625" style="121"/>
    <col min="16110" max="16110" width="3.140625" style="121" customWidth="1"/>
    <col min="16111" max="16111" width="12" style="121" bestFit="1" customWidth="1"/>
    <col min="16112" max="16112" width="2" style="121" customWidth="1"/>
    <col min="16113" max="16114" width="9.140625" style="121"/>
    <col min="16115" max="16115" width="11.7109375" style="121" customWidth="1"/>
    <col min="16116" max="16384" width="9.140625" style="121"/>
  </cols>
  <sheetData>
    <row r="1" spans="1:224" s="193" customFormat="1" ht="31.5" customHeight="1" thickBot="1" x14ac:dyDescent="0.35">
      <c r="A1" s="4" t="s">
        <v>887</v>
      </c>
      <c r="B1" s="4"/>
      <c r="C1" s="4"/>
      <c r="D1" s="4"/>
      <c r="E1" s="4"/>
      <c r="F1" s="4"/>
      <c r="G1" s="4"/>
      <c r="H1" s="4"/>
      <c r="I1" s="4"/>
      <c r="J1" s="4"/>
      <c r="K1" s="4"/>
      <c r="L1" s="4"/>
      <c r="M1" s="221"/>
      <c r="W1" s="199"/>
      <c r="AK1" s="195"/>
      <c r="FY1" s="194"/>
      <c r="HP1" s="220"/>
    </row>
    <row r="2" spans="1:224" s="193" customFormat="1" ht="22.5" customHeight="1" x14ac:dyDescent="0.25">
      <c r="A2" s="219" t="s">
        <v>18</v>
      </c>
      <c r="B2" s="218" t="s">
        <v>886</v>
      </c>
      <c r="C2" s="217" t="s">
        <v>19</v>
      </c>
      <c r="D2" s="218" t="s">
        <v>511</v>
      </c>
      <c r="E2" s="361" t="s">
        <v>23</v>
      </c>
      <c r="F2" s="362"/>
      <c r="G2" s="362"/>
      <c r="H2" s="363"/>
      <c r="I2" s="372" t="s">
        <v>36</v>
      </c>
      <c r="J2" s="372"/>
      <c r="K2" s="369" t="s">
        <v>24</v>
      </c>
      <c r="L2" s="369"/>
      <c r="M2" s="370" t="s">
        <v>513</v>
      </c>
      <c r="N2" s="371"/>
      <c r="P2" s="211" t="s">
        <v>779</v>
      </c>
      <c r="Q2" s="200"/>
      <c r="W2" s="199"/>
      <c r="AA2" s="195"/>
      <c r="AB2" s="195"/>
      <c r="AC2" s="210"/>
      <c r="AF2" s="197"/>
      <c r="AK2" s="195"/>
      <c r="DI2" s="216" t="s">
        <v>885</v>
      </c>
      <c r="DJ2" s="216" t="s">
        <v>884</v>
      </c>
      <c r="DK2" s="216" t="s">
        <v>883</v>
      </c>
      <c r="DL2" s="216" t="s">
        <v>882</v>
      </c>
      <c r="DM2" s="216" t="s">
        <v>881</v>
      </c>
      <c r="DN2" s="216" t="s">
        <v>880</v>
      </c>
      <c r="DO2" s="216" t="s">
        <v>879</v>
      </c>
      <c r="DP2" s="216" t="s">
        <v>878</v>
      </c>
      <c r="DQ2" s="216" t="s">
        <v>877</v>
      </c>
      <c r="DR2" s="216" t="s">
        <v>876</v>
      </c>
      <c r="DS2" s="216" t="s">
        <v>875</v>
      </c>
      <c r="DT2" s="216" t="s">
        <v>511</v>
      </c>
      <c r="DU2" s="216" t="s">
        <v>874</v>
      </c>
      <c r="DV2" s="216" t="s">
        <v>873</v>
      </c>
      <c r="DW2" s="216" t="s">
        <v>872</v>
      </c>
      <c r="DX2" s="194" t="s">
        <v>871</v>
      </c>
      <c r="DY2" s="194" t="s">
        <v>870</v>
      </c>
      <c r="DZ2" s="194" t="s">
        <v>869</v>
      </c>
      <c r="EA2" s="194" t="s">
        <v>868</v>
      </c>
      <c r="EB2" s="194" t="s">
        <v>867</v>
      </c>
      <c r="EC2" s="194" t="s">
        <v>866</v>
      </c>
      <c r="ED2" s="194" t="s">
        <v>865</v>
      </c>
      <c r="EE2" s="194" t="s">
        <v>864</v>
      </c>
      <c r="EF2" s="194" t="s">
        <v>863</v>
      </c>
      <c r="EG2" s="194" t="s">
        <v>862</v>
      </c>
      <c r="EH2" s="194" t="s">
        <v>861</v>
      </c>
      <c r="EI2" s="194" t="s">
        <v>95</v>
      </c>
      <c r="EJ2" s="194" t="s">
        <v>860</v>
      </c>
      <c r="EK2" s="194" t="s">
        <v>859</v>
      </c>
      <c r="EL2" s="194" t="s">
        <v>858</v>
      </c>
      <c r="EM2" s="194" t="s">
        <v>857</v>
      </c>
      <c r="EN2" s="194" t="s">
        <v>856</v>
      </c>
      <c r="EO2" s="194" t="s">
        <v>855</v>
      </c>
      <c r="EP2" s="194" t="s">
        <v>854</v>
      </c>
      <c r="EQ2" s="194" t="s">
        <v>96</v>
      </c>
      <c r="ER2" s="194" t="s">
        <v>853</v>
      </c>
      <c r="ES2" s="194" t="s">
        <v>852</v>
      </c>
      <c r="ET2" s="194" t="s">
        <v>851</v>
      </c>
      <c r="EU2" s="194" t="s">
        <v>850</v>
      </c>
      <c r="EV2" s="194" t="s">
        <v>849</v>
      </c>
      <c r="EW2" s="194" t="s">
        <v>848</v>
      </c>
      <c r="EX2" s="194" t="s">
        <v>847</v>
      </c>
      <c r="EY2" s="194" t="s">
        <v>846</v>
      </c>
      <c r="EZ2" s="194" t="s">
        <v>845</v>
      </c>
      <c r="FA2" s="194" t="s">
        <v>844</v>
      </c>
      <c r="FB2" s="194" t="s">
        <v>97</v>
      </c>
      <c r="FC2" s="194" t="s">
        <v>843</v>
      </c>
      <c r="FD2" s="194" t="s">
        <v>842</v>
      </c>
      <c r="FE2" s="194" t="s">
        <v>841</v>
      </c>
      <c r="FF2" s="194" t="s">
        <v>840</v>
      </c>
      <c r="FG2" s="194" t="s">
        <v>804</v>
      </c>
      <c r="FH2" s="194" t="s">
        <v>839</v>
      </c>
      <c r="FI2" s="194" t="s">
        <v>838</v>
      </c>
      <c r="FJ2" s="194" t="s">
        <v>837</v>
      </c>
      <c r="FK2" s="194" t="s">
        <v>836</v>
      </c>
      <c r="FL2" s="194" t="s">
        <v>835</v>
      </c>
      <c r="FM2" s="194" t="s">
        <v>834</v>
      </c>
      <c r="FN2" s="194" t="s">
        <v>791</v>
      </c>
      <c r="FO2" s="194" t="s">
        <v>833</v>
      </c>
      <c r="FP2" s="194" t="s">
        <v>832</v>
      </c>
      <c r="FQ2" s="194" t="s">
        <v>831</v>
      </c>
      <c r="FR2" s="194" t="s">
        <v>830</v>
      </c>
      <c r="FS2" s="194" t="s">
        <v>829</v>
      </c>
      <c r="FT2" s="194" t="s">
        <v>828</v>
      </c>
      <c r="FU2" s="194" t="s">
        <v>581</v>
      </c>
      <c r="FV2" s="194" t="s">
        <v>827</v>
      </c>
      <c r="FW2" s="194" t="s">
        <v>826</v>
      </c>
      <c r="FX2" s="194" t="s">
        <v>825</v>
      </c>
    </row>
    <row r="3" spans="1:224" s="193" customFormat="1" ht="22.5" customHeight="1" x14ac:dyDescent="0.25">
      <c r="A3" s="213" t="s">
        <v>3</v>
      </c>
      <c r="B3" s="11" t="s">
        <v>296</v>
      </c>
      <c r="C3" s="42" t="s">
        <v>22</v>
      </c>
      <c r="D3" s="215" t="str">
        <f>B2&amp;" "&amp;B3&amp;" Microfiber "&amp;"Sheet Set"</f>
        <v>ROSS Serta Microfiber Sheet Set</v>
      </c>
      <c r="E3" s="364" t="s">
        <v>34</v>
      </c>
      <c r="F3" s="365"/>
      <c r="G3" s="365"/>
      <c r="H3" s="366"/>
      <c r="I3" s="367" t="s">
        <v>49</v>
      </c>
      <c r="J3" s="367"/>
      <c r="K3" s="358" t="s">
        <v>35</v>
      </c>
      <c r="L3" s="358"/>
      <c r="M3" s="359" t="s">
        <v>514</v>
      </c>
      <c r="N3" s="360"/>
      <c r="P3" s="211" t="s">
        <v>776</v>
      </c>
      <c r="W3" s="199"/>
      <c r="AA3" s="195"/>
      <c r="AB3" s="195"/>
      <c r="AC3" s="210"/>
      <c r="AF3" s="197"/>
      <c r="AK3" s="195"/>
      <c r="DI3" s="193" t="s">
        <v>824</v>
      </c>
      <c r="DJ3" s="193" t="s">
        <v>823</v>
      </c>
      <c r="DK3" s="193" t="s">
        <v>779</v>
      </c>
      <c r="DL3" s="193" t="s">
        <v>779</v>
      </c>
      <c r="DM3" s="193" t="s">
        <v>823</v>
      </c>
      <c r="DN3" s="193" t="s">
        <v>779</v>
      </c>
      <c r="DO3" s="193" t="s">
        <v>824</v>
      </c>
      <c r="DP3" s="193" t="s">
        <v>823</v>
      </c>
      <c r="DQ3" s="193" t="s">
        <v>823</v>
      </c>
      <c r="DR3" s="193" t="s">
        <v>779</v>
      </c>
      <c r="DS3" s="193" t="s">
        <v>823</v>
      </c>
      <c r="DT3" s="193" t="s">
        <v>779</v>
      </c>
      <c r="DU3" s="193" t="s">
        <v>823</v>
      </c>
      <c r="DV3" s="193" t="s">
        <v>823</v>
      </c>
      <c r="DW3" s="193" t="s">
        <v>779</v>
      </c>
      <c r="DX3" s="194" t="s">
        <v>822</v>
      </c>
      <c r="DY3" s="194" t="s">
        <v>743</v>
      </c>
      <c r="DZ3" s="194" t="s">
        <v>821</v>
      </c>
      <c r="EA3" s="194" t="s">
        <v>820</v>
      </c>
      <c r="EB3" s="194" t="s">
        <v>565</v>
      </c>
      <c r="EC3" s="194" t="s">
        <v>566</v>
      </c>
      <c r="ED3" s="194" t="s">
        <v>819</v>
      </c>
      <c r="EE3" s="194" t="s">
        <v>567</v>
      </c>
      <c r="EF3" s="194" t="s">
        <v>818</v>
      </c>
      <c r="EG3" s="194" t="s">
        <v>817</v>
      </c>
      <c r="EH3" s="194" t="s">
        <v>816</v>
      </c>
      <c r="EI3" s="194" t="s">
        <v>815</v>
      </c>
      <c r="EJ3" s="194" t="s">
        <v>814</v>
      </c>
      <c r="EK3" s="194" t="s">
        <v>813</v>
      </c>
      <c r="EL3" s="194" t="s">
        <v>812</v>
      </c>
      <c r="EM3" s="194" t="s">
        <v>811</v>
      </c>
      <c r="EN3" s="194" t="s">
        <v>413</v>
      </c>
      <c r="EO3" s="194" t="s">
        <v>810</v>
      </c>
      <c r="EP3" s="194" t="s">
        <v>809</v>
      </c>
      <c r="EQ3" s="194" t="s">
        <v>808</v>
      </c>
      <c r="ER3" s="194" t="s">
        <v>807</v>
      </c>
      <c r="ES3" s="194" t="s">
        <v>415</v>
      </c>
      <c r="ET3" s="194" t="s">
        <v>806</v>
      </c>
      <c r="EU3" s="194" t="s">
        <v>805</v>
      </c>
      <c r="EV3" s="194" t="s">
        <v>804</v>
      </c>
      <c r="EW3" s="194" t="s">
        <v>803</v>
      </c>
      <c r="EX3" s="194" t="s">
        <v>802</v>
      </c>
      <c r="EY3" s="194" t="s">
        <v>801</v>
      </c>
      <c r="EZ3" s="194" t="s">
        <v>800</v>
      </c>
      <c r="FA3" s="194" t="s">
        <v>799</v>
      </c>
      <c r="FB3" s="194" t="s">
        <v>798</v>
      </c>
      <c r="FC3" s="194" t="s">
        <v>797</v>
      </c>
      <c r="FD3" s="194" t="s">
        <v>796</v>
      </c>
      <c r="FE3" s="194" t="s">
        <v>795</v>
      </c>
      <c r="FF3" s="194" t="s">
        <v>794</v>
      </c>
      <c r="FG3" s="194" t="s">
        <v>793</v>
      </c>
      <c r="FH3" s="193" t="s">
        <v>792</v>
      </c>
      <c r="FI3" s="194" t="s">
        <v>791</v>
      </c>
      <c r="FJ3" s="194" t="s">
        <v>790</v>
      </c>
      <c r="FK3" s="194" t="s">
        <v>789</v>
      </c>
      <c r="FL3" s="194" t="s">
        <v>568</v>
      </c>
      <c r="FM3" s="194" t="s">
        <v>788</v>
      </c>
      <c r="FN3" s="194" t="s">
        <v>787</v>
      </c>
      <c r="FO3" s="194" t="s">
        <v>786</v>
      </c>
      <c r="FP3" s="194" t="s">
        <v>785</v>
      </c>
      <c r="FQ3" s="194" t="s">
        <v>784</v>
      </c>
      <c r="FR3" s="194" t="s">
        <v>783</v>
      </c>
      <c r="FS3" s="194" t="s">
        <v>782</v>
      </c>
      <c r="FT3" s="194" t="s">
        <v>781</v>
      </c>
      <c r="FU3" s="194" t="s">
        <v>570</v>
      </c>
      <c r="FV3" s="194" t="s">
        <v>780</v>
      </c>
    </row>
    <row r="4" spans="1:224" s="193" customFormat="1" ht="22.5" customHeight="1" x14ac:dyDescent="0.25">
      <c r="A4" s="213" t="s">
        <v>20</v>
      </c>
      <c r="B4" s="11" t="s">
        <v>296</v>
      </c>
      <c r="C4" s="42" t="s">
        <v>64</v>
      </c>
      <c r="D4" s="11" t="s">
        <v>779</v>
      </c>
      <c r="E4" s="364" t="s">
        <v>43</v>
      </c>
      <c r="F4" s="365"/>
      <c r="G4" s="365"/>
      <c r="H4" s="366"/>
      <c r="I4" s="367" t="s">
        <v>1245</v>
      </c>
      <c r="J4" s="367"/>
      <c r="K4" s="358" t="s">
        <v>44</v>
      </c>
      <c r="L4" s="358"/>
      <c r="M4" s="367" t="s">
        <v>99</v>
      </c>
      <c r="N4" s="368"/>
      <c r="P4" s="211" t="s">
        <v>745</v>
      </c>
      <c r="Q4" s="214"/>
      <c r="W4" s="199"/>
      <c r="AA4" s="198"/>
      <c r="AB4" s="198"/>
      <c r="AC4" s="197"/>
      <c r="AD4" s="197"/>
      <c r="AE4" s="197"/>
      <c r="AF4" s="196"/>
      <c r="AK4" s="195"/>
      <c r="DI4" s="193" t="s">
        <v>778</v>
      </c>
      <c r="DJ4" s="193" t="s">
        <v>777</v>
      </c>
      <c r="DK4" s="193" t="s">
        <v>776</v>
      </c>
      <c r="DL4" s="193" t="s">
        <v>776</v>
      </c>
      <c r="DM4" s="193" t="s">
        <v>777</v>
      </c>
      <c r="DN4" s="193" t="s">
        <v>776</v>
      </c>
      <c r="DO4" s="193" t="s">
        <v>778</v>
      </c>
      <c r="DP4" s="193" t="s">
        <v>777</v>
      </c>
      <c r="DQ4" s="193" t="s">
        <v>777</v>
      </c>
      <c r="DR4" s="193" t="s">
        <v>776</v>
      </c>
      <c r="DS4" s="193" t="s">
        <v>777</v>
      </c>
      <c r="DT4" s="193" t="s">
        <v>776</v>
      </c>
      <c r="DU4" s="193" t="s">
        <v>777</v>
      </c>
      <c r="DV4" s="193" t="s">
        <v>777</v>
      </c>
      <c r="DW4" s="193" t="s">
        <v>776</v>
      </c>
      <c r="DX4" s="194" t="s">
        <v>36</v>
      </c>
      <c r="DY4" s="194" t="s">
        <v>37</v>
      </c>
      <c r="EA4" s="193" t="s">
        <v>343</v>
      </c>
      <c r="EB4" s="193" t="s">
        <v>159</v>
      </c>
      <c r="EC4" s="193" t="s">
        <v>775</v>
      </c>
      <c r="ED4" s="193" t="s">
        <v>171</v>
      </c>
      <c r="EE4" s="194" t="s">
        <v>774</v>
      </c>
      <c r="EF4" s="193" t="s">
        <v>773</v>
      </c>
      <c r="EG4" s="193" t="s">
        <v>170</v>
      </c>
      <c r="EH4" s="193" t="s">
        <v>198</v>
      </c>
      <c r="EI4" s="193" t="s">
        <v>772</v>
      </c>
      <c r="EJ4" s="193" t="s">
        <v>771</v>
      </c>
      <c r="EK4" s="193" t="s">
        <v>770</v>
      </c>
      <c r="EL4" s="193" t="s">
        <v>769</v>
      </c>
      <c r="EM4" s="193" t="s">
        <v>768</v>
      </c>
      <c r="EN4" s="193" t="s">
        <v>767</v>
      </c>
      <c r="EO4" s="193" t="s">
        <v>766</v>
      </c>
      <c r="EP4" s="193" t="s">
        <v>765</v>
      </c>
      <c r="EQ4" s="193" t="s">
        <v>764</v>
      </c>
      <c r="ER4" s="193" t="s">
        <v>763</v>
      </c>
      <c r="ES4" s="193" t="s">
        <v>762</v>
      </c>
      <c r="ET4" s="193" t="s">
        <v>227</v>
      </c>
      <c r="EU4" s="193" t="s">
        <v>510</v>
      </c>
      <c r="EV4" s="193" t="s">
        <v>761</v>
      </c>
      <c r="EW4" s="193" t="s">
        <v>760</v>
      </c>
      <c r="EX4" s="193" t="s">
        <v>759</v>
      </c>
      <c r="EY4" s="193" t="s">
        <v>263</v>
      </c>
      <c r="EZ4" s="193" t="s">
        <v>114</v>
      </c>
      <c r="FA4" s="193" t="s">
        <v>758</v>
      </c>
      <c r="FB4" s="193" t="s">
        <v>271</v>
      </c>
      <c r="FC4" s="193" t="s">
        <v>757</v>
      </c>
      <c r="FD4" s="193" t="s">
        <v>756</v>
      </c>
      <c r="FE4" s="193" t="s">
        <v>755</v>
      </c>
      <c r="FF4" s="193" t="s">
        <v>754</v>
      </c>
      <c r="FG4" s="193" t="s">
        <v>753</v>
      </c>
      <c r="FH4" s="193" t="s">
        <v>752</v>
      </c>
      <c r="FI4" s="193" t="s">
        <v>751</v>
      </c>
      <c r="FJ4" s="193" t="s">
        <v>296</v>
      </c>
      <c r="FK4" s="193" t="s">
        <v>750</v>
      </c>
      <c r="FL4" s="193" t="s">
        <v>749</v>
      </c>
      <c r="FM4" s="193" t="s">
        <v>748</v>
      </c>
      <c r="FN4" s="193" t="s">
        <v>311</v>
      </c>
      <c r="FO4" s="193" t="s">
        <v>340</v>
      </c>
    </row>
    <row r="5" spans="1:224" s="193" customFormat="1" ht="22.5" customHeight="1" x14ac:dyDescent="0.25">
      <c r="A5" s="213" t="s">
        <v>62</v>
      </c>
      <c r="B5" s="11"/>
      <c r="C5" s="42" t="s">
        <v>63</v>
      </c>
      <c r="D5" s="212">
        <f>AH186</f>
        <v>1077152</v>
      </c>
      <c r="E5" s="364" t="s">
        <v>46</v>
      </c>
      <c r="F5" s="365"/>
      <c r="G5" s="365"/>
      <c r="H5" s="366"/>
      <c r="I5" s="367" t="s">
        <v>95</v>
      </c>
      <c r="J5" s="367"/>
      <c r="K5" s="358" t="s">
        <v>47</v>
      </c>
      <c r="L5" s="358"/>
      <c r="M5" s="359" t="s">
        <v>1</v>
      </c>
      <c r="N5" s="360"/>
      <c r="P5" s="211" t="s">
        <v>740</v>
      </c>
      <c r="Q5" s="47"/>
      <c r="W5" s="199"/>
      <c r="AA5" s="195"/>
      <c r="AB5" s="195"/>
      <c r="AC5" s="210"/>
      <c r="AF5" s="209"/>
      <c r="AK5" s="195"/>
      <c r="DI5" s="193" t="s">
        <v>747</v>
      </c>
      <c r="DJ5" s="193" t="s">
        <v>746</v>
      </c>
      <c r="DK5" s="193" t="s">
        <v>745</v>
      </c>
      <c r="DL5" s="193" t="s">
        <v>745</v>
      </c>
      <c r="DM5" s="193" t="s">
        <v>746</v>
      </c>
      <c r="DN5" s="193" t="s">
        <v>745</v>
      </c>
      <c r="DO5" s="193" t="s">
        <v>747</v>
      </c>
      <c r="DP5" s="193" t="s">
        <v>746</v>
      </c>
      <c r="DQ5" s="193" t="s">
        <v>746</v>
      </c>
      <c r="DR5" s="193" t="s">
        <v>745</v>
      </c>
      <c r="DS5" s="193" t="s">
        <v>746</v>
      </c>
      <c r="DT5" s="193" t="s">
        <v>745</v>
      </c>
      <c r="DU5" s="193" t="s">
        <v>746</v>
      </c>
      <c r="DV5" s="193" t="s">
        <v>746</v>
      </c>
      <c r="DW5" s="193" t="s">
        <v>745</v>
      </c>
      <c r="DX5" s="207" t="s">
        <v>48</v>
      </c>
      <c r="DY5" s="207" t="s">
        <v>49</v>
      </c>
      <c r="DZ5" s="208" t="s">
        <v>2</v>
      </c>
      <c r="EA5" s="207" t="s">
        <v>744</v>
      </c>
      <c r="EB5" s="206"/>
      <c r="EC5" s="194" t="s">
        <v>0</v>
      </c>
      <c r="ED5" s="194" t="s">
        <v>1</v>
      </c>
      <c r="EE5" s="193" t="s">
        <v>99</v>
      </c>
      <c r="EF5" s="193" t="s">
        <v>100</v>
      </c>
      <c r="EG5" s="193" t="s">
        <v>76</v>
      </c>
      <c r="EH5" s="193" t="s">
        <v>77</v>
      </c>
    </row>
    <row r="6" spans="1:224" s="193" customFormat="1" ht="22.5" customHeight="1" thickBot="1" x14ac:dyDescent="0.3">
      <c r="A6" s="205" t="s">
        <v>66</v>
      </c>
      <c r="B6" s="203" t="s">
        <v>1</v>
      </c>
      <c r="C6" s="202" t="s">
        <v>65</v>
      </c>
      <c r="D6" s="204">
        <v>45941</v>
      </c>
      <c r="E6" s="385" t="s">
        <v>52</v>
      </c>
      <c r="F6" s="386"/>
      <c r="G6" s="386"/>
      <c r="H6" s="387"/>
      <c r="I6" s="390" t="s">
        <v>743</v>
      </c>
      <c r="J6" s="390"/>
      <c r="K6" s="384" t="s">
        <v>53</v>
      </c>
      <c r="L6" s="384"/>
      <c r="M6" s="388" t="s">
        <v>1015</v>
      </c>
      <c r="N6" s="389"/>
      <c r="P6" s="201"/>
      <c r="Q6" s="200"/>
      <c r="W6" s="199"/>
      <c r="AA6" s="198"/>
      <c r="AB6" s="198"/>
      <c r="AC6" s="197"/>
      <c r="AD6" s="197"/>
      <c r="AE6" s="197"/>
      <c r="AF6" s="196"/>
      <c r="AK6" s="195"/>
      <c r="DI6" s="193" t="s">
        <v>742</v>
      </c>
      <c r="DJ6" s="193" t="s">
        <v>741</v>
      </c>
      <c r="DK6" s="193" t="s">
        <v>740</v>
      </c>
      <c r="DL6" s="193" t="s">
        <v>740</v>
      </c>
      <c r="DM6" s="193" t="s">
        <v>741</v>
      </c>
      <c r="DN6" s="193" t="s">
        <v>740</v>
      </c>
      <c r="DO6" s="193" t="s">
        <v>742</v>
      </c>
      <c r="DP6" s="193" t="s">
        <v>741</v>
      </c>
      <c r="DQ6" s="193" t="s">
        <v>741</v>
      </c>
      <c r="DR6" s="193" t="s">
        <v>740</v>
      </c>
      <c r="DS6" s="193" t="s">
        <v>741</v>
      </c>
      <c r="DT6" s="193" t="s">
        <v>740</v>
      </c>
      <c r="DU6" s="193" t="s">
        <v>741</v>
      </c>
      <c r="DV6" s="193" t="s">
        <v>741</v>
      </c>
      <c r="DW6" s="193" t="s">
        <v>740</v>
      </c>
      <c r="DX6" s="194" t="s">
        <v>54</v>
      </c>
      <c r="DY6" s="194" t="s">
        <v>55</v>
      </c>
      <c r="DZ6" s="194" t="s">
        <v>56</v>
      </c>
      <c r="EA6" s="194" t="s">
        <v>409</v>
      </c>
      <c r="EB6" s="194" t="s">
        <v>410</v>
      </c>
      <c r="EC6" s="193" t="s">
        <v>59</v>
      </c>
      <c r="ED6" s="194" t="s">
        <v>411</v>
      </c>
      <c r="EE6" s="194" t="s">
        <v>412</v>
      </c>
    </row>
    <row r="7" spans="1:224" s="190" customFormat="1" ht="20.25" customHeight="1" x14ac:dyDescent="0.25">
      <c r="A7" s="400" t="s">
        <v>739</v>
      </c>
      <c r="B7" s="380" t="s">
        <v>620</v>
      </c>
      <c r="C7" s="380" t="s">
        <v>738</v>
      </c>
      <c r="D7" s="380" t="s">
        <v>737</v>
      </c>
      <c r="E7" s="380" t="s">
        <v>624</v>
      </c>
      <c r="F7" s="391" t="s">
        <v>736</v>
      </c>
      <c r="G7" s="391" t="s">
        <v>735</v>
      </c>
      <c r="H7" s="373" t="s">
        <v>35</v>
      </c>
      <c r="I7" s="373" t="s">
        <v>734</v>
      </c>
      <c r="J7" s="377" t="s">
        <v>733</v>
      </c>
      <c r="K7" s="377"/>
      <c r="L7" s="377"/>
      <c r="M7" s="377"/>
      <c r="N7" s="377"/>
      <c r="O7" s="377"/>
      <c r="P7" s="377"/>
      <c r="Q7" s="377"/>
      <c r="R7" s="377"/>
      <c r="S7" s="377" t="s">
        <v>612</v>
      </c>
      <c r="T7" s="377"/>
      <c r="U7" s="377"/>
      <c r="V7" s="378" t="s">
        <v>642</v>
      </c>
      <c r="W7" s="381" t="s">
        <v>732</v>
      </c>
      <c r="X7" s="382"/>
      <c r="Y7" s="382"/>
      <c r="Z7" s="382"/>
      <c r="AA7" s="382"/>
      <c r="AB7" s="383"/>
      <c r="AC7" s="378" t="s">
        <v>651</v>
      </c>
      <c r="AD7" s="373" t="s">
        <v>731</v>
      </c>
      <c r="AE7" s="379" t="s">
        <v>730</v>
      </c>
      <c r="AF7" s="376" t="s">
        <v>729</v>
      </c>
      <c r="AG7" s="373" t="s">
        <v>728</v>
      </c>
      <c r="AH7" s="373" t="s">
        <v>655</v>
      </c>
      <c r="AI7" s="373" t="s">
        <v>691</v>
      </c>
    </row>
    <row r="8" spans="1:224" s="190" customFormat="1" ht="41.25" customHeight="1" x14ac:dyDescent="0.25">
      <c r="A8" s="400"/>
      <c r="B8" s="380"/>
      <c r="C8" s="380"/>
      <c r="D8" s="380"/>
      <c r="E8" s="380"/>
      <c r="F8" s="392"/>
      <c r="G8" s="392"/>
      <c r="H8" s="374"/>
      <c r="I8" s="374"/>
      <c r="J8" s="377" t="s">
        <v>727</v>
      </c>
      <c r="K8" s="377"/>
      <c r="L8" s="377"/>
      <c r="M8" s="380" t="s">
        <v>726</v>
      </c>
      <c r="N8" s="380" t="s">
        <v>725</v>
      </c>
      <c r="O8" s="378" t="s">
        <v>724</v>
      </c>
      <c r="P8" s="378" t="s">
        <v>723</v>
      </c>
      <c r="Q8" s="187" t="s">
        <v>722</v>
      </c>
      <c r="R8" s="378" t="s">
        <v>721</v>
      </c>
      <c r="S8" s="380" t="s">
        <v>720</v>
      </c>
      <c r="T8" s="380" t="s">
        <v>640</v>
      </c>
      <c r="U8" s="378" t="s">
        <v>719</v>
      </c>
      <c r="V8" s="378"/>
      <c r="W8" s="191" t="s">
        <v>718</v>
      </c>
      <c r="X8" s="191" t="s">
        <v>717</v>
      </c>
      <c r="Y8" s="192" t="s">
        <v>716</v>
      </c>
      <c r="Z8" s="192" t="s">
        <v>715</v>
      </c>
      <c r="AA8" s="191" t="s">
        <v>714</v>
      </c>
      <c r="AB8" s="191" t="s">
        <v>713</v>
      </c>
      <c r="AC8" s="378"/>
      <c r="AD8" s="374"/>
      <c r="AE8" s="379"/>
      <c r="AF8" s="376"/>
      <c r="AG8" s="374"/>
      <c r="AH8" s="374"/>
      <c r="AI8" s="374"/>
    </row>
    <row r="9" spans="1:224" s="183" customFormat="1" ht="30" customHeight="1" x14ac:dyDescent="0.25">
      <c r="A9" s="400"/>
      <c r="B9" s="380"/>
      <c r="C9" s="380"/>
      <c r="D9" s="380"/>
      <c r="E9" s="380"/>
      <c r="F9" s="393"/>
      <c r="G9" s="393"/>
      <c r="H9" s="375"/>
      <c r="I9" s="375"/>
      <c r="J9" s="189" t="s">
        <v>712</v>
      </c>
      <c r="K9" s="189" t="s">
        <v>711</v>
      </c>
      <c r="L9" s="189" t="s">
        <v>710</v>
      </c>
      <c r="M9" s="380"/>
      <c r="N9" s="380"/>
      <c r="O9" s="378"/>
      <c r="P9" s="378"/>
      <c r="Q9" s="188">
        <v>3500</v>
      </c>
      <c r="R9" s="378"/>
      <c r="S9" s="380"/>
      <c r="T9" s="380"/>
      <c r="U9" s="378"/>
      <c r="V9" s="378"/>
      <c r="W9" s="184">
        <v>0.03</v>
      </c>
      <c r="X9" s="184"/>
      <c r="Y9" s="184"/>
      <c r="Z9" s="186">
        <v>5.5E-2</v>
      </c>
      <c r="AA9" s="185"/>
      <c r="AB9" s="184">
        <v>0.08</v>
      </c>
      <c r="AC9" s="378"/>
      <c r="AD9" s="375"/>
      <c r="AE9" s="379"/>
      <c r="AF9" s="376"/>
      <c r="AG9" s="375"/>
      <c r="AH9" s="375"/>
      <c r="AI9" s="375"/>
    </row>
    <row r="10" spans="1:224" s="154" customFormat="1" ht="21" customHeight="1" x14ac:dyDescent="0.3">
      <c r="A10" s="337" t="s">
        <v>1243</v>
      </c>
      <c r="B10" s="176"/>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5"/>
    </row>
    <row r="11" spans="1:224" s="154" customFormat="1" ht="21" customHeight="1" x14ac:dyDescent="0.25">
      <c r="A11" s="174" t="s">
        <v>1263</v>
      </c>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2"/>
    </row>
    <row r="12" spans="1:224" s="154" customFormat="1" ht="21" customHeight="1" x14ac:dyDescent="0.2">
      <c r="A12" s="171" t="s">
        <v>1037</v>
      </c>
      <c r="B12" s="170"/>
      <c r="C12" s="169"/>
      <c r="D12" s="166"/>
      <c r="E12" s="168"/>
      <c r="F12" s="168"/>
      <c r="G12" s="168"/>
      <c r="H12" s="167"/>
      <c r="I12" s="167"/>
      <c r="J12" s="166"/>
      <c r="K12" s="166"/>
      <c r="L12" s="166"/>
      <c r="M12" s="166"/>
      <c r="N12" s="166"/>
      <c r="O12" s="165"/>
      <c r="P12" s="164"/>
      <c r="Q12" s="163"/>
      <c r="R12" s="162"/>
      <c r="S12" s="161"/>
      <c r="T12" s="160"/>
      <c r="U12" s="159"/>
      <c r="V12" s="159"/>
      <c r="W12" s="158"/>
      <c r="X12" s="158"/>
      <c r="Y12" s="159"/>
      <c r="Z12" s="159"/>
      <c r="AA12" s="159"/>
      <c r="AB12" s="158"/>
      <c r="AC12" s="157"/>
      <c r="AD12" s="155"/>
      <c r="AE12" s="156"/>
      <c r="AF12" s="181"/>
      <c r="AG12" s="155"/>
      <c r="AH12" s="155"/>
      <c r="AI12" s="155"/>
    </row>
    <row r="13" spans="1:224" s="133" customFormat="1" ht="27" customHeight="1" x14ac:dyDescent="0.25">
      <c r="A13" s="397" t="str">
        <f>A12</f>
        <v>6 piece set -- Serta Brand 85gsm Microfiber Sheets -- Simply Comfy</v>
      </c>
      <c r="B13" s="397" t="s">
        <v>705</v>
      </c>
      <c r="C13" s="394" t="s">
        <v>704</v>
      </c>
      <c r="D13" s="149" t="s">
        <v>703</v>
      </c>
      <c r="E13" s="153" t="s">
        <v>709</v>
      </c>
      <c r="F13" s="316" t="s">
        <v>1257</v>
      </c>
      <c r="G13" s="317" t="s">
        <v>1101</v>
      </c>
      <c r="H13" s="151">
        <f>I13*0.97</f>
        <v>3.57</v>
      </c>
      <c r="I13" s="151">
        <f>'CHN 04-09-2025'!G2</f>
        <v>3.68</v>
      </c>
      <c r="J13" s="149">
        <v>29</v>
      </c>
      <c r="K13" s="149">
        <v>29</v>
      </c>
      <c r="L13" s="149">
        <v>28</v>
      </c>
      <c r="M13" s="149">
        <v>4</v>
      </c>
      <c r="N13" s="149">
        <v>4.3600000000000003</v>
      </c>
      <c r="O13" s="148">
        <f t="shared" ref="O13:O19" si="0">J13*K13*L13/1000000</f>
        <v>2.35E-2</v>
      </c>
      <c r="P13" s="147">
        <f t="shared" ref="P13:P19" si="1">56/O13*M13</f>
        <v>9532</v>
      </c>
      <c r="Q13" s="146">
        <f t="shared" ref="Q13:Q19" si="2">$Q$9</f>
        <v>3500</v>
      </c>
      <c r="R13" s="145">
        <f t="shared" ref="R13:R19" si="3">Q13/P13</f>
        <v>0.37</v>
      </c>
      <c r="S13" s="144" t="s">
        <v>698</v>
      </c>
      <c r="T13" s="143">
        <v>0.41399999999999998</v>
      </c>
      <c r="U13" s="142">
        <f t="shared" ref="U13:U19" si="4">I13*T13</f>
        <v>1.52</v>
      </c>
      <c r="V13" s="142">
        <f t="shared" ref="V13:V19" si="5">U13+R13+I13</f>
        <v>5.57</v>
      </c>
      <c r="W13" s="139"/>
      <c r="X13" s="139"/>
      <c r="Y13" s="141"/>
      <c r="Z13" s="141">
        <f t="shared" ref="Z13:Z19" si="6">AF13*$Z$9</f>
        <v>0.42</v>
      </c>
      <c r="AA13" s="140"/>
      <c r="AB13" s="139"/>
      <c r="AC13" s="138">
        <f t="shared" ref="AC13:AC19" si="7">SUM(W13:AB13)</f>
        <v>0.42</v>
      </c>
      <c r="AD13" s="134">
        <f>AC13+V13</f>
        <v>5.99</v>
      </c>
      <c r="AE13" s="137">
        <f t="shared" ref="AE13:AE19" si="8">(AF13-AD13)/AF13</f>
        <v>0.20660000000000001</v>
      </c>
      <c r="AF13" s="302">
        <v>7.55</v>
      </c>
      <c r="AG13" s="135">
        <v>1572</v>
      </c>
      <c r="AH13" s="134">
        <f>AG13*AF13</f>
        <v>11868.6</v>
      </c>
      <c r="AI13" s="134">
        <f>AG13*AD13</f>
        <v>9416.2800000000007</v>
      </c>
    </row>
    <row r="14" spans="1:224" s="133" customFormat="1" ht="27" customHeight="1" x14ac:dyDescent="0.25">
      <c r="A14" s="398"/>
      <c r="B14" s="398"/>
      <c r="C14" s="395"/>
      <c r="D14" s="149" t="s">
        <v>702</v>
      </c>
      <c r="E14" s="153" t="s">
        <v>709</v>
      </c>
      <c r="F14" s="316" t="s">
        <v>1102</v>
      </c>
      <c r="G14" s="317" t="s">
        <v>1103</v>
      </c>
      <c r="H14" s="151">
        <f t="shared" ref="H14:H19" si="9">I14*0.97</f>
        <v>4.37</v>
      </c>
      <c r="I14" s="151">
        <f>'CHN 04-09-2025'!G3</f>
        <v>4.5</v>
      </c>
      <c r="J14" s="149">
        <v>29</v>
      </c>
      <c r="K14" s="149">
        <v>29</v>
      </c>
      <c r="L14" s="149">
        <v>33</v>
      </c>
      <c r="M14" s="149">
        <v>4</v>
      </c>
      <c r="N14" s="149">
        <v>6.17</v>
      </c>
      <c r="O14" s="148">
        <f t="shared" si="0"/>
        <v>2.7799999999999998E-2</v>
      </c>
      <c r="P14" s="147">
        <f t="shared" si="1"/>
        <v>8058</v>
      </c>
      <c r="Q14" s="146">
        <f t="shared" si="2"/>
        <v>3500</v>
      </c>
      <c r="R14" s="145">
        <f t="shared" si="3"/>
        <v>0.43</v>
      </c>
      <c r="S14" s="144" t="s">
        <v>698</v>
      </c>
      <c r="T14" s="143">
        <v>0.41399999999999998</v>
      </c>
      <c r="U14" s="142">
        <f t="shared" si="4"/>
        <v>1.86</v>
      </c>
      <c r="V14" s="142">
        <f t="shared" si="5"/>
        <v>6.79</v>
      </c>
      <c r="W14" s="139"/>
      <c r="X14" s="139"/>
      <c r="Y14" s="141"/>
      <c r="Z14" s="141">
        <f t="shared" si="6"/>
        <v>0.51</v>
      </c>
      <c r="AA14" s="140"/>
      <c r="AB14" s="139"/>
      <c r="AC14" s="138">
        <f t="shared" si="7"/>
        <v>0.51</v>
      </c>
      <c r="AD14" s="134">
        <f t="shared" ref="AD14:AD19" si="10">AC14+V14</f>
        <v>7.3</v>
      </c>
      <c r="AE14" s="137">
        <f t="shared" si="8"/>
        <v>0.20649999999999999</v>
      </c>
      <c r="AF14" s="302">
        <v>9.1999999999999993</v>
      </c>
      <c r="AG14" s="135">
        <v>1160</v>
      </c>
      <c r="AH14" s="134">
        <f t="shared" ref="AH14:AH19" si="11">AG14*AF14</f>
        <v>10672</v>
      </c>
      <c r="AI14" s="134">
        <f t="shared" ref="AI14:AI19" si="12">AG14*AD14</f>
        <v>8468</v>
      </c>
    </row>
    <row r="15" spans="1:224" s="133" customFormat="1" ht="27" customHeight="1" x14ac:dyDescent="0.25">
      <c r="A15" s="398"/>
      <c r="B15" s="398"/>
      <c r="C15" s="395"/>
      <c r="D15" s="149" t="s">
        <v>701</v>
      </c>
      <c r="E15" s="153" t="s">
        <v>658</v>
      </c>
      <c r="F15" s="316" t="s">
        <v>1104</v>
      </c>
      <c r="G15" s="317" t="s">
        <v>1105</v>
      </c>
      <c r="H15" s="151">
        <f t="shared" si="9"/>
        <v>4.8499999999999996</v>
      </c>
      <c r="I15" s="151">
        <f>'CHN 04-09-2025'!G4</f>
        <v>5</v>
      </c>
      <c r="J15" s="149">
        <v>29</v>
      </c>
      <c r="K15" s="149">
        <v>29</v>
      </c>
      <c r="L15" s="149">
        <v>39</v>
      </c>
      <c r="M15" s="149">
        <v>4</v>
      </c>
      <c r="N15" s="149">
        <v>7.04</v>
      </c>
      <c r="O15" s="148">
        <f t="shared" si="0"/>
        <v>3.2800000000000003E-2</v>
      </c>
      <c r="P15" s="147">
        <f t="shared" si="1"/>
        <v>6829</v>
      </c>
      <c r="Q15" s="146">
        <f t="shared" si="2"/>
        <v>3500</v>
      </c>
      <c r="R15" s="145">
        <f t="shared" si="3"/>
        <v>0.51</v>
      </c>
      <c r="S15" s="144" t="s">
        <v>698</v>
      </c>
      <c r="T15" s="143">
        <v>0.41399999999999998</v>
      </c>
      <c r="U15" s="142">
        <f t="shared" si="4"/>
        <v>2.0699999999999998</v>
      </c>
      <c r="V15" s="142">
        <f t="shared" si="5"/>
        <v>7.58</v>
      </c>
      <c r="W15" s="139"/>
      <c r="X15" s="139"/>
      <c r="Y15" s="141"/>
      <c r="Z15" s="141">
        <f t="shared" si="6"/>
        <v>0.56999999999999995</v>
      </c>
      <c r="AA15" s="140"/>
      <c r="AB15" s="139"/>
      <c r="AC15" s="138">
        <f t="shared" si="7"/>
        <v>0.56999999999999995</v>
      </c>
      <c r="AD15" s="134">
        <f t="shared" si="10"/>
        <v>8.15</v>
      </c>
      <c r="AE15" s="137">
        <f t="shared" si="8"/>
        <v>0.2087</v>
      </c>
      <c r="AF15" s="302">
        <v>10.3</v>
      </c>
      <c r="AG15" s="304">
        <v>1080</v>
      </c>
      <c r="AH15" s="134">
        <f t="shared" si="11"/>
        <v>11124</v>
      </c>
      <c r="AI15" s="134">
        <f t="shared" si="12"/>
        <v>8802</v>
      </c>
    </row>
    <row r="16" spans="1:224" s="133" customFormat="1" ht="27" customHeight="1" x14ac:dyDescent="0.25">
      <c r="A16" s="398"/>
      <c r="B16" s="398"/>
      <c r="C16" s="395"/>
      <c r="D16" s="149" t="s">
        <v>701</v>
      </c>
      <c r="E16" s="153" t="s">
        <v>1018</v>
      </c>
      <c r="F16" s="318" t="s">
        <v>1119</v>
      </c>
      <c r="G16" s="319" t="s">
        <v>1120</v>
      </c>
      <c r="H16" s="151">
        <f t="shared" si="9"/>
        <v>4.8499999999999996</v>
      </c>
      <c r="I16" s="151">
        <f>I15</f>
        <v>5</v>
      </c>
      <c r="J16" s="149">
        <v>29</v>
      </c>
      <c r="K16" s="149">
        <v>29</v>
      </c>
      <c r="L16" s="149">
        <v>39</v>
      </c>
      <c r="M16" s="149">
        <v>4</v>
      </c>
      <c r="N16" s="149">
        <v>7.04</v>
      </c>
      <c r="O16" s="148">
        <f t="shared" si="0"/>
        <v>3.2800000000000003E-2</v>
      </c>
      <c r="P16" s="147">
        <f t="shared" si="1"/>
        <v>6829</v>
      </c>
      <c r="Q16" s="146">
        <f t="shared" si="2"/>
        <v>3500</v>
      </c>
      <c r="R16" s="145">
        <f t="shared" si="3"/>
        <v>0.51</v>
      </c>
      <c r="S16" s="144" t="s">
        <v>698</v>
      </c>
      <c r="T16" s="143">
        <v>0.41399999999999998</v>
      </c>
      <c r="U16" s="142">
        <f t="shared" si="4"/>
        <v>2.0699999999999998</v>
      </c>
      <c r="V16" s="142">
        <f t="shared" si="5"/>
        <v>7.58</v>
      </c>
      <c r="W16" s="139"/>
      <c r="X16" s="139"/>
      <c r="Y16" s="141"/>
      <c r="Z16" s="141">
        <f t="shared" si="6"/>
        <v>0.56999999999999995</v>
      </c>
      <c r="AA16" s="140"/>
      <c r="AB16" s="139"/>
      <c r="AC16" s="138">
        <f t="shared" si="7"/>
        <v>0.56999999999999995</v>
      </c>
      <c r="AD16" s="134">
        <f t="shared" si="10"/>
        <v>8.15</v>
      </c>
      <c r="AE16" s="137">
        <f t="shared" si="8"/>
        <v>0.2087</v>
      </c>
      <c r="AF16" s="302">
        <v>10.3</v>
      </c>
      <c r="AG16" s="304">
        <v>1080</v>
      </c>
      <c r="AH16" s="134">
        <f t="shared" si="11"/>
        <v>11124</v>
      </c>
      <c r="AI16" s="134">
        <f t="shared" si="12"/>
        <v>8802</v>
      </c>
    </row>
    <row r="17" spans="1:36" s="133" customFormat="1" ht="27" customHeight="1" x14ac:dyDescent="0.25">
      <c r="A17" s="398"/>
      <c r="B17" s="398"/>
      <c r="C17" s="395"/>
      <c r="D17" s="149" t="s">
        <v>701</v>
      </c>
      <c r="E17" s="153" t="s">
        <v>1019</v>
      </c>
      <c r="F17" s="318" t="s">
        <v>1121</v>
      </c>
      <c r="G17" s="319" t="s">
        <v>1122</v>
      </c>
      <c r="H17" s="151">
        <f t="shared" si="9"/>
        <v>4.8499999999999996</v>
      </c>
      <c r="I17" s="151">
        <f>I15</f>
        <v>5</v>
      </c>
      <c r="J17" s="149">
        <v>29</v>
      </c>
      <c r="K17" s="149">
        <v>29</v>
      </c>
      <c r="L17" s="149">
        <v>39</v>
      </c>
      <c r="M17" s="149">
        <v>4</v>
      </c>
      <c r="N17" s="149">
        <v>7.04</v>
      </c>
      <c r="O17" s="148">
        <f t="shared" si="0"/>
        <v>3.2800000000000003E-2</v>
      </c>
      <c r="P17" s="147">
        <f t="shared" si="1"/>
        <v>6829</v>
      </c>
      <c r="Q17" s="146">
        <f t="shared" si="2"/>
        <v>3500</v>
      </c>
      <c r="R17" s="145">
        <f t="shared" si="3"/>
        <v>0.51</v>
      </c>
      <c r="S17" s="144" t="s">
        <v>698</v>
      </c>
      <c r="T17" s="143">
        <v>0.41399999999999998</v>
      </c>
      <c r="U17" s="142">
        <f t="shared" si="4"/>
        <v>2.0699999999999998</v>
      </c>
      <c r="V17" s="142">
        <f t="shared" si="5"/>
        <v>7.58</v>
      </c>
      <c r="W17" s="139"/>
      <c r="X17" s="139"/>
      <c r="Y17" s="141"/>
      <c r="Z17" s="141">
        <f t="shared" si="6"/>
        <v>0.56999999999999995</v>
      </c>
      <c r="AA17" s="140"/>
      <c r="AB17" s="139"/>
      <c r="AC17" s="138">
        <f t="shared" si="7"/>
        <v>0.56999999999999995</v>
      </c>
      <c r="AD17" s="134">
        <f t="shared" si="10"/>
        <v>8.15</v>
      </c>
      <c r="AE17" s="137">
        <f t="shared" si="8"/>
        <v>0.2087</v>
      </c>
      <c r="AF17" s="302">
        <v>10.3</v>
      </c>
      <c r="AG17" s="304">
        <v>1080</v>
      </c>
      <c r="AH17" s="134">
        <f t="shared" si="11"/>
        <v>11124</v>
      </c>
      <c r="AI17" s="134">
        <f t="shared" si="12"/>
        <v>8802</v>
      </c>
    </row>
    <row r="18" spans="1:36" s="133" customFormat="1" ht="27" customHeight="1" x14ac:dyDescent="0.25">
      <c r="A18" s="398"/>
      <c r="B18" s="398"/>
      <c r="C18" s="395"/>
      <c r="D18" s="149" t="s">
        <v>699</v>
      </c>
      <c r="E18" s="153" t="s">
        <v>709</v>
      </c>
      <c r="F18" s="316" t="s">
        <v>1106</v>
      </c>
      <c r="G18" s="317" t="s">
        <v>1107</v>
      </c>
      <c r="H18" s="151">
        <f t="shared" si="9"/>
        <v>5.61</v>
      </c>
      <c r="I18" s="151">
        <f>'CHN 04-09-2025'!G5</f>
        <v>5.78</v>
      </c>
      <c r="J18" s="149">
        <v>29</v>
      </c>
      <c r="K18" s="149">
        <v>29</v>
      </c>
      <c r="L18" s="149">
        <v>45</v>
      </c>
      <c r="M18" s="149">
        <v>4</v>
      </c>
      <c r="N18" s="149">
        <v>8.3699999999999992</v>
      </c>
      <c r="O18" s="148">
        <f t="shared" si="0"/>
        <v>3.78E-2</v>
      </c>
      <c r="P18" s="147">
        <f t="shared" si="1"/>
        <v>5926</v>
      </c>
      <c r="Q18" s="146">
        <f t="shared" si="2"/>
        <v>3500</v>
      </c>
      <c r="R18" s="145">
        <f t="shared" si="3"/>
        <v>0.59</v>
      </c>
      <c r="S18" s="144" t="s">
        <v>698</v>
      </c>
      <c r="T18" s="143">
        <v>0.41399999999999998</v>
      </c>
      <c r="U18" s="142">
        <f t="shared" si="4"/>
        <v>2.39</v>
      </c>
      <c r="V18" s="142">
        <f t="shared" si="5"/>
        <v>8.76</v>
      </c>
      <c r="W18" s="139"/>
      <c r="X18" s="139"/>
      <c r="Y18" s="141"/>
      <c r="Z18" s="141">
        <f t="shared" si="6"/>
        <v>0.66</v>
      </c>
      <c r="AA18" s="140"/>
      <c r="AB18" s="139"/>
      <c r="AC18" s="138">
        <f t="shared" si="7"/>
        <v>0.66</v>
      </c>
      <c r="AD18" s="134">
        <f t="shared" si="10"/>
        <v>9.42</v>
      </c>
      <c r="AE18" s="137">
        <f t="shared" si="8"/>
        <v>0.215</v>
      </c>
      <c r="AF18" s="302">
        <v>12</v>
      </c>
      <c r="AG18" s="135">
        <v>1748</v>
      </c>
      <c r="AH18" s="134">
        <f t="shared" si="11"/>
        <v>20976</v>
      </c>
      <c r="AI18" s="134">
        <f t="shared" si="12"/>
        <v>16466.16</v>
      </c>
    </row>
    <row r="19" spans="1:36" s="133" customFormat="1" ht="27" customHeight="1" x14ac:dyDescent="0.25">
      <c r="A19" s="399"/>
      <c r="B19" s="399"/>
      <c r="C19" s="396"/>
      <c r="D19" s="149" t="s">
        <v>706</v>
      </c>
      <c r="E19" s="153" t="s">
        <v>709</v>
      </c>
      <c r="F19" s="316" t="s">
        <v>1108</v>
      </c>
      <c r="G19" s="317" t="s">
        <v>1109</v>
      </c>
      <c r="H19" s="151">
        <f t="shared" si="9"/>
        <v>5.7</v>
      </c>
      <c r="I19" s="151">
        <f>'CHN 04-09-2025'!G6</f>
        <v>5.88</v>
      </c>
      <c r="J19" s="149">
        <v>29</v>
      </c>
      <c r="K19" s="149">
        <v>29</v>
      </c>
      <c r="L19" s="149">
        <v>45</v>
      </c>
      <c r="M19" s="149">
        <v>4</v>
      </c>
      <c r="N19" s="149">
        <v>8.3699999999999992</v>
      </c>
      <c r="O19" s="148">
        <f t="shared" si="0"/>
        <v>3.78E-2</v>
      </c>
      <c r="P19" s="147">
        <f t="shared" si="1"/>
        <v>5926</v>
      </c>
      <c r="Q19" s="146">
        <f t="shared" si="2"/>
        <v>3500</v>
      </c>
      <c r="R19" s="145">
        <f t="shared" si="3"/>
        <v>0.59</v>
      </c>
      <c r="S19" s="144" t="s">
        <v>698</v>
      </c>
      <c r="T19" s="143">
        <v>0.41399999999999998</v>
      </c>
      <c r="U19" s="142">
        <f t="shared" si="4"/>
        <v>2.4300000000000002</v>
      </c>
      <c r="V19" s="142">
        <f t="shared" si="5"/>
        <v>8.9</v>
      </c>
      <c r="W19" s="139"/>
      <c r="X19" s="139"/>
      <c r="Y19" s="141"/>
      <c r="Z19" s="141">
        <f t="shared" si="6"/>
        <v>0.66</v>
      </c>
      <c r="AA19" s="140"/>
      <c r="AB19" s="139"/>
      <c r="AC19" s="138">
        <f t="shared" si="7"/>
        <v>0.66</v>
      </c>
      <c r="AD19" s="134">
        <f t="shared" si="10"/>
        <v>9.56</v>
      </c>
      <c r="AE19" s="137">
        <f t="shared" si="8"/>
        <v>0.20330000000000001</v>
      </c>
      <c r="AF19" s="302">
        <v>12</v>
      </c>
      <c r="AG19" s="304">
        <v>600</v>
      </c>
      <c r="AH19" s="134">
        <f t="shared" si="11"/>
        <v>7200</v>
      </c>
      <c r="AI19" s="134">
        <f t="shared" si="12"/>
        <v>5736</v>
      </c>
    </row>
    <row r="20" spans="1:36" ht="21" customHeight="1" x14ac:dyDescent="0.2">
      <c r="A20" s="132" t="s">
        <v>1014</v>
      </c>
      <c r="B20" s="130"/>
      <c r="C20" s="131"/>
      <c r="D20" s="130"/>
      <c r="AG20" s="128">
        <f>SUM(AG13:AG19)</f>
        <v>8320</v>
      </c>
      <c r="AH20" s="182">
        <f>SUM(AH13:AH19)</f>
        <v>84088.6</v>
      </c>
      <c r="AI20" s="179">
        <f>SUM(AI13:AI19)</f>
        <v>66492.44</v>
      </c>
      <c r="AJ20" s="178">
        <f>(AH20-AI20)/AH20</f>
        <v>0.20899999999999999</v>
      </c>
    </row>
    <row r="21" spans="1:36" s="154" customFormat="1" ht="21" customHeight="1" x14ac:dyDescent="0.2">
      <c r="A21" s="177"/>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5"/>
    </row>
    <row r="22" spans="1:36" s="154" customFormat="1" ht="21" customHeight="1" x14ac:dyDescent="0.25">
      <c r="A22" s="174" t="s">
        <v>1258</v>
      </c>
      <c r="B22" s="173"/>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2"/>
    </row>
    <row r="23" spans="1:36" s="154" customFormat="1" ht="21" customHeight="1" x14ac:dyDescent="0.2">
      <c r="A23" s="171" t="s">
        <v>1037</v>
      </c>
      <c r="B23" s="170"/>
      <c r="C23" s="169"/>
      <c r="D23" s="166"/>
      <c r="E23" s="168"/>
      <c r="F23" s="168"/>
      <c r="G23" s="168"/>
      <c r="H23" s="167"/>
      <c r="I23" s="167"/>
      <c r="J23" s="166"/>
      <c r="K23" s="166"/>
      <c r="L23" s="166"/>
      <c r="M23" s="166"/>
      <c r="N23" s="166"/>
      <c r="O23" s="165"/>
      <c r="P23" s="164"/>
      <c r="Q23" s="163"/>
      <c r="R23" s="162"/>
      <c r="S23" s="161"/>
      <c r="T23" s="160"/>
      <c r="U23" s="159"/>
      <c r="V23" s="159"/>
      <c r="W23" s="158"/>
      <c r="X23" s="158"/>
      <c r="Y23" s="159"/>
      <c r="Z23" s="159"/>
      <c r="AA23" s="159"/>
      <c r="AB23" s="158"/>
      <c r="AC23" s="157"/>
      <c r="AD23" s="155"/>
      <c r="AE23" s="156"/>
      <c r="AF23" s="181"/>
      <c r="AG23" s="155"/>
      <c r="AH23" s="155"/>
      <c r="AI23" s="155"/>
    </row>
    <row r="24" spans="1:36" s="133" customFormat="1" ht="27" customHeight="1" x14ac:dyDescent="0.25">
      <c r="A24" s="397" t="str">
        <f>A23</f>
        <v>6 piece set -- Serta Brand 85gsm Microfiber Sheets -- Simply Comfy</v>
      </c>
      <c r="B24" s="397" t="s">
        <v>705</v>
      </c>
      <c r="C24" s="394" t="s">
        <v>704</v>
      </c>
      <c r="D24" s="149" t="s">
        <v>703</v>
      </c>
      <c r="E24" s="153" t="s">
        <v>700</v>
      </c>
      <c r="F24" s="316" t="s">
        <v>1264</v>
      </c>
      <c r="G24" s="317" t="s">
        <v>1110</v>
      </c>
      <c r="H24" s="151">
        <f>I24*0.97</f>
        <v>3.57</v>
      </c>
      <c r="I24" s="151">
        <f t="shared" ref="I24:I30" si="13">I13</f>
        <v>3.68</v>
      </c>
      <c r="J24" s="149">
        <v>29</v>
      </c>
      <c r="K24" s="149">
        <v>29</v>
      </c>
      <c r="L24" s="149">
        <v>28</v>
      </c>
      <c r="M24" s="149">
        <v>4</v>
      </c>
      <c r="N24" s="149">
        <v>4.3600000000000003</v>
      </c>
      <c r="O24" s="148">
        <f t="shared" ref="O24:O30" si="14">J24*K24*L24/1000000</f>
        <v>2.35E-2</v>
      </c>
      <c r="P24" s="147">
        <f t="shared" ref="P24:P30" si="15">56/O24*M24</f>
        <v>9532</v>
      </c>
      <c r="Q24" s="146">
        <f t="shared" ref="Q24:Q30" si="16">$Q$9</f>
        <v>3500</v>
      </c>
      <c r="R24" s="145">
        <f t="shared" ref="R24:R30" si="17">Q24/P24</f>
        <v>0.37</v>
      </c>
      <c r="S24" s="144" t="s">
        <v>698</v>
      </c>
      <c r="T24" s="143">
        <v>0.41399999999999998</v>
      </c>
      <c r="U24" s="142">
        <f t="shared" ref="U24:U30" si="18">I24*T24</f>
        <v>1.52</v>
      </c>
      <c r="V24" s="142">
        <f t="shared" ref="V24:V30" si="19">U24+R24+I24</f>
        <v>5.57</v>
      </c>
      <c r="W24" s="139"/>
      <c r="X24" s="139"/>
      <c r="Y24" s="141"/>
      <c r="Z24" s="141">
        <f t="shared" ref="Z24:Z30" si="20">AF24*$Z$9</f>
        <v>0.42</v>
      </c>
      <c r="AA24" s="140"/>
      <c r="AB24" s="139"/>
      <c r="AC24" s="138">
        <f t="shared" ref="AC24:AC30" si="21">SUM(W24:AB24)</f>
        <v>0.42</v>
      </c>
      <c r="AD24" s="134">
        <f t="shared" ref="AD24:AD30" si="22">AC24+V24</f>
        <v>5.99</v>
      </c>
      <c r="AE24" s="137">
        <f t="shared" ref="AE24:AE30" si="23">(AF24-AD24)/AF24</f>
        <v>0.20660000000000001</v>
      </c>
      <c r="AF24" s="302">
        <v>7.55</v>
      </c>
      <c r="AG24" s="135">
        <v>1572</v>
      </c>
      <c r="AH24" s="134">
        <f t="shared" ref="AH24:AH30" si="24">AG24*AF24</f>
        <v>11868.6</v>
      </c>
      <c r="AI24" s="134">
        <f>AG24*AD24</f>
        <v>9416.2800000000007</v>
      </c>
    </row>
    <row r="25" spans="1:36" s="133" customFormat="1" ht="27" customHeight="1" x14ac:dyDescent="0.25">
      <c r="A25" s="398"/>
      <c r="B25" s="398"/>
      <c r="C25" s="395"/>
      <c r="D25" s="149" t="s">
        <v>702</v>
      </c>
      <c r="E25" s="153" t="s">
        <v>700</v>
      </c>
      <c r="F25" s="316" t="s">
        <v>1111</v>
      </c>
      <c r="G25" s="317" t="s">
        <v>1112</v>
      </c>
      <c r="H25" s="151">
        <f t="shared" ref="H25:H30" si="25">I25*0.97</f>
        <v>4.37</v>
      </c>
      <c r="I25" s="151">
        <f t="shared" si="13"/>
        <v>4.5</v>
      </c>
      <c r="J25" s="149">
        <v>29</v>
      </c>
      <c r="K25" s="149">
        <v>29</v>
      </c>
      <c r="L25" s="149">
        <v>33</v>
      </c>
      <c r="M25" s="149">
        <v>4</v>
      </c>
      <c r="N25" s="149">
        <v>6.17</v>
      </c>
      <c r="O25" s="148">
        <f t="shared" si="14"/>
        <v>2.7799999999999998E-2</v>
      </c>
      <c r="P25" s="147">
        <f t="shared" si="15"/>
        <v>8058</v>
      </c>
      <c r="Q25" s="146">
        <f t="shared" si="16"/>
        <v>3500</v>
      </c>
      <c r="R25" s="145">
        <f t="shared" si="17"/>
        <v>0.43</v>
      </c>
      <c r="S25" s="144" t="s">
        <v>698</v>
      </c>
      <c r="T25" s="143">
        <v>0.41399999999999998</v>
      </c>
      <c r="U25" s="142">
        <f t="shared" si="18"/>
        <v>1.86</v>
      </c>
      <c r="V25" s="142">
        <f t="shared" si="19"/>
        <v>6.79</v>
      </c>
      <c r="W25" s="139"/>
      <c r="X25" s="139"/>
      <c r="Y25" s="141"/>
      <c r="Z25" s="141">
        <f t="shared" si="20"/>
        <v>0.51</v>
      </c>
      <c r="AA25" s="140"/>
      <c r="AB25" s="139"/>
      <c r="AC25" s="138">
        <f t="shared" si="21"/>
        <v>0.51</v>
      </c>
      <c r="AD25" s="134">
        <f t="shared" si="22"/>
        <v>7.3</v>
      </c>
      <c r="AE25" s="137">
        <f t="shared" si="23"/>
        <v>0.20649999999999999</v>
      </c>
      <c r="AF25" s="302">
        <v>9.1999999999999993</v>
      </c>
      <c r="AG25" s="135">
        <v>1160</v>
      </c>
      <c r="AH25" s="134">
        <f t="shared" si="24"/>
        <v>10672</v>
      </c>
      <c r="AI25" s="134">
        <f t="shared" ref="AI25:AI30" si="26">AG25*AD25</f>
        <v>8468</v>
      </c>
    </row>
    <row r="26" spans="1:36" s="133" customFormat="1" ht="27" customHeight="1" x14ac:dyDescent="0.25">
      <c r="A26" s="398"/>
      <c r="B26" s="398"/>
      <c r="C26" s="395"/>
      <c r="D26" s="149" t="s">
        <v>701</v>
      </c>
      <c r="E26" s="153" t="s">
        <v>700</v>
      </c>
      <c r="F26" s="316" t="s">
        <v>1113</v>
      </c>
      <c r="G26" s="317" t="s">
        <v>1114</v>
      </c>
      <c r="H26" s="151">
        <f t="shared" si="25"/>
        <v>4.8499999999999996</v>
      </c>
      <c r="I26" s="151">
        <f t="shared" si="13"/>
        <v>5</v>
      </c>
      <c r="J26" s="149">
        <v>29</v>
      </c>
      <c r="K26" s="149">
        <v>29</v>
      </c>
      <c r="L26" s="149">
        <v>39</v>
      </c>
      <c r="M26" s="149">
        <v>4</v>
      </c>
      <c r="N26" s="149">
        <v>7.04</v>
      </c>
      <c r="O26" s="148">
        <f t="shared" si="14"/>
        <v>3.2800000000000003E-2</v>
      </c>
      <c r="P26" s="147">
        <f t="shared" si="15"/>
        <v>6829</v>
      </c>
      <c r="Q26" s="146">
        <f t="shared" si="16"/>
        <v>3500</v>
      </c>
      <c r="R26" s="145">
        <f t="shared" si="17"/>
        <v>0.51</v>
      </c>
      <c r="S26" s="144" t="s">
        <v>698</v>
      </c>
      <c r="T26" s="143">
        <v>0.41399999999999998</v>
      </c>
      <c r="U26" s="142">
        <f t="shared" si="18"/>
        <v>2.0699999999999998</v>
      </c>
      <c r="V26" s="142">
        <f t="shared" si="19"/>
        <v>7.58</v>
      </c>
      <c r="W26" s="139"/>
      <c r="X26" s="139"/>
      <c r="Y26" s="141"/>
      <c r="Z26" s="141">
        <f t="shared" si="20"/>
        <v>0.56999999999999995</v>
      </c>
      <c r="AA26" s="140"/>
      <c r="AB26" s="139"/>
      <c r="AC26" s="138">
        <f t="shared" si="21"/>
        <v>0.56999999999999995</v>
      </c>
      <c r="AD26" s="134">
        <f t="shared" si="22"/>
        <v>8.15</v>
      </c>
      <c r="AE26" s="137">
        <f t="shared" si="23"/>
        <v>0.2087</v>
      </c>
      <c r="AF26" s="302">
        <v>10.3</v>
      </c>
      <c r="AG26" s="304">
        <v>1080</v>
      </c>
      <c r="AH26" s="134">
        <f t="shared" si="24"/>
        <v>11124</v>
      </c>
      <c r="AI26" s="134">
        <f t="shared" si="26"/>
        <v>8802</v>
      </c>
    </row>
    <row r="27" spans="1:36" s="133" customFormat="1" ht="27" customHeight="1" x14ac:dyDescent="0.25">
      <c r="A27" s="398"/>
      <c r="B27" s="398"/>
      <c r="C27" s="395"/>
      <c r="D27" s="149" t="s">
        <v>701</v>
      </c>
      <c r="E27" s="153" t="s">
        <v>1020</v>
      </c>
      <c r="F27" s="318" t="s">
        <v>1123</v>
      </c>
      <c r="G27" s="319" t="s">
        <v>1124</v>
      </c>
      <c r="H27" s="151">
        <f t="shared" si="25"/>
        <v>4.8499999999999996</v>
      </c>
      <c r="I27" s="151">
        <f t="shared" si="13"/>
        <v>5</v>
      </c>
      <c r="J27" s="149">
        <v>29</v>
      </c>
      <c r="K27" s="149">
        <v>29</v>
      </c>
      <c r="L27" s="149">
        <v>39</v>
      </c>
      <c r="M27" s="149">
        <v>4</v>
      </c>
      <c r="N27" s="149">
        <v>7.04</v>
      </c>
      <c r="O27" s="148">
        <f t="shared" si="14"/>
        <v>3.2800000000000003E-2</v>
      </c>
      <c r="P27" s="147">
        <f t="shared" si="15"/>
        <v>6829</v>
      </c>
      <c r="Q27" s="146">
        <f t="shared" si="16"/>
        <v>3500</v>
      </c>
      <c r="R27" s="145">
        <f t="shared" si="17"/>
        <v>0.51</v>
      </c>
      <c r="S27" s="144" t="s">
        <v>698</v>
      </c>
      <c r="T27" s="143">
        <v>0.41399999999999998</v>
      </c>
      <c r="U27" s="142">
        <f t="shared" si="18"/>
        <v>2.0699999999999998</v>
      </c>
      <c r="V27" s="142">
        <f t="shared" si="19"/>
        <v>7.58</v>
      </c>
      <c r="W27" s="139"/>
      <c r="X27" s="139"/>
      <c r="Y27" s="141"/>
      <c r="Z27" s="141">
        <f t="shared" si="20"/>
        <v>0.56999999999999995</v>
      </c>
      <c r="AA27" s="140"/>
      <c r="AB27" s="139"/>
      <c r="AC27" s="138">
        <f t="shared" si="21"/>
        <v>0.56999999999999995</v>
      </c>
      <c r="AD27" s="134">
        <f t="shared" si="22"/>
        <v>8.15</v>
      </c>
      <c r="AE27" s="137">
        <f t="shared" si="23"/>
        <v>0.2087</v>
      </c>
      <c r="AF27" s="302">
        <v>10.3</v>
      </c>
      <c r="AG27" s="304">
        <v>1080</v>
      </c>
      <c r="AH27" s="134">
        <f t="shared" si="24"/>
        <v>11124</v>
      </c>
      <c r="AI27" s="134">
        <f t="shared" si="26"/>
        <v>8802</v>
      </c>
    </row>
    <row r="28" spans="1:36" s="133" customFormat="1" ht="27" customHeight="1" x14ac:dyDescent="0.2">
      <c r="A28" s="398"/>
      <c r="B28" s="398"/>
      <c r="C28" s="395"/>
      <c r="D28" s="149" t="s">
        <v>701</v>
      </c>
      <c r="E28" s="153" t="s">
        <v>1021</v>
      </c>
      <c r="F28" s="318" t="s">
        <v>1125</v>
      </c>
      <c r="G28" s="320" t="s">
        <v>1126</v>
      </c>
      <c r="H28" s="151">
        <f t="shared" si="25"/>
        <v>4.8499999999999996</v>
      </c>
      <c r="I28" s="151">
        <f t="shared" si="13"/>
        <v>5</v>
      </c>
      <c r="J28" s="149">
        <v>29</v>
      </c>
      <c r="K28" s="149">
        <v>29</v>
      </c>
      <c r="L28" s="149">
        <v>39</v>
      </c>
      <c r="M28" s="149">
        <v>4</v>
      </c>
      <c r="N28" s="149">
        <v>7.04</v>
      </c>
      <c r="O28" s="148">
        <f t="shared" si="14"/>
        <v>3.2800000000000003E-2</v>
      </c>
      <c r="P28" s="147">
        <f t="shared" si="15"/>
        <v>6829</v>
      </c>
      <c r="Q28" s="146">
        <f t="shared" si="16"/>
        <v>3500</v>
      </c>
      <c r="R28" s="145">
        <f t="shared" si="17"/>
        <v>0.51</v>
      </c>
      <c r="S28" s="144" t="s">
        <v>698</v>
      </c>
      <c r="T28" s="143">
        <v>0.41399999999999998</v>
      </c>
      <c r="U28" s="142">
        <f t="shared" si="18"/>
        <v>2.0699999999999998</v>
      </c>
      <c r="V28" s="142">
        <f t="shared" si="19"/>
        <v>7.58</v>
      </c>
      <c r="W28" s="139"/>
      <c r="X28" s="139"/>
      <c r="Y28" s="141"/>
      <c r="Z28" s="141">
        <f t="shared" si="20"/>
        <v>0.56999999999999995</v>
      </c>
      <c r="AA28" s="140"/>
      <c r="AB28" s="139"/>
      <c r="AC28" s="138">
        <f t="shared" si="21"/>
        <v>0.56999999999999995</v>
      </c>
      <c r="AD28" s="134">
        <f t="shared" si="22"/>
        <v>8.15</v>
      </c>
      <c r="AE28" s="137">
        <f t="shared" si="23"/>
        <v>0.2087</v>
      </c>
      <c r="AF28" s="302">
        <v>10.3</v>
      </c>
      <c r="AG28" s="304">
        <v>1080</v>
      </c>
      <c r="AH28" s="134">
        <f t="shared" si="24"/>
        <v>11124</v>
      </c>
      <c r="AI28" s="134">
        <f t="shared" si="26"/>
        <v>8802</v>
      </c>
    </row>
    <row r="29" spans="1:36" s="133" customFormat="1" ht="27" customHeight="1" x14ac:dyDescent="0.25">
      <c r="A29" s="398"/>
      <c r="B29" s="398"/>
      <c r="C29" s="395"/>
      <c r="D29" s="149" t="s">
        <v>699</v>
      </c>
      <c r="E29" s="153" t="s">
        <v>700</v>
      </c>
      <c r="F29" s="316" t="s">
        <v>1115</v>
      </c>
      <c r="G29" s="317" t="s">
        <v>1116</v>
      </c>
      <c r="H29" s="151">
        <f t="shared" si="25"/>
        <v>5.61</v>
      </c>
      <c r="I29" s="151">
        <f t="shared" si="13"/>
        <v>5.78</v>
      </c>
      <c r="J29" s="149">
        <v>29</v>
      </c>
      <c r="K29" s="149">
        <v>29</v>
      </c>
      <c r="L29" s="149">
        <v>45</v>
      </c>
      <c r="M29" s="149">
        <v>4</v>
      </c>
      <c r="N29" s="149">
        <v>8.3699999999999992</v>
      </c>
      <c r="O29" s="148">
        <f t="shared" si="14"/>
        <v>3.78E-2</v>
      </c>
      <c r="P29" s="147">
        <f t="shared" si="15"/>
        <v>5926</v>
      </c>
      <c r="Q29" s="146">
        <f t="shared" si="16"/>
        <v>3500</v>
      </c>
      <c r="R29" s="145">
        <f t="shared" si="17"/>
        <v>0.59</v>
      </c>
      <c r="S29" s="144" t="s">
        <v>698</v>
      </c>
      <c r="T29" s="143">
        <v>0.41399999999999998</v>
      </c>
      <c r="U29" s="142">
        <f t="shared" si="18"/>
        <v>2.39</v>
      </c>
      <c r="V29" s="142">
        <f t="shared" si="19"/>
        <v>8.76</v>
      </c>
      <c r="W29" s="139"/>
      <c r="X29" s="139"/>
      <c r="Y29" s="141"/>
      <c r="Z29" s="141">
        <f t="shared" si="20"/>
        <v>0.66</v>
      </c>
      <c r="AA29" s="140"/>
      <c r="AB29" s="139"/>
      <c r="AC29" s="138">
        <f t="shared" si="21"/>
        <v>0.66</v>
      </c>
      <c r="AD29" s="134">
        <f t="shared" si="22"/>
        <v>9.42</v>
      </c>
      <c r="AE29" s="137">
        <f t="shared" si="23"/>
        <v>0.215</v>
      </c>
      <c r="AF29" s="302">
        <v>12</v>
      </c>
      <c r="AG29" s="135">
        <v>1748</v>
      </c>
      <c r="AH29" s="134">
        <f t="shared" si="24"/>
        <v>20976</v>
      </c>
      <c r="AI29" s="134">
        <f t="shared" si="26"/>
        <v>16466.16</v>
      </c>
    </row>
    <row r="30" spans="1:36" s="133" customFormat="1" ht="27" customHeight="1" x14ac:dyDescent="0.25">
      <c r="A30" s="399"/>
      <c r="B30" s="399"/>
      <c r="C30" s="396"/>
      <c r="D30" s="149" t="s">
        <v>706</v>
      </c>
      <c r="E30" s="153" t="s">
        <v>700</v>
      </c>
      <c r="F30" s="316" t="s">
        <v>1117</v>
      </c>
      <c r="G30" s="317" t="s">
        <v>1118</v>
      </c>
      <c r="H30" s="151">
        <f t="shared" si="25"/>
        <v>5.7</v>
      </c>
      <c r="I30" s="151">
        <f t="shared" si="13"/>
        <v>5.88</v>
      </c>
      <c r="J30" s="149">
        <v>29</v>
      </c>
      <c r="K30" s="149">
        <v>29</v>
      </c>
      <c r="L30" s="149">
        <v>45</v>
      </c>
      <c r="M30" s="149">
        <v>4</v>
      </c>
      <c r="N30" s="149">
        <v>8.3699999999999992</v>
      </c>
      <c r="O30" s="148">
        <f t="shared" si="14"/>
        <v>3.78E-2</v>
      </c>
      <c r="P30" s="147">
        <f t="shared" si="15"/>
        <v>5926</v>
      </c>
      <c r="Q30" s="146">
        <f t="shared" si="16"/>
        <v>3500</v>
      </c>
      <c r="R30" s="145">
        <f t="shared" si="17"/>
        <v>0.59</v>
      </c>
      <c r="S30" s="144" t="s">
        <v>698</v>
      </c>
      <c r="T30" s="143">
        <v>0.41399999999999998</v>
      </c>
      <c r="U30" s="142">
        <f t="shared" si="18"/>
        <v>2.4300000000000002</v>
      </c>
      <c r="V30" s="142">
        <f t="shared" si="19"/>
        <v>8.9</v>
      </c>
      <c r="W30" s="139"/>
      <c r="X30" s="139"/>
      <c r="Y30" s="141"/>
      <c r="Z30" s="141">
        <f t="shared" si="20"/>
        <v>0.66</v>
      </c>
      <c r="AA30" s="140"/>
      <c r="AB30" s="139"/>
      <c r="AC30" s="138">
        <f t="shared" si="21"/>
        <v>0.66</v>
      </c>
      <c r="AD30" s="134">
        <f t="shared" si="22"/>
        <v>9.56</v>
      </c>
      <c r="AE30" s="137">
        <f t="shared" si="23"/>
        <v>0.20330000000000001</v>
      </c>
      <c r="AF30" s="302">
        <v>12</v>
      </c>
      <c r="AG30" s="304">
        <v>600</v>
      </c>
      <c r="AH30" s="134">
        <f t="shared" si="24"/>
        <v>7200</v>
      </c>
      <c r="AI30" s="134">
        <f t="shared" si="26"/>
        <v>5736</v>
      </c>
    </row>
    <row r="31" spans="1:36" ht="21" customHeight="1" x14ac:dyDescent="0.2">
      <c r="A31" s="132" t="s">
        <v>1014</v>
      </c>
      <c r="B31" s="130"/>
      <c r="C31" s="131"/>
      <c r="D31" s="130"/>
      <c r="AF31" s="180"/>
      <c r="AG31" s="128">
        <f>SUM(AG24:AG30)</f>
        <v>8320</v>
      </c>
      <c r="AH31" s="179">
        <f>SUM(AH24:AH30)</f>
        <v>84088.6</v>
      </c>
      <c r="AI31" s="179">
        <f>SUM(AI24:AI30)</f>
        <v>66492.44</v>
      </c>
      <c r="AJ31" s="178">
        <f>(AH31-AI31)/AH31</f>
        <v>0.20899999999999999</v>
      </c>
    </row>
    <row r="32" spans="1:36" s="154" customFormat="1" ht="21" customHeight="1" x14ac:dyDescent="0.2">
      <c r="A32" s="177"/>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5"/>
    </row>
    <row r="33" spans="1:36" s="154" customFormat="1" ht="21" customHeight="1" x14ac:dyDescent="0.25">
      <c r="A33" s="174" t="s">
        <v>1266</v>
      </c>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2"/>
    </row>
    <row r="34" spans="1:36" s="154" customFormat="1" ht="21" customHeight="1" x14ac:dyDescent="0.2">
      <c r="A34" s="171" t="s">
        <v>1037</v>
      </c>
      <c r="B34" s="170"/>
      <c r="C34" s="169"/>
      <c r="D34" s="166"/>
      <c r="E34" s="168"/>
      <c r="F34" s="168"/>
      <c r="G34" s="168"/>
      <c r="H34" s="167"/>
      <c r="I34" s="167"/>
      <c r="J34" s="166"/>
      <c r="K34" s="166"/>
      <c r="L34" s="166"/>
      <c r="M34" s="166"/>
      <c r="N34" s="166"/>
      <c r="O34" s="165"/>
      <c r="P34" s="164"/>
      <c r="Q34" s="163"/>
      <c r="R34" s="162"/>
      <c r="S34" s="161"/>
      <c r="T34" s="160"/>
      <c r="U34" s="159"/>
      <c r="V34" s="159"/>
      <c r="W34" s="158"/>
      <c r="X34" s="158"/>
      <c r="Y34" s="159"/>
      <c r="Z34" s="159"/>
      <c r="AA34" s="159"/>
      <c r="AB34" s="158"/>
      <c r="AC34" s="157"/>
      <c r="AD34" s="155"/>
      <c r="AE34" s="156"/>
      <c r="AF34" s="181"/>
      <c r="AG34" s="155"/>
      <c r="AH34" s="155"/>
      <c r="AI34" s="155"/>
    </row>
    <row r="35" spans="1:36" s="133" customFormat="1" ht="27" customHeight="1" x14ac:dyDescent="0.25">
      <c r="A35" s="397" t="str">
        <f>A34</f>
        <v>6 piece set -- Serta Brand 85gsm Microfiber Sheets -- Simply Comfy</v>
      </c>
      <c r="B35" s="397" t="s">
        <v>705</v>
      </c>
      <c r="C35" s="394" t="s">
        <v>704</v>
      </c>
      <c r="D35" s="149" t="s">
        <v>703</v>
      </c>
      <c r="E35" s="153" t="s">
        <v>1022</v>
      </c>
      <c r="F35" s="318" t="s">
        <v>1265</v>
      </c>
      <c r="G35" s="321" t="s">
        <v>1127</v>
      </c>
      <c r="H35" s="151">
        <f>I35*0.97</f>
        <v>3.57</v>
      </c>
      <c r="I35" s="151">
        <f t="shared" ref="I35:I41" si="27">I13</f>
        <v>3.68</v>
      </c>
      <c r="J35" s="149">
        <v>29</v>
      </c>
      <c r="K35" s="149">
        <v>29</v>
      </c>
      <c r="L35" s="149">
        <v>28</v>
      </c>
      <c r="M35" s="149">
        <v>4</v>
      </c>
      <c r="N35" s="149">
        <v>4.3600000000000003</v>
      </c>
      <c r="O35" s="148">
        <f t="shared" ref="O35:O41" si="28">J35*K35*L35/1000000</f>
        <v>2.35E-2</v>
      </c>
      <c r="P35" s="147">
        <f t="shared" ref="P35:P41" si="29">56/O35*M35</f>
        <v>9532</v>
      </c>
      <c r="Q35" s="146">
        <f t="shared" ref="Q35:Q41" si="30">$Q$9</f>
        <v>3500</v>
      </c>
      <c r="R35" s="145">
        <f t="shared" ref="R35:R41" si="31">Q35/P35</f>
        <v>0.37</v>
      </c>
      <c r="S35" s="144" t="s">
        <v>698</v>
      </c>
      <c r="T35" s="143">
        <v>0.41399999999999998</v>
      </c>
      <c r="U35" s="142">
        <f t="shared" ref="U35:U41" si="32">I35*T35</f>
        <v>1.52</v>
      </c>
      <c r="V35" s="142">
        <f t="shared" ref="V35:V41" si="33">U35+R35+I35</f>
        <v>5.57</v>
      </c>
      <c r="W35" s="139"/>
      <c r="X35" s="139"/>
      <c r="Y35" s="141"/>
      <c r="Z35" s="141">
        <f t="shared" ref="Z35:Z41" si="34">AF35*$Z$9</f>
        <v>0.42</v>
      </c>
      <c r="AA35" s="140"/>
      <c r="AB35" s="139"/>
      <c r="AC35" s="138">
        <f t="shared" ref="AC35:AC41" si="35">SUM(W35:AB35)</f>
        <v>0.42</v>
      </c>
      <c r="AD35" s="134">
        <f t="shared" ref="AD35:AD41" si="36">AC35+V35</f>
        <v>5.99</v>
      </c>
      <c r="AE35" s="137">
        <f t="shared" ref="AE35:AE41" si="37">(AF35-AD35)/AF35</f>
        <v>0.20660000000000001</v>
      </c>
      <c r="AF35" s="302">
        <v>7.55</v>
      </c>
      <c r="AG35" s="135">
        <v>1572</v>
      </c>
      <c r="AH35" s="134">
        <f t="shared" ref="AH35:AH41" si="38">AG35*AF35</f>
        <v>11868.6</v>
      </c>
      <c r="AI35" s="134">
        <f>AG35*AD35</f>
        <v>9416.2800000000007</v>
      </c>
    </row>
    <row r="36" spans="1:36" s="133" customFormat="1" ht="27" customHeight="1" x14ac:dyDescent="0.25">
      <c r="A36" s="398"/>
      <c r="B36" s="398"/>
      <c r="C36" s="395"/>
      <c r="D36" s="149" t="s">
        <v>702</v>
      </c>
      <c r="E36" s="153" t="s">
        <v>1022</v>
      </c>
      <c r="F36" s="318" t="s">
        <v>1128</v>
      </c>
      <c r="G36" s="321" t="s">
        <v>1129</v>
      </c>
      <c r="H36" s="151">
        <f t="shared" ref="H36:H41" si="39">I36*0.97</f>
        <v>4.37</v>
      </c>
      <c r="I36" s="151">
        <f t="shared" si="27"/>
        <v>4.5</v>
      </c>
      <c r="J36" s="149">
        <v>29</v>
      </c>
      <c r="K36" s="149">
        <v>29</v>
      </c>
      <c r="L36" s="149">
        <v>33</v>
      </c>
      <c r="M36" s="149">
        <v>4</v>
      </c>
      <c r="N36" s="149">
        <v>6.17</v>
      </c>
      <c r="O36" s="148">
        <f t="shared" si="28"/>
        <v>2.7799999999999998E-2</v>
      </c>
      <c r="P36" s="147">
        <f t="shared" si="29"/>
        <v>8058</v>
      </c>
      <c r="Q36" s="146">
        <f t="shared" si="30"/>
        <v>3500</v>
      </c>
      <c r="R36" s="145">
        <f t="shared" si="31"/>
        <v>0.43</v>
      </c>
      <c r="S36" s="144" t="s">
        <v>698</v>
      </c>
      <c r="T36" s="143">
        <v>0.41399999999999998</v>
      </c>
      <c r="U36" s="142">
        <f t="shared" si="32"/>
        <v>1.86</v>
      </c>
      <c r="V36" s="142">
        <f t="shared" si="33"/>
        <v>6.79</v>
      </c>
      <c r="W36" s="139"/>
      <c r="X36" s="139"/>
      <c r="Y36" s="141"/>
      <c r="Z36" s="141">
        <f t="shared" si="34"/>
        <v>0.51</v>
      </c>
      <c r="AA36" s="140"/>
      <c r="AB36" s="139"/>
      <c r="AC36" s="138">
        <f t="shared" si="35"/>
        <v>0.51</v>
      </c>
      <c r="AD36" s="134">
        <f t="shared" si="36"/>
        <v>7.3</v>
      </c>
      <c r="AE36" s="137">
        <f t="shared" si="37"/>
        <v>0.20649999999999999</v>
      </c>
      <c r="AF36" s="302">
        <v>9.1999999999999993</v>
      </c>
      <c r="AG36" s="135">
        <v>1160</v>
      </c>
      <c r="AH36" s="134">
        <f t="shared" si="38"/>
        <v>10672</v>
      </c>
      <c r="AI36" s="134">
        <f t="shared" ref="AI36:AI41" si="40">AG36*AD36</f>
        <v>8468</v>
      </c>
    </row>
    <row r="37" spans="1:36" s="133" customFormat="1" ht="27" customHeight="1" x14ac:dyDescent="0.2">
      <c r="A37" s="398"/>
      <c r="B37" s="398"/>
      <c r="C37" s="395"/>
      <c r="D37" s="149" t="s">
        <v>701</v>
      </c>
      <c r="E37" s="153" t="s">
        <v>1022</v>
      </c>
      <c r="F37" s="318" t="s">
        <v>1130</v>
      </c>
      <c r="G37" s="320" t="s">
        <v>1131</v>
      </c>
      <c r="H37" s="151">
        <f t="shared" si="39"/>
        <v>4.8499999999999996</v>
      </c>
      <c r="I37" s="151">
        <f t="shared" si="27"/>
        <v>5</v>
      </c>
      <c r="J37" s="149">
        <v>29</v>
      </c>
      <c r="K37" s="149">
        <v>29</v>
      </c>
      <c r="L37" s="149">
        <v>39</v>
      </c>
      <c r="M37" s="149">
        <v>4</v>
      </c>
      <c r="N37" s="149">
        <v>7.04</v>
      </c>
      <c r="O37" s="148">
        <f t="shared" si="28"/>
        <v>3.2800000000000003E-2</v>
      </c>
      <c r="P37" s="147">
        <f t="shared" si="29"/>
        <v>6829</v>
      </c>
      <c r="Q37" s="146">
        <f t="shared" si="30"/>
        <v>3500</v>
      </c>
      <c r="R37" s="145">
        <f t="shared" si="31"/>
        <v>0.51</v>
      </c>
      <c r="S37" s="144" t="s">
        <v>698</v>
      </c>
      <c r="T37" s="143">
        <v>0.41399999999999998</v>
      </c>
      <c r="U37" s="142">
        <f t="shared" si="32"/>
        <v>2.0699999999999998</v>
      </c>
      <c r="V37" s="142">
        <f t="shared" si="33"/>
        <v>7.58</v>
      </c>
      <c r="W37" s="139"/>
      <c r="X37" s="139"/>
      <c r="Y37" s="141"/>
      <c r="Z37" s="141">
        <f t="shared" si="34"/>
        <v>0.56999999999999995</v>
      </c>
      <c r="AA37" s="140"/>
      <c r="AB37" s="139"/>
      <c r="AC37" s="138">
        <f t="shared" si="35"/>
        <v>0.56999999999999995</v>
      </c>
      <c r="AD37" s="134">
        <f t="shared" si="36"/>
        <v>8.15</v>
      </c>
      <c r="AE37" s="137">
        <f t="shared" si="37"/>
        <v>0.2087</v>
      </c>
      <c r="AF37" s="302">
        <v>10.3</v>
      </c>
      <c r="AG37" s="304">
        <v>1080</v>
      </c>
      <c r="AH37" s="134">
        <f t="shared" si="38"/>
        <v>11124</v>
      </c>
      <c r="AI37" s="134">
        <f t="shared" si="40"/>
        <v>8802</v>
      </c>
    </row>
    <row r="38" spans="1:36" s="133" customFormat="1" ht="27" customHeight="1" x14ac:dyDescent="0.2">
      <c r="A38" s="398"/>
      <c r="B38" s="398"/>
      <c r="C38" s="395"/>
      <c r="D38" s="149" t="s">
        <v>701</v>
      </c>
      <c r="E38" s="153" t="s">
        <v>1023</v>
      </c>
      <c r="F38" s="318" t="s">
        <v>1136</v>
      </c>
      <c r="G38" s="320" t="s">
        <v>1137</v>
      </c>
      <c r="H38" s="151">
        <f t="shared" si="39"/>
        <v>4.8499999999999996</v>
      </c>
      <c r="I38" s="151">
        <f t="shared" si="27"/>
        <v>5</v>
      </c>
      <c r="J38" s="149">
        <v>29</v>
      </c>
      <c r="K38" s="149">
        <v>29</v>
      </c>
      <c r="L38" s="149">
        <v>39</v>
      </c>
      <c r="M38" s="149">
        <v>4</v>
      </c>
      <c r="N38" s="149">
        <v>7.04</v>
      </c>
      <c r="O38" s="148">
        <f t="shared" si="28"/>
        <v>3.2800000000000003E-2</v>
      </c>
      <c r="P38" s="147">
        <f t="shared" si="29"/>
        <v>6829</v>
      </c>
      <c r="Q38" s="146">
        <f t="shared" si="30"/>
        <v>3500</v>
      </c>
      <c r="R38" s="145">
        <f t="shared" si="31"/>
        <v>0.51</v>
      </c>
      <c r="S38" s="144" t="s">
        <v>698</v>
      </c>
      <c r="T38" s="143">
        <v>0.41399999999999998</v>
      </c>
      <c r="U38" s="142">
        <f t="shared" si="32"/>
        <v>2.0699999999999998</v>
      </c>
      <c r="V38" s="142">
        <f t="shared" si="33"/>
        <v>7.58</v>
      </c>
      <c r="W38" s="139"/>
      <c r="X38" s="139"/>
      <c r="Y38" s="141"/>
      <c r="Z38" s="141">
        <f t="shared" si="34"/>
        <v>0.56999999999999995</v>
      </c>
      <c r="AA38" s="140"/>
      <c r="AB38" s="139"/>
      <c r="AC38" s="138">
        <f t="shared" si="35"/>
        <v>0.56999999999999995</v>
      </c>
      <c r="AD38" s="134">
        <f t="shared" si="36"/>
        <v>8.15</v>
      </c>
      <c r="AE38" s="137">
        <f t="shared" si="37"/>
        <v>0.2087</v>
      </c>
      <c r="AF38" s="302">
        <v>10.3</v>
      </c>
      <c r="AG38" s="304">
        <v>1080</v>
      </c>
      <c r="AH38" s="134">
        <f t="shared" si="38"/>
        <v>11124</v>
      </c>
      <c r="AI38" s="134">
        <f t="shared" si="40"/>
        <v>8802</v>
      </c>
    </row>
    <row r="39" spans="1:36" s="133" customFormat="1" ht="27" customHeight="1" x14ac:dyDescent="0.2">
      <c r="A39" s="398"/>
      <c r="B39" s="398"/>
      <c r="C39" s="395"/>
      <c r="D39" s="149" t="s">
        <v>701</v>
      </c>
      <c r="E39" s="153" t="s">
        <v>1024</v>
      </c>
      <c r="F39" s="318" t="s">
        <v>1138</v>
      </c>
      <c r="G39" s="320" t="s">
        <v>1139</v>
      </c>
      <c r="H39" s="151">
        <f t="shared" si="39"/>
        <v>4.8499999999999996</v>
      </c>
      <c r="I39" s="151">
        <f t="shared" si="27"/>
        <v>5</v>
      </c>
      <c r="J39" s="149">
        <v>29</v>
      </c>
      <c r="K39" s="149">
        <v>29</v>
      </c>
      <c r="L39" s="149">
        <v>39</v>
      </c>
      <c r="M39" s="149">
        <v>4</v>
      </c>
      <c r="N39" s="149">
        <v>7.04</v>
      </c>
      <c r="O39" s="148">
        <f t="shared" si="28"/>
        <v>3.2800000000000003E-2</v>
      </c>
      <c r="P39" s="147">
        <f t="shared" si="29"/>
        <v>6829</v>
      </c>
      <c r="Q39" s="146">
        <f t="shared" si="30"/>
        <v>3500</v>
      </c>
      <c r="R39" s="145">
        <f t="shared" si="31"/>
        <v>0.51</v>
      </c>
      <c r="S39" s="144" t="s">
        <v>698</v>
      </c>
      <c r="T39" s="143">
        <v>0.41399999999999998</v>
      </c>
      <c r="U39" s="142">
        <f t="shared" si="32"/>
        <v>2.0699999999999998</v>
      </c>
      <c r="V39" s="142">
        <f t="shared" si="33"/>
        <v>7.58</v>
      </c>
      <c r="W39" s="139"/>
      <c r="X39" s="139"/>
      <c r="Y39" s="141"/>
      <c r="Z39" s="141">
        <f t="shared" si="34"/>
        <v>0.56999999999999995</v>
      </c>
      <c r="AA39" s="140"/>
      <c r="AB39" s="139"/>
      <c r="AC39" s="138">
        <f t="shared" si="35"/>
        <v>0.56999999999999995</v>
      </c>
      <c r="AD39" s="134">
        <f t="shared" si="36"/>
        <v>8.15</v>
      </c>
      <c r="AE39" s="137">
        <f t="shared" si="37"/>
        <v>0.2087</v>
      </c>
      <c r="AF39" s="302">
        <v>10.3</v>
      </c>
      <c r="AG39" s="304">
        <v>1080</v>
      </c>
      <c r="AH39" s="134">
        <f t="shared" si="38"/>
        <v>11124</v>
      </c>
      <c r="AI39" s="134">
        <f t="shared" si="40"/>
        <v>8802</v>
      </c>
    </row>
    <row r="40" spans="1:36" s="133" customFormat="1" ht="27" customHeight="1" x14ac:dyDescent="0.25">
      <c r="A40" s="398"/>
      <c r="B40" s="398"/>
      <c r="C40" s="395"/>
      <c r="D40" s="149" t="s">
        <v>699</v>
      </c>
      <c r="E40" s="153" t="s">
        <v>1022</v>
      </c>
      <c r="F40" s="318" t="s">
        <v>1132</v>
      </c>
      <c r="G40" s="319" t="s">
        <v>1133</v>
      </c>
      <c r="H40" s="151">
        <f t="shared" si="39"/>
        <v>5.61</v>
      </c>
      <c r="I40" s="151">
        <f t="shared" si="27"/>
        <v>5.78</v>
      </c>
      <c r="J40" s="149">
        <v>29</v>
      </c>
      <c r="K40" s="149">
        <v>29</v>
      </c>
      <c r="L40" s="149">
        <v>45</v>
      </c>
      <c r="M40" s="149">
        <v>4</v>
      </c>
      <c r="N40" s="149">
        <v>8.3699999999999992</v>
      </c>
      <c r="O40" s="148">
        <f t="shared" si="28"/>
        <v>3.78E-2</v>
      </c>
      <c r="P40" s="147">
        <f t="shared" si="29"/>
        <v>5926</v>
      </c>
      <c r="Q40" s="146">
        <f t="shared" si="30"/>
        <v>3500</v>
      </c>
      <c r="R40" s="145">
        <f t="shared" si="31"/>
        <v>0.59</v>
      </c>
      <c r="S40" s="144" t="s">
        <v>698</v>
      </c>
      <c r="T40" s="143">
        <v>0.41399999999999998</v>
      </c>
      <c r="U40" s="142">
        <f t="shared" si="32"/>
        <v>2.39</v>
      </c>
      <c r="V40" s="142">
        <f t="shared" si="33"/>
        <v>8.76</v>
      </c>
      <c r="W40" s="139"/>
      <c r="X40" s="139"/>
      <c r="Y40" s="141"/>
      <c r="Z40" s="141">
        <f t="shared" si="34"/>
        <v>0.66</v>
      </c>
      <c r="AA40" s="140"/>
      <c r="AB40" s="139"/>
      <c r="AC40" s="138">
        <f t="shared" si="35"/>
        <v>0.66</v>
      </c>
      <c r="AD40" s="134">
        <f t="shared" si="36"/>
        <v>9.42</v>
      </c>
      <c r="AE40" s="137">
        <f t="shared" si="37"/>
        <v>0.215</v>
      </c>
      <c r="AF40" s="302">
        <v>12</v>
      </c>
      <c r="AG40" s="135">
        <v>1748</v>
      </c>
      <c r="AH40" s="134">
        <f t="shared" si="38"/>
        <v>20976</v>
      </c>
      <c r="AI40" s="134">
        <f t="shared" si="40"/>
        <v>16466.16</v>
      </c>
    </row>
    <row r="41" spans="1:36" s="133" customFormat="1" ht="27" customHeight="1" x14ac:dyDescent="0.25">
      <c r="A41" s="399"/>
      <c r="B41" s="399"/>
      <c r="C41" s="396"/>
      <c r="D41" s="149" t="s">
        <v>706</v>
      </c>
      <c r="E41" s="153" t="s">
        <v>1022</v>
      </c>
      <c r="F41" s="318" t="s">
        <v>1134</v>
      </c>
      <c r="G41" s="319" t="s">
        <v>1135</v>
      </c>
      <c r="H41" s="151">
        <f t="shared" si="39"/>
        <v>5.7</v>
      </c>
      <c r="I41" s="151">
        <f t="shared" si="27"/>
        <v>5.88</v>
      </c>
      <c r="J41" s="149">
        <v>29</v>
      </c>
      <c r="K41" s="149">
        <v>29</v>
      </c>
      <c r="L41" s="149">
        <v>45</v>
      </c>
      <c r="M41" s="149">
        <v>4</v>
      </c>
      <c r="N41" s="149">
        <v>8.3699999999999992</v>
      </c>
      <c r="O41" s="148">
        <f t="shared" si="28"/>
        <v>3.78E-2</v>
      </c>
      <c r="P41" s="147">
        <f t="shared" si="29"/>
        <v>5926</v>
      </c>
      <c r="Q41" s="146">
        <f t="shared" si="30"/>
        <v>3500</v>
      </c>
      <c r="R41" s="145">
        <f t="shared" si="31"/>
        <v>0.59</v>
      </c>
      <c r="S41" s="144" t="s">
        <v>698</v>
      </c>
      <c r="T41" s="143">
        <v>0.41399999999999998</v>
      </c>
      <c r="U41" s="142">
        <f t="shared" si="32"/>
        <v>2.4300000000000002</v>
      </c>
      <c r="V41" s="142">
        <f t="shared" si="33"/>
        <v>8.9</v>
      </c>
      <c r="W41" s="139"/>
      <c r="X41" s="139"/>
      <c r="Y41" s="141"/>
      <c r="Z41" s="141">
        <f t="shared" si="34"/>
        <v>0.66</v>
      </c>
      <c r="AA41" s="140"/>
      <c r="AB41" s="139"/>
      <c r="AC41" s="138">
        <f t="shared" si="35"/>
        <v>0.66</v>
      </c>
      <c r="AD41" s="134">
        <f t="shared" si="36"/>
        <v>9.56</v>
      </c>
      <c r="AE41" s="137">
        <f t="shared" si="37"/>
        <v>0.20330000000000001</v>
      </c>
      <c r="AF41" s="302">
        <v>12</v>
      </c>
      <c r="AG41" s="304">
        <v>600</v>
      </c>
      <c r="AH41" s="134">
        <f t="shared" si="38"/>
        <v>7200</v>
      </c>
      <c r="AI41" s="134">
        <f t="shared" si="40"/>
        <v>5736</v>
      </c>
    </row>
    <row r="42" spans="1:36" ht="21" customHeight="1" x14ac:dyDescent="0.2">
      <c r="A42" s="132" t="s">
        <v>1014</v>
      </c>
      <c r="B42" s="130"/>
      <c r="C42" s="131"/>
      <c r="D42" s="130"/>
      <c r="AF42" s="180"/>
      <c r="AG42" s="128">
        <f>SUM(AG35:AG41)</f>
        <v>8320</v>
      </c>
      <c r="AH42" s="179">
        <f>SUM(AH35:AH41)</f>
        <v>84088.6</v>
      </c>
      <c r="AI42" s="179">
        <f>SUM(AI35:AI41)</f>
        <v>66492.44</v>
      </c>
      <c r="AJ42" s="178">
        <f>(AH42-AI42)/AH42</f>
        <v>0.20899999999999999</v>
      </c>
    </row>
    <row r="43" spans="1:36" s="154" customFormat="1" ht="21" customHeight="1" x14ac:dyDescent="0.2">
      <c r="A43" s="177"/>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5"/>
    </row>
    <row r="44" spans="1:36" s="154" customFormat="1" ht="21" customHeight="1" x14ac:dyDescent="0.25">
      <c r="A44" s="174" t="s">
        <v>1268</v>
      </c>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2"/>
    </row>
    <row r="45" spans="1:36" s="154" customFormat="1" ht="21" customHeight="1" x14ac:dyDescent="0.2">
      <c r="A45" s="171" t="s">
        <v>1037</v>
      </c>
      <c r="B45" s="170"/>
      <c r="C45" s="169"/>
      <c r="D45" s="166"/>
      <c r="E45" s="168"/>
      <c r="F45" s="168"/>
      <c r="G45" s="168"/>
      <c r="H45" s="167"/>
      <c r="I45" s="167"/>
      <c r="J45" s="166"/>
      <c r="K45" s="166"/>
      <c r="L45" s="166"/>
      <c r="M45" s="166"/>
      <c r="N45" s="166"/>
      <c r="O45" s="165"/>
      <c r="P45" s="164"/>
      <c r="Q45" s="163"/>
      <c r="R45" s="162"/>
      <c r="S45" s="161"/>
      <c r="T45" s="160"/>
      <c r="U45" s="159"/>
      <c r="V45" s="159"/>
      <c r="W45" s="158"/>
      <c r="X45" s="158"/>
      <c r="Y45" s="159"/>
      <c r="Z45" s="159"/>
      <c r="AA45" s="159"/>
      <c r="AB45" s="158"/>
      <c r="AC45" s="157"/>
      <c r="AD45" s="155"/>
      <c r="AE45" s="156"/>
      <c r="AF45" s="181"/>
      <c r="AG45" s="155"/>
      <c r="AH45" s="155"/>
      <c r="AI45" s="155"/>
    </row>
    <row r="46" spans="1:36" s="133" customFormat="1" ht="27" customHeight="1" x14ac:dyDescent="0.25">
      <c r="A46" s="397" t="str">
        <f>A45</f>
        <v>6 piece set -- Serta Brand 85gsm Microfiber Sheets -- Simply Comfy</v>
      </c>
      <c r="B46" s="397" t="s">
        <v>705</v>
      </c>
      <c r="C46" s="394" t="s">
        <v>704</v>
      </c>
      <c r="D46" s="149" t="s">
        <v>703</v>
      </c>
      <c r="E46" s="153" t="s">
        <v>1025</v>
      </c>
      <c r="F46" s="322" t="s">
        <v>1267</v>
      </c>
      <c r="G46" s="324" t="s">
        <v>1140</v>
      </c>
      <c r="H46" s="151">
        <f>I46*0.97</f>
        <v>3.57</v>
      </c>
      <c r="I46" s="151">
        <f t="shared" ref="I46:I52" si="41">I24</f>
        <v>3.68</v>
      </c>
      <c r="J46" s="149">
        <v>29</v>
      </c>
      <c r="K46" s="149">
        <v>29</v>
      </c>
      <c r="L46" s="149">
        <v>28</v>
      </c>
      <c r="M46" s="149">
        <v>4</v>
      </c>
      <c r="N46" s="149">
        <v>4.3600000000000003</v>
      </c>
      <c r="O46" s="148">
        <f t="shared" ref="O46:O52" si="42">J46*K46*L46/1000000</f>
        <v>2.35E-2</v>
      </c>
      <c r="P46" s="147">
        <f t="shared" ref="P46:P52" si="43">56/O46*M46</f>
        <v>9532</v>
      </c>
      <c r="Q46" s="146">
        <f t="shared" ref="Q46:Q52" si="44">$Q$9</f>
        <v>3500</v>
      </c>
      <c r="R46" s="145">
        <f t="shared" ref="R46:R52" si="45">Q46/P46</f>
        <v>0.37</v>
      </c>
      <c r="S46" s="144" t="s">
        <v>698</v>
      </c>
      <c r="T46" s="143">
        <v>0.41399999999999998</v>
      </c>
      <c r="U46" s="142">
        <f t="shared" ref="U46:U52" si="46">I46*T46</f>
        <v>1.52</v>
      </c>
      <c r="V46" s="142">
        <f t="shared" ref="V46:V52" si="47">U46+R46+I46</f>
        <v>5.57</v>
      </c>
      <c r="W46" s="139"/>
      <c r="X46" s="139"/>
      <c r="Y46" s="141"/>
      <c r="Z46" s="141">
        <f t="shared" ref="Z46:Z52" si="48">AF46*$Z$9</f>
        <v>0.42</v>
      </c>
      <c r="AA46" s="140"/>
      <c r="AB46" s="139"/>
      <c r="AC46" s="138">
        <f t="shared" ref="AC46:AC52" si="49">SUM(W46:AB46)</f>
        <v>0.42</v>
      </c>
      <c r="AD46" s="134">
        <f t="shared" ref="AD46:AD52" si="50">AC46+V46</f>
        <v>5.99</v>
      </c>
      <c r="AE46" s="137">
        <f t="shared" ref="AE46:AE52" si="51">(AF46-AD46)/AF46</f>
        <v>0.20660000000000001</v>
      </c>
      <c r="AF46" s="302">
        <v>7.55</v>
      </c>
      <c r="AG46" s="135">
        <v>1572</v>
      </c>
      <c r="AH46" s="134">
        <f t="shared" ref="AH46:AH52" si="52">AG46*AF46</f>
        <v>11868.6</v>
      </c>
      <c r="AI46" s="134">
        <f>AG46*AD46</f>
        <v>9416.2800000000007</v>
      </c>
    </row>
    <row r="47" spans="1:36" s="133" customFormat="1" ht="27" customHeight="1" x14ac:dyDescent="0.25">
      <c r="A47" s="398"/>
      <c r="B47" s="398"/>
      <c r="C47" s="395"/>
      <c r="D47" s="149" t="s">
        <v>702</v>
      </c>
      <c r="E47" s="153" t="s">
        <v>1025</v>
      </c>
      <c r="F47" s="322" t="s">
        <v>1141</v>
      </c>
      <c r="G47" s="324" t="s">
        <v>1142</v>
      </c>
      <c r="H47" s="151">
        <f t="shared" ref="H47:H52" si="53">I47*0.97</f>
        <v>4.37</v>
      </c>
      <c r="I47" s="151">
        <f t="shared" si="41"/>
        <v>4.5</v>
      </c>
      <c r="J47" s="149">
        <v>29</v>
      </c>
      <c r="K47" s="149">
        <v>29</v>
      </c>
      <c r="L47" s="149">
        <v>33</v>
      </c>
      <c r="M47" s="149">
        <v>4</v>
      </c>
      <c r="N47" s="149">
        <v>6.17</v>
      </c>
      <c r="O47" s="148">
        <f t="shared" si="42"/>
        <v>2.7799999999999998E-2</v>
      </c>
      <c r="P47" s="147">
        <f t="shared" si="43"/>
        <v>8058</v>
      </c>
      <c r="Q47" s="146">
        <f t="shared" si="44"/>
        <v>3500</v>
      </c>
      <c r="R47" s="145">
        <f t="shared" si="45"/>
        <v>0.43</v>
      </c>
      <c r="S47" s="144" t="s">
        <v>698</v>
      </c>
      <c r="T47" s="143">
        <v>0.41399999999999998</v>
      </c>
      <c r="U47" s="142">
        <f t="shared" si="46"/>
        <v>1.86</v>
      </c>
      <c r="V47" s="142">
        <f t="shared" si="47"/>
        <v>6.79</v>
      </c>
      <c r="W47" s="139"/>
      <c r="X47" s="139"/>
      <c r="Y47" s="141"/>
      <c r="Z47" s="141">
        <f t="shared" si="48"/>
        <v>0.51</v>
      </c>
      <c r="AA47" s="140"/>
      <c r="AB47" s="139"/>
      <c r="AC47" s="138">
        <f t="shared" si="49"/>
        <v>0.51</v>
      </c>
      <c r="AD47" s="134">
        <f t="shared" si="50"/>
        <v>7.3</v>
      </c>
      <c r="AE47" s="137">
        <f t="shared" si="51"/>
        <v>0.20649999999999999</v>
      </c>
      <c r="AF47" s="302">
        <v>9.1999999999999993</v>
      </c>
      <c r="AG47" s="135">
        <v>1160</v>
      </c>
      <c r="AH47" s="134">
        <f t="shared" si="52"/>
        <v>10672</v>
      </c>
      <c r="AI47" s="134">
        <f t="shared" ref="AI47:AI52" si="54">AG47*AD47</f>
        <v>8468</v>
      </c>
    </row>
    <row r="48" spans="1:36" s="133" customFormat="1" ht="27" customHeight="1" x14ac:dyDescent="0.2">
      <c r="A48" s="398"/>
      <c r="B48" s="398"/>
      <c r="C48" s="395"/>
      <c r="D48" s="149" t="s">
        <v>701</v>
      </c>
      <c r="E48" s="153" t="s">
        <v>1025</v>
      </c>
      <c r="F48" s="322" t="s">
        <v>1143</v>
      </c>
      <c r="G48" s="325" t="s">
        <v>1144</v>
      </c>
      <c r="H48" s="151">
        <f t="shared" si="53"/>
        <v>4.8499999999999996</v>
      </c>
      <c r="I48" s="151">
        <f t="shared" si="41"/>
        <v>5</v>
      </c>
      <c r="J48" s="149">
        <v>29</v>
      </c>
      <c r="K48" s="149">
        <v>29</v>
      </c>
      <c r="L48" s="149">
        <v>39</v>
      </c>
      <c r="M48" s="149">
        <v>4</v>
      </c>
      <c r="N48" s="149">
        <v>7.04</v>
      </c>
      <c r="O48" s="148">
        <f t="shared" si="42"/>
        <v>3.2800000000000003E-2</v>
      </c>
      <c r="P48" s="147">
        <f t="shared" si="43"/>
        <v>6829</v>
      </c>
      <c r="Q48" s="146">
        <f t="shared" si="44"/>
        <v>3500</v>
      </c>
      <c r="R48" s="145">
        <f t="shared" si="45"/>
        <v>0.51</v>
      </c>
      <c r="S48" s="144" t="s">
        <v>698</v>
      </c>
      <c r="T48" s="143">
        <v>0.41399999999999998</v>
      </c>
      <c r="U48" s="142">
        <f t="shared" si="46"/>
        <v>2.0699999999999998</v>
      </c>
      <c r="V48" s="142">
        <f t="shared" si="47"/>
        <v>7.58</v>
      </c>
      <c r="W48" s="139"/>
      <c r="X48" s="139"/>
      <c r="Y48" s="141"/>
      <c r="Z48" s="141">
        <f t="shared" si="48"/>
        <v>0.56999999999999995</v>
      </c>
      <c r="AA48" s="140"/>
      <c r="AB48" s="139"/>
      <c r="AC48" s="138">
        <f t="shared" si="49"/>
        <v>0.56999999999999995</v>
      </c>
      <c r="AD48" s="134">
        <f t="shared" si="50"/>
        <v>8.15</v>
      </c>
      <c r="AE48" s="137">
        <f t="shared" si="51"/>
        <v>0.2087</v>
      </c>
      <c r="AF48" s="302">
        <v>10.3</v>
      </c>
      <c r="AG48" s="304">
        <v>1080</v>
      </c>
      <c r="AH48" s="134">
        <f t="shared" si="52"/>
        <v>11124</v>
      </c>
      <c r="AI48" s="134">
        <f t="shared" si="54"/>
        <v>8802</v>
      </c>
    </row>
    <row r="49" spans="1:36" s="133" customFormat="1" ht="27" customHeight="1" x14ac:dyDescent="0.2">
      <c r="A49" s="398"/>
      <c r="B49" s="398"/>
      <c r="C49" s="395"/>
      <c r="D49" s="149" t="s">
        <v>701</v>
      </c>
      <c r="E49" s="153" t="s">
        <v>946</v>
      </c>
      <c r="F49" s="327" t="s">
        <v>1149</v>
      </c>
      <c r="G49" s="328" t="s">
        <v>1150</v>
      </c>
      <c r="H49" s="151">
        <f t="shared" si="53"/>
        <v>4.8499999999999996</v>
      </c>
      <c r="I49" s="151">
        <f t="shared" si="41"/>
        <v>5</v>
      </c>
      <c r="J49" s="149">
        <v>29</v>
      </c>
      <c r="K49" s="149">
        <v>29</v>
      </c>
      <c r="L49" s="149">
        <v>39</v>
      </c>
      <c r="M49" s="149">
        <v>4</v>
      </c>
      <c r="N49" s="149">
        <v>7.04</v>
      </c>
      <c r="O49" s="148">
        <f t="shared" si="42"/>
        <v>3.2800000000000003E-2</v>
      </c>
      <c r="P49" s="147">
        <f t="shared" si="43"/>
        <v>6829</v>
      </c>
      <c r="Q49" s="146">
        <f t="shared" si="44"/>
        <v>3500</v>
      </c>
      <c r="R49" s="145">
        <f t="shared" si="45"/>
        <v>0.51</v>
      </c>
      <c r="S49" s="144" t="s">
        <v>698</v>
      </c>
      <c r="T49" s="143">
        <v>0.41399999999999998</v>
      </c>
      <c r="U49" s="142">
        <f t="shared" si="46"/>
        <v>2.0699999999999998</v>
      </c>
      <c r="V49" s="142">
        <f t="shared" si="47"/>
        <v>7.58</v>
      </c>
      <c r="W49" s="139"/>
      <c r="X49" s="139"/>
      <c r="Y49" s="141"/>
      <c r="Z49" s="141">
        <f t="shared" si="48"/>
        <v>0.56999999999999995</v>
      </c>
      <c r="AA49" s="140"/>
      <c r="AB49" s="139"/>
      <c r="AC49" s="138">
        <f t="shared" si="49"/>
        <v>0.56999999999999995</v>
      </c>
      <c r="AD49" s="134">
        <f t="shared" si="50"/>
        <v>8.15</v>
      </c>
      <c r="AE49" s="137">
        <f t="shared" si="51"/>
        <v>0.2087</v>
      </c>
      <c r="AF49" s="302">
        <v>10.3</v>
      </c>
      <c r="AG49" s="304">
        <v>1080</v>
      </c>
      <c r="AH49" s="134">
        <f t="shared" si="52"/>
        <v>11124</v>
      </c>
      <c r="AI49" s="134">
        <f t="shared" si="54"/>
        <v>8802</v>
      </c>
    </row>
    <row r="50" spans="1:36" s="133" customFormat="1" ht="27" customHeight="1" x14ac:dyDescent="0.2">
      <c r="A50" s="398"/>
      <c r="B50" s="398"/>
      <c r="C50" s="395"/>
      <c r="D50" s="149" t="s">
        <v>701</v>
      </c>
      <c r="E50" s="153" t="s">
        <v>658</v>
      </c>
      <c r="F50" s="316" t="s">
        <v>1104</v>
      </c>
      <c r="G50" s="326" t="s">
        <v>1105</v>
      </c>
      <c r="H50" s="151">
        <f t="shared" si="53"/>
        <v>4.8499999999999996</v>
      </c>
      <c r="I50" s="151">
        <f t="shared" si="41"/>
        <v>5</v>
      </c>
      <c r="J50" s="149">
        <v>29</v>
      </c>
      <c r="K50" s="149">
        <v>29</v>
      </c>
      <c r="L50" s="149">
        <v>39</v>
      </c>
      <c r="M50" s="149">
        <v>4</v>
      </c>
      <c r="N50" s="149">
        <v>7.04</v>
      </c>
      <c r="O50" s="148">
        <f t="shared" si="42"/>
        <v>3.2800000000000003E-2</v>
      </c>
      <c r="P50" s="147">
        <f t="shared" si="43"/>
        <v>6829</v>
      </c>
      <c r="Q50" s="146">
        <f t="shared" si="44"/>
        <v>3500</v>
      </c>
      <c r="R50" s="145">
        <f t="shared" si="45"/>
        <v>0.51</v>
      </c>
      <c r="S50" s="144" t="s">
        <v>698</v>
      </c>
      <c r="T50" s="143">
        <v>0.41399999999999998</v>
      </c>
      <c r="U50" s="142">
        <f t="shared" si="46"/>
        <v>2.0699999999999998</v>
      </c>
      <c r="V50" s="142">
        <f t="shared" si="47"/>
        <v>7.58</v>
      </c>
      <c r="W50" s="139"/>
      <c r="X50" s="139"/>
      <c r="Y50" s="141"/>
      <c r="Z50" s="141">
        <f t="shared" si="48"/>
        <v>0.56999999999999995</v>
      </c>
      <c r="AA50" s="140"/>
      <c r="AB50" s="139"/>
      <c r="AC50" s="138">
        <f t="shared" si="49"/>
        <v>0.56999999999999995</v>
      </c>
      <c r="AD50" s="134">
        <f t="shared" si="50"/>
        <v>8.15</v>
      </c>
      <c r="AE50" s="137">
        <f t="shared" si="51"/>
        <v>0.2087</v>
      </c>
      <c r="AF50" s="302">
        <v>10.3</v>
      </c>
      <c r="AG50" s="304">
        <v>1080</v>
      </c>
      <c r="AH50" s="134">
        <f t="shared" si="52"/>
        <v>11124</v>
      </c>
      <c r="AI50" s="134">
        <f t="shared" si="54"/>
        <v>8802</v>
      </c>
    </row>
    <row r="51" spans="1:36" s="133" customFormat="1" ht="27" customHeight="1" x14ac:dyDescent="0.25">
      <c r="A51" s="398"/>
      <c r="B51" s="398"/>
      <c r="C51" s="395"/>
      <c r="D51" s="149" t="s">
        <v>699</v>
      </c>
      <c r="E51" s="153" t="s">
        <v>1025</v>
      </c>
      <c r="F51" s="322" t="s">
        <v>1145</v>
      </c>
      <c r="G51" s="323" t="s">
        <v>1146</v>
      </c>
      <c r="H51" s="151">
        <f t="shared" si="53"/>
        <v>5.61</v>
      </c>
      <c r="I51" s="151">
        <f t="shared" si="41"/>
        <v>5.78</v>
      </c>
      <c r="J51" s="149">
        <v>29</v>
      </c>
      <c r="K51" s="149">
        <v>29</v>
      </c>
      <c r="L51" s="149">
        <v>45</v>
      </c>
      <c r="M51" s="149">
        <v>4</v>
      </c>
      <c r="N51" s="149">
        <v>8.3699999999999992</v>
      </c>
      <c r="O51" s="148">
        <f t="shared" si="42"/>
        <v>3.78E-2</v>
      </c>
      <c r="P51" s="147">
        <f t="shared" si="43"/>
        <v>5926</v>
      </c>
      <c r="Q51" s="146">
        <f t="shared" si="44"/>
        <v>3500</v>
      </c>
      <c r="R51" s="145">
        <f t="shared" si="45"/>
        <v>0.59</v>
      </c>
      <c r="S51" s="144" t="s">
        <v>698</v>
      </c>
      <c r="T51" s="143">
        <v>0.41399999999999998</v>
      </c>
      <c r="U51" s="142">
        <f t="shared" si="46"/>
        <v>2.39</v>
      </c>
      <c r="V51" s="142">
        <f t="shared" si="47"/>
        <v>8.76</v>
      </c>
      <c r="W51" s="139"/>
      <c r="X51" s="139"/>
      <c r="Y51" s="141"/>
      <c r="Z51" s="141">
        <f t="shared" si="48"/>
        <v>0.66</v>
      </c>
      <c r="AA51" s="140"/>
      <c r="AB51" s="139"/>
      <c r="AC51" s="138">
        <f t="shared" si="49"/>
        <v>0.66</v>
      </c>
      <c r="AD51" s="134">
        <f t="shared" si="50"/>
        <v>9.42</v>
      </c>
      <c r="AE51" s="137">
        <f t="shared" si="51"/>
        <v>0.215</v>
      </c>
      <c r="AF51" s="302">
        <v>12</v>
      </c>
      <c r="AG51" s="135">
        <v>1748</v>
      </c>
      <c r="AH51" s="134">
        <f t="shared" si="52"/>
        <v>20976</v>
      </c>
      <c r="AI51" s="134">
        <f t="shared" si="54"/>
        <v>16466.16</v>
      </c>
    </row>
    <row r="52" spans="1:36" s="133" customFormat="1" ht="27" customHeight="1" x14ac:dyDescent="0.25">
      <c r="A52" s="399"/>
      <c r="B52" s="399"/>
      <c r="C52" s="396"/>
      <c r="D52" s="149" t="s">
        <v>706</v>
      </c>
      <c r="E52" s="153" t="s">
        <v>1025</v>
      </c>
      <c r="F52" s="322" t="s">
        <v>1147</v>
      </c>
      <c r="G52" s="323" t="s">
        <v>1148</v>
      </c>
      <c r="H52" s="151">
        <f t="shared" si="53"/>
        <v>5.7</v>
      </c>
      <c r="I52" s="151">
        <f t="shared" si="41"/>
        <v>5.88</v>
      </c>
      <c r="J52" s="149">
        <v>29</v>
      </c>
      <c r="K52" s="149">
        <v>29</v>
      </c>
      <c r="L52" s="149">
        <v>45</v>
      </c>
      <c r="M52" s="149">
        <v>4</v>
      </c>
      <c r="N52" s="149">
        <v>8.3699999999999992</v>
      </c>
      <c r="O52" s="148">
        <f t="shared" si="42"/>
        <v>3.78E-2</v>
      </c>
      <c r="P52" s="147">
        <f t="shared" si="43"/>
        <v>5926</v>
      </c>
      <c r="Q52" s="146">
        <f t="shared" si="44"/>
        <v>3500</v>
      </c>
      <c r="R52" s="145">
        <f t="shared" si="45"/>
        <v>0.59</v>
      </c>
      <c r="S52" s="144" t="s">
        <v>698</v>
      </c>
      <c r="T52" s="143">
        <v>0.41399999999999998</v>
      </c>
      <c r="U52" s="142">
        <f t="shared" si="46"/>
        <v>2.4300000000000002</v>
      </c>
      <c r="V52" s="142">
        <f t="shared" si="47"/>
        <v>8.9</v>
      </c>
      <c r="W52" s="139"/>
      <c r="X52" s="139"/>
      <c r="Y52" s="141"/>
      <c r="Z52" s="141">
        <f t="shared" si="48"/>
        <v>0.66</v>
      </c>
      <c r="AA52" s="140"/>
      <c r="AB52" s="139"/>
      <c r="AC52" s="138">
        <f t="shared" si="49"/>
        <v>0.66</v>
      </c>
      <c r="AD52" s="134">
        <f t="shared" si="50"/>
        <v>9.56</v>
      </c>
      <c r="AE52" s="137">
        <f t="shared" si="51"/>
        <v>0.20330000000000001</v>
      </c>
      <c r="AF52" s="302">
        <v>12</v>
      </c>
      <c r="AG52" s="304">
        <v>600</v>
      </c>
      <c r="AH52" s="134">
        <f t="shared" si="52"/>
        <v>7200</v>
      </c>
      <c r="AI52" s="134">
        <f t="shared" si="54"/>
        <v>5736</v>
      </c>
    </row>
    <row r="53" spans="1:36" ht="21" customHeight="1" x14ac:dyDescent="0.2">
      <c r="A53" s="132" t="s">
        <v>1014</v>
      </c>
      <c r="B53" s="130"/>
      <c r="C53" s="131"/>
      <c r="D53" s="130"/>
      <c r="AF53" s="180"/>
      <c r="AG53" s="128">
        <f>SUM(AG46:AG52)</f>
        <v>8320</v>
      </c>
      <c r="AH53" s="179">
        <f>SUM(AH46:AH52)</f>
        <v>84088.6</v>
      </c>
      <c r="AI53" s="179">
        <f>SUM(AI46:AI52)</f>
        <v>66492.44</v>
      </c>
      <c r="AJ53" s="178">
        <f>(AH53-AI53)/AH53</f>
        <v>0.20899999999999999</v>
      </c>
    </row>
    <row r="54" spans="1:36" s="154" customFormat="1" ht="21" customHeight="1" x14ac:dyDescent="0.2">
      <c r="A54" s="177"/>
      <c r="B54" s="176"/>
      <c r="C54" s="176"/>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5"/>
    </row>
    <row r="55" spans="1:36" s="154" customFormat="1" ht="21" customHeight="1" x14ac:dyDescent="0.25">
      <c r="A55" s="174" t="s">
        <v>1259</v>
      </c>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173"/>
      <c r="Z55" s="173"/>
      <c r="AA55" s="173"/>
      <c r="AB55" s="173"/>
      <c r="AC55" s="173"/>
      <c r="AD55" s="173"/>
      <c r="AE55" s="173"/>
      <c r="AF55" s="173"/>
      <c r="AG55" s="173"/>
      <c r="AH55" s="173"/>
      <c r="AI55" s="172"/>
    </row>
    <row r="56" spans="1:36" s="154" customFormat="1" ht="21" customHeight="1" x14ac:dyDescent="0.2">
      <c r="A56" s="171" t="s">
        <v>1037</v>
      </c>
      <c r="B56" s="170"/>
      <c r="C56" s="169"/>
      <c r="D56" s="166"/>
      <c r="E56" s="168"/>
      <c r="F56" s="168"/>
      <c r="G56" s="168"/>
      <c r="H56" s="167"/>
      <c r="I56" s="167"/>
      <c r="J56" s="166"/>
      <c r="K56" s="166"/>
      <c r="L56" s="166"/>
      <c r="M56" s="166"/>
      <c r="N56" s="166"/>
      <c r="O56" s="165"/>
      <c r="P56" s="164"/>
      <c r="Q56" s="163"/>
      <c r="R56" s="162"/>
      <c r="S56" s="161"/>
      <c r="T56" s="160"/>
      <c r="U56" s="159"/>
      <c r="V56" s="159"/>
      <c r="W56" s="158"/>
      <c r="X56" s="158"/>
      <c r="Y56" s="159"/>
      <c r="Z56" s="159"/>
      <c r="AA56" s="159"/>
      <c r="AB56" s="158"/>
      <c r="AC56" s="157"/>
      <c r="AD56" s="155"/>
      <c r="AE56" s="156"/>
      <c r="AF56" s="181"/>
      <c r="AG56" s="155"/>
      <c r="AH56" s="155"/>
      <c r="AI56" s="155"/>
    </row>
    <row r="57" spans="1:36" s="133" customFormat="1" ht="27" customHeight="1" x14ac:dyDescent="0.25">
      <c r="A57" s="397" t="str">
        <f>A56</f>
        <v>6 piece set -- Serta Brand 85gsm Microfiber Sheets -- Simply Comfy</v>
      </c>
      <c r="B57" s="397" t="s">
        <v>705</v>
      </c>
      <c r="C57" s="394" t="s">
        <v>704</v>
      </c>
      <c r="D57" s="149" t="s">
        <v>703</v>
      </c>
      <c r="E57" s="153" t="s">
        <v>947</v>
      </c>
      <c r="F57" s="327" t="s">
        <v>1269</v>
      </c>
      <c r="G57" s="330" t="s">
        <v>1151</v>
      </c>
      <c r="H57" s="151">
        <f t="shared" ref="H57:H61" si="55">I57*0.97</f>
        <v>3.57</v>
      </c>
      <c r="I57" s="151">
        <f>I24</f>
        <v>3.68</v>
      </c>
      <c r="J57" s="149">
        <v>29</v>
      </c>
      <c r="K57" s="149">
        <v>29</v>
      </c>
      <c r="L57" s="149">
        <v>28</v>
      </c>
      <c r="M57" s="149">
        <v>4</v>
      </c>
      <c r="N57" s="149">
        <v>4.3600000000000003</v>
      </c>
      <c r="O57" s="148">
        <f t="shared" ref="O57:O79" si="56">J57*K57*L57/1000000</f>
        <v>2.35E-2</v>
      </c>
      <c r="P57" s="147">
        <f t="shared" ref="P57:P79" si="57">56/O57*M57</f>
        <v>9532</v>
      </c>
      <c r="Q57" s="146">
        <f t="shared" ref="Q57:Q79" si="58">$Q$9</f>
        <v>3500</v>
      </c>
      <c r="R57" s="145">
        <f t="shared" ref="R57:R79" si="59">Q57/P57</f>
        <v>0.37</v>
      </c>
      <c r="S57" s="144" t="s">
        <v>698</v>
      </c>
      <c r="T57" s="143">
        <v>0.41399999999999998</v>
      </c>
      <c r="U57" s="142">
        <f t="shared" ref="U57:U79" si="60">I57*T57</f>
        <v>1.52</v>
      </c>
      <c r="V57" s="142">
        <f t="shared" ref="V57:V79" si="61">U57+R57+I57</f>
        <v>5.57</v>
      </c>
      <c r="W57" s="139"/>
      <c r="X57" s="139"/>
      <c r="Y57" s="141"/>
      <c r="Z57" s="141">
        <f t="shared" ref="Z57:Z79" si="62">AF57*$Z$9</f>
        <v>0.42</v>
      </c>
      <c r="AA57" s="140"/>
      <c r="AB57" s="139"/>
      <c r="AC57" s="138">
        <f t="shared" ref="AC57:AC79" si="63">SUM(W57:AB57)</f>
        <v>0.42</v>
      </c>
      <c r="AD57" s="134">
        <f t="shared" ref="AD57:AD79" si="64">AC57+V57</f>
        <v>5.99</v>
      </c>
      <c r="AE57" s="137">
        <f t="shared" ref="AE57:AE79" si="65">(AF57-AD57)/AF57</f>
        <v>0.20660000000000001</v>
      </c>
      <c r="AF57" s="302">
        <v>7.55</v>
      </c>
      <c r="AG57" s="135">
        <v>1020</v>
      </c>
      <c r="AH57" s="134">
        <f t="shared" ref="AH57:AH79" si="66">AG57*AF57</f>
        <v>7701</v>
      </c>
      <c r="AI57" s="134">
        <f>AG57*AD57</f>
        <v>6109.8</v>
      </c>
    </row>
    <row r="58" spans="1:36" s="133" customFormat="1" ht="27" customHeight="1" x14ac:dyDescent="0.25">
      <c r="A58" s="398"/>
      <c r="B58" s="398"/>
      <c r="C58" s="395"/>
      <c r="D58" s="149" t="s">
        <v>702</v>
      </c>
      <c r="E58" s="153" t="s">
        <v>947</v>
      </c>
      <c r="F58" s="327" t="s">
        <v>1152</v>
      </c>
      <c r="G58" s="330" t="s">
        <v>1153</v>
      </c>
      <c r="H58" s="151">
        <f t="shared" si="55"/>
        <v>4.37</v>
      </c>
      <c r="I58" s="151">
        <f>I25</f>
        <v>4.5</v>
      </c>
      <c r="J58" s="149">
        <v>29</v>
      </c>
      <c r="K58" s="149">
        <v>29</v>
      </c>
      <c r="L58" s="149">
        <v>33</v>
      </c>
      <c r="M58" s="149">
        <v>4</v>
      </c>
      <c r="N58" s="149">
        <v>6.17</v>
      </c>
      <c r="O58" s="148">
        <f t="shared" si="56"/>
        <v>2.7799999999999998E-2</v>
      </c>
      <c r="P58" s="147">
        <f t="shared" si="57"/>
        <v>8058</v>
      </c>
      <c r="Q58" s="146">
        <f t="shared" si="58"/>
        <v>3500</v>
      </c>
      <c r="R58" s="145">
        <f t="shared" si="59"/>
        <v>0.43</v>
      </c>
      <c r="S58" s="144" t="s">
        <v>698</v>
      </c>
      <c r="T58" s="143">
        <v>0.41399999999999998</v>
      </c>
      <c r="U58" s="142">
        <f t="shared" si="60"/>
        <v>1.86</v>
      </c>
      <c r="V58" s="142">
        <f t="shared" si="61"/>
        <v>6.79</v>
      </c>
      <c r="W58" s="139"/>
      <c r="X58" s="139"/>
      <c r="Y58" s="141"/>
      <c r="Z58" s="141">
        <f t="shared" si="62"/>
        <v>0.51</v>
      </c>
      <c r="AA58" s="140"/>
      <c r="AB58" s="139"/>
      <c r="AC58" s="138">
        <f t="shared" si="63"/>
        <v>0.51</v>
      </c>
      <c r="AD58" s="134">
        <f t="shared" si="64"/>
        <v>7.3</v>
      </c>
      <c r="AE58" s="137">
        <f t="shared" si="65"/>
        <v>0.20649999999999999</v>
      </c>
      <c r="AF58" s="302">
        <v>9.1999999999999993</v>
      </c>
      <c r="AG58" s="135">
        <v>756</v>
      </c>
      <c r="AH58" s="134">
        <f t="shared" si="66"/>
        <v>6955.2</v>
      </c>
      <c r="AI58" s="134">
        <f t="shared" ref="AI58:AI61" si="67">AG58*AD58</f>
        <v>5518.8</v>
      </c>
    </row>
    <row r="59" spans="1:36" s="133" customFormat="1" ht="27" customHeight="1" x14ac:dyDescent="0.2">
      <c r="A59" s="398"/>
      <c r="B59" s="398"/>
      <c r="C59" s="395"/>
      <c r="D59" s="149" t="s">
        <v>701</v>
      </c>
      <c r="E59" s="153" t="s">
        <v>947</v>
      </c>
      <c r="F59" s="327" t="s">
        <v>1154</v>
      </c>
      <c r="G59" s="328" t="s">
        <v>1155</v>
      </c>
      <c r="H59" s="151">
        <f t="shared" si="55"/>
        <v>4.8499999999999996</v>
      </c>
      <c r="I59" s="151">
        <f>I26</f>
        <v>5</v>
      </c>
      <c r="J59" s="149">
        <v>29</v>
      </c>
      <c r="K59" s="149">
        <v>29</v>
      </c>
      <c r="L59" s="149">
        <v>39</v>
      </c>
      <c r="M59" s="149">
        <v>4</v>
      </c>
      <c r="N59" s="149">
        <v>7.04</v>
      </c>
      <c r="O59" s="148">
        <f t="shared" si="56"/>
        <v>3.2800000000000003E-2</v>
      </c>
      <c r="P59" s="147">
        <f t="shared" si="57"/>
        <v>6829</v>
      </c>
      <c r="Q59" s="146">
        <f t="shared" si="58"/>
        <v>3500</v>
      </c>
      <c r="R59" s="145">
        <f t="shared" si="59"/>
        <v>0.51</v>
      </c>
      <c r="S59" s="144" t="s">
        <v>698</v>
      </c>
      <c r="T59" s="143">
        <v>0.41399999999999998</v>
      </c>
      <c r="U59" s="142">
        <f t="shared" si="60"/>
        <v>2.0699999999999998</v>
      </c>
      <c r="V59" s="142">
        <f t="shared" si="61"/>
        <v>7.58</v>
      </c>
      <c r="W59" s="139"/>
      <c r="X59" s="139"/>
      <c r="Y59" s="141"/>
      <c r="Z59" s="141">
        <f t="shared" si="62"/>
        <v>0.56999999999999995</v>
      </c>
      <c r="AA59" s="140"/>
      <c r="AB59" s="139"/>
      <c r="AC59" s="138">
        <f t="shared" si="63"/>
        <v>0.56999999999999995</v>
      </c>
      <c r="AD59" s="134">
        <f t="shared" si="64"/>
        <v>8.15</v>
      </c>
      <c r="AE59" s="137">
        <f t="shared" si="65"/>
        <v>0.2087</v>
      </c>
      <c r="AF59" s="302">
        <v>10.3</v>
      </c>
      <c r="AG59" s="135">
        <v>1086</v>
      </c>
      <c r="AH59" s="134">
        <f t="shared" si="66"/>
        <v>11185.8</v>
      </c>
      <c r="AI59" s="134">
        <f t="shared" si="67"/>
        <v>8850.9</v>
      </c>
    </row>
    <row r="60" spans="1:36" s="133" customFormat="1" ht="27" customHeight="1" x14ac:dyDescent="0.2">
      <c r="A60" s="398"/>
      <c r="B60" s="398"/>
      <c r="C60" s="395"/>
      <c r="D60" s="149" t="s">
        <v>701</v>
      </c>
      <c r="E60" s="153" t="s">
        <v>1026</v>
      </c>
      <c r="F60" s="322" t="s">
        <v>1158</v>
      </c>
      <c r="G60" s="325" t="s">
        <v>1159</v>
      </c>
      <c r="H60" s="151">
        <f t="shared" si="55"/>
        <v>4.8499999999999996</v>
      </c>
      <c r="I60" s="151">
        <f>I27</f>
        <v>5</v>
      </c>
      <c r="J60" s="149">
        <v>29</v>
      </c>
      <c r="K60" s="149">
        <v>29</v>
      </c>
      <c r="L60" s="149">
        <v>39</v>
      </c>
      <c r="M60" s="149">
        <v>4</v>
      </c>
      <c r="N60" s="149">
        <v>7.04</v>
      </c>
      <c r="O60" s="148">
        <f t="shared" si="56"/>
        <v>3.2800000000000003E-2</v>
      </c>
      <c r="P60" s="147">
        <f t="shared" si="57"/>
        <v>6829</v>
      </c>
      <c r="Q60" s="146">
        <f t="shared" si="58"/>
        <v>3500</v>
      </c>
      <c r="R60" s="145">
        <f t="shared" si="59"/>
        <v>0.51</v>
      </c>
      <c r="S60" s="144" t="s">
        <v>698</v>
      </c>
      <c r="T60" s="143">
        <v>0.41399999999999998</v>
      </c>
      <c r="U60" s="142">
        <f t="shared" si="60"/>
        <v>2.0699999999999998</v>
      </c>
      <c r="V60" s="142">
        <f t="shared" si="61"/>
        <v>7.58</v>
      </c>
      <c r="W60" s="139"/>
      <c r="X60" s="139"/>
      <c r="Y60" s="141"/>
      <c r="Z60" s="141">
        <f t="shared" si="62"/>
        <v>0.56999999999999995</v>
      </c>
      <c r="AA60" s="140"/>
      <c r="AB60" s="139"/>
      <c r="AC60" s="138">
        <f t="shared" si="63"/>
        <v>0.56999999999999995</v>
      </c>
      <c r="AD60" s="134">
        <f t="shared" si="64"/>
        <v>8.15</v>
      </c>
      <c r="AE60" s="137">
        <f t="shared" si="65"/>
        <v>0.2087</v>
      </c>
      <c r="AF60" s="302">
        <v>10.3</v>
      </c>
      <c r="AG60" s="135">
        <v>1086</v>
      </c>
      <c r="AH60" s="134">
        <f t="shared" si="66"/>
        <v>11185.8</v>
      </c>
      <c r="AI60" s="134">
        <f t="shared" si="67"/>
        <v>8850.9</v>
      </c>
    </row>
    <row r="61" spans="1:36" s="133" customFormat="1" ht="27" customHeight="1" x14ac:dyDescent="0.25">
      <c r="A61" s="399"/>
      <c r="B61" s="399"/>
      <c r="C61" s="396"/>
      <c r="D61" s="149" t="s">
        <v>699</v>
      </c>
      <c r="E61" s="153" t="s">
        <v>947</v>
      </c>
      <c r="F61" s="327" t="s">
        <v>1156</v>
      </c>
      <c r="G61" s="329" t="s">
        <v>1157</v>
      </c>
      <c r="H61" s="151">
        <f t="shared" si="55"/>
        <v>5.61</v>
      </c>
      <c r="I61" s="151">
        <f>I18</f>
        <v>5.78</v>
      </c>
      <c r="J61" s="149">
        <v>29</v>
      </c>
      <c r="K61" s="149">
        <v>29</v>
      </c>
      <c r="L61" s="149">
        <v>45</v>
      </c>
      <c r="M61" s="149">
        <v>4</v>
      </c>
      <c r="N61" s="149">
        <v>8.3699999999999992</v>
      </c>
      <c r="O61" s="148">
        <f t="shared" si="56"/>
        <v>3.78E-2</v>
      </c>
      <c r="P61" s="147">
        <f t="shared" si="57"/>
        <v>5926</v>
      </c>
      <c r="Q61" s="146">
        <f t="shared" si="58"/>
        <v>3500</v>
      </c>
      <c r="R61" s="145">
        <f t="shared" si="59"/>
        <v>0.59</v>
      </c>
      <c r="S61" s="144" t="s">
        <v>698</v>
      </c>
      <c r="T61" s="143">
        <v>0.41399999999999998</v>
      </c>
      <c r="U61" s="142">
        <f t="shared" si="60"/>
        <v>2.39</v>
      </c>
      <c r="V61" s="142">
        <f t="shared" si="61"/>
        <v>8.76</v>
      </c>
      <c r="W61" s="139"/>
      <c r="X61" s="139"/>
      <c r="Y61" s="141"/>
      <c r="Z61" s="141">
        <f t="shared" si="62"/>
        <v>0.66</v>
      </c>
      <c r="AA61" s="140"/>
      <c r="AB61" s="139"/>
      <c r="AC61" s="138">
        <f t="shared" si="63"/>
        <v>0.66</v>
      </c>
      <c r="AD61" s="134">
        <f t="shared" si="64"/>
        <v>9.42</v>
      </c>
      <c r="AE61" s="137">
        <f t="shared" si="65"/>
        <v>0.215</v>
      </c>
      <c r="AF61" s="302">
        <v>12</v>
      </c>
      <c r="AG61" s="135">
        <v>1136</v>
      </c>
      <c r="AH61" s="134">
        <f t="shared" si="66"/>
        <v>13632</v>
      </c>
      <c r="AI61" s="134">
        <f t="shared" si="67"/>
        <v>10701.12</v>
      </c>
    </row>
    <row r="62" spans="1:36" s="154" customFormat="1" ht="21" customHeight="1" x14ac:dyDescent="0.2">
      <c r="A62" s="132" t="s">
        <v>1014</v>
      </c>
      <c r="B62" s="130"/>
      <c r="C62" s="131"/>
      <c r="D62" s="130"/>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305">
        <f>SUM(AG55:AG61)</f>
        <v>5084</v>
      </c>
      <c r="AH62" s="306">
        <f>SUM(AH55:AH61)</f>
        <v>50659.8</v>
      </c>
      <c r="AI62" s="306">
        <f>SUM(AI55:AI61)</f>
        <v>40031.519999999997</v>
      </c>
      <c r="AJ62" s="178">
        <f>(AH62-AI62)/AH62</f>
        <v>0.21</v>
      </c>
    </row>
    <row r="63" spans="1:36" s="154" customFormat="1" ht="21" customHeight="1" x14ac:dyDescent="0.25">
      <c r="A63" s="174" t="s">
        <v>1271</v>
      </c>
      <c r="B63" s="173"/>
      <c r="C63" s="173"/>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2"/>
    </row>
    <row r="64" spans="1:36" s="154" customFormat="1" ht="21" customHeight="1" x14ac:dyDescent="0.2">
      <c r="A64" s="171" t="s">
        <v>1038</v>
      </c>
      <c r="B64" s="170"/>
      <c r="C64" s="169"/>
      <c r="D64" s="166"/>
      <c r="E64" s="168"/>
      <c r="F64" s="168"/>
      <c r="G64" s="168"/>
      <c r="H64" s="167"/>
      <c r="I64" s="167"/>
      <c r="J64" s="166"/>
      <c r="K64" s="166"/>
      <c r="L64" s="166"/>
      <c r="M64" s="166"/>
      <c r="N64" s="166"/>
      <c r="O64" s="165"/>
      <c r="P64" s="164"/>
      <c r="Q64" s="163"/>
      <c r="R64" s="162"/>
      <c r="S64" s="161"/>
      <c r="T64" s="160"/>
      <c r="U64" s="159"/>
      <c r="V64" s="159"/>
      <c r="W64" s="158"/>
      <c r="X64" s="158"/>
      <c r="Y64" s="159"/>
      <c r="Z64" s="159"/>
      <c r="AA64" s="159"/>
      <c r="AB64" s="158"/>
      <c r="AC64" s="157"/>
      <c r="AD64" s="155"/>
      <c r="AE64" s="156"/>
      <c r="AF64" s="181"/>
      <c r="AG64" s="155"/>
      <c r="AH64" s="155"/>
      <c r="AI64" s="155"/>
    </row>
    <row r="65" spans="1:36" s="133" customFormat="1" ht="27" customHeight="1" x14ac:dyDescent="0.25">
      <c r="A65" s="353" t="s">
        <v>888</v>
      </c>
      <c r="B65" s="353" t="s">
        <v>697</v>
      </c>
      <c r="C65" s="354" t="s">
        <v>696</v>
      </c>
      <c r="D65" s="149" t="s">
        <v>695</v>
      </c>
      <c r="E65" s="153" t="s">
        <v>658</v>
      </c>
      <c r="F65" s="331" t="s">
        <v>1270</v>
      </c>
      <c r="G65" s="332" t="s">
        <v>1160</v>
      </c>
      <c r="H65" s="151">
        <f t="shared" ref="H65:H79" si="68">I65*0.97</f>
        <v>0.94</v>
      </c>
      <c r="I65" s="151">
        <f>'CHN 04-09-2025'!$G$7</f>
        <v>0.97</v>
      </c>
      <c r="J65" s="150">
        <v>25</v>
      </c>
      <c r="K65" s="150">
        <v>17</v>
      </c>
      <c r="L65" s="150">
        <v>24</v>
      </c>
      <c r="M65" s="149">
        <v>8</v>
      </c>
      <c r="N65" s="149">
        <v>1.99</v>
      </c>
      <c r="O65" s="148">
        <f t="shared" si="56"/>
        <v>1.0200000000000001E-2</v>
      </c>
      <c r="P65" s="147">
        <f t="shared" si="57"/>
        <v>43922</v>
      </c>
      <c r="Q65" s="146">
        <f t="shared" si="58"/>
        <v>3500</v>
      </c>
      <c r="R65" s="145">
        <f t="shared" si="59"/>
        <v>0.08</v>
      </c>
      <c r="S65" s="144" t="s">
        <v>693</v>
      </c>
      <c r="T65" s="143">
        <v>0.41399999999999998</v>
      </c>
      <c r="U65" s="142">
        <f t="shared" si="60"/>
        <v>0.4</v>
      </c>
      <c r="V65" s="142">
        <f t="shared" si="61"/>
        <v>1.45</v>
      </c>
      <c r="W65" s="139"/>
      <c r="X65" s="139"/>
      <c r="Y65" s="141"/>
      <c r="Z65" s="141">
        <f t="shared" si="62"/>
        <v>0.14000000000000001</v>
      </c>
      <c r="AA65" s="140"/>
      <c r="AB65" s="139"/>
      <c r="AC65" s="138">
        <f t="shared" si="63"/>
        <v>0.14000000000000001</v>
      </c>
      <c r="AD65" s="134">
        <f t="shared" si="64"/>
        <v>1.59</v>
      </c>
      <c r="AE65" s="137">
        <f t="shared" si="65"/>
        <v>0.3861</v>
      </c>
      <c r="AF65" s="136">
        <v>2.59</v>
      </c>
      <c r="AG65" s="303">
        <v>3000</v>
      </c>
      <c r="AH65" s="134">
        <f t="shared" si="66"/>
        <v>7770</v>
      </c>
      <c r="AI65" s="134">
        <f>AG65*AD65</f>
        <v>4770</v>
      </c>
    </row>
    <row r="66" spans="1:36" s="133" customFormat="1" ht="27" customHeight="1" x14ac:dyDescent="0.25">
      <c r="A66" s="353"/>
      <c r="B66" s="353"/>
      <c r="C66" s="354"/>
      <c r="D66" s="149" t="s">
        <v>695</v>
      </c>
      <c r="E66" s="153" t="s">
        <v>700</v>
      </c>
      <c r="F66" s="331" t="s">
        <v>1161</v>
      </c>
      <c r="G66" s="332" t="s">
        <v>1162</v>
      </c>
      <c r="H66" s="151">
        <f t="shared" si="68"/>
        <v>0.94</v>
      </c>
      <c r="I66" s="151">
        <f>'CHN 04-09-2025'!$G$7</f>
        <v>0.97</v>
      </c>
      <c r="J66" s="150">
        <v>25</v>
      </c>
      <c r="K66" s="150">
        <v>17</v>
      </c>
      <c r="L66" s="150">
        <v>24</v>
      </c>
      <c r="M66" s="149">
        <v>8</v>
      </c>
      <c r="N66" s="149">
        <v>2.41</v>
      </c>
      <c r="O66" s="148">
        <f t="shared" si="56"/>
        <v>1.0200000000000001E-2</v>
      </c>
      <c r="P66" s="147">
        <f t="shared" si="57"/>
        <v>43922</v>
      </c>
      <c r="Q66" s="146">
        <f t="shared" si="58"/>
        <v>3500</v>
      </c>
      <c r="R66" s="145">
        <f t="shared" si="59"/>
        <v>0.08</v>
      </c>
      <c r="S66" s="144" t="s">
        <v>693</v>
      </c>
      <c r="T66" s="143">
        <v>0.41399999999999998</v>
      </c>
      <c r="U66" s="142">
        <f t="shared" si="60"/>
        <v>0.4</v>
      </c>
      <c r="V66" s="142">
        <f t="shared" si="61"/>
        <v>1.45</v>
      </c>
      <c r="W66" s="139"/>
      <c r="X66" s="139"/>
      <c r="Y66" s="141"/>
      <c r="Z66" s="141">
        <f t="shared" si="62"/>
        <v>0.14000000000000001</v>
      </c>
      <c r="AA66" s="140"/>
      <c r="AB66" s="139"/>
      <c r="AC66" s="138">
        <f t="shared" si="63"/>
        <v>0.14000000000000001</v>
      </c>
      <c r="AD66" s="134">
        <f t="shared" si="64"/>
        <v>1.59</v>
      </c>
      <c r="AE66" s="137">
        <f t="shared" si="65"/>
        <v>0.3861</v>
      </c>
      <c r="AF66" s="136">
        <v>2.59</v>
      </c>
      <c r="AG66" s="303">
        <v>2000</v>
      </c>
      <c r="AH66" s="134">
        <f t="shared" si="66"/>
        <v>5180</v>
      </c>
      <c r="AI66" s="134">
        <f t="shared" ref="AI66:AI79" si="69">AG66*AD66</f>
        <v>3180</v>
      </c>
    </row>
    <row r="67" spans="1:36" s="133" customFormat="1" ht="27" customHeight="1" x14ac:dyDescent="0.25">
      <c r="A67" s="353"/>
      <c r="B67" s="353"/>
      <c r="C67" s="354"/>
      <c r="D67" s="149" t="s">
        <v>695</v>
      </c>
      <c r="E67" s="153" t="s">
        <v>946</v>
      </c>
      <c r="F67" s="331" t="s">
        <v>1163</v>
      </c>
      <c r="G67" s="332" t="s">
        <v>1164</v>
      </c>
      <c r="H67" s="151">
        <f t="shared" si="68"/>
        <v>0.94</v>
      </c>
      <c r="I67" s="151">
        <f>'CHN 04-09-2025'!$G$7</f>
        <v>0.97</v>
      </c>
      <c r="J67" s="150">
        <v>25</v>
      </c>
      <c r="K67" s="150">
        <v>17</v>
      </c>
      <c r="L67" s="150">
        <v>24</v>
      </c>
      <c r="M67" s="149">
        <v>8</v>
      </c>
      <c r="N67" s="149">
        <v>1.99</v>
      </c>
      <c r="O67" s="148">
        <f t="shared" si="56"/>
        <v>1.0200000000000001E-2</v>
      </c>
      <c r="P67" s="147">
        <f t="shared" si="57"/>
        <v>43922</v>
      </c>
      <c r="Q67" s="146">
        <f t="shared" si="58"/>
        <v>3500</v>
      </c>
      <c r="R67" s="145">
        <f t="shared" si="59"/>
        <v>0.08</v>
      </c>
      <c r="S67" s="144" t="s">
        <v>693</v>
      </c>
      <c r="T67" s="143">
        <v>0.41399999999999998</v>
      </c>
      <c r="U67" s="142">
        <f t="shared" si="60"/>
        <v>0.4</v>
      </c>
      <c r="V67" s="142">
        <f t="shared" si="61"/>
        <v>1.45</v>
      </c>
      <c r="W67" s="139"/>
      <c r="X67" s="139"/>
      <c r="Y67" s="141"/>
      <c r="Z67" s="141">
        <f t="shared" si="62"/>
        <v>0.14000000000000001</v>
      </c>
      <c r="AA67" s="140"/>
      <c r="AB67" s="139"/>
      <c r="AC67" s="138">
        <f t="shared" si="63"/>
        <v>0.14000000000000001</v>
      </c>
      <c r="AD67" s="134">
        <f t="shared" si="64"/>
        <v>1.59</v>
      </c>
      <c r="AE67" s="137">
        <f t="shared" si="65"/>
        <v>0.3861</v>
      </c>
      <c r="AF67" s="136">
        <v>2.59</v>
      </c>
      <c r="AG67" s="303">
        <v>1000</v>
      </c>
      <c r="AH67" s="134">
        <f t="shared" si="66"/>
        <v>2590</v>
      </c>
      <c r="AI67" s="134">
        <f t="shared" si="69"/>
        <v>1590</v>
      </c>
    </row>
    <row r="68" spans="1:36" s="133" customFormat="1" ht="27" customHeight="1" x14ac:dyDescent="0.25">
      <c r="A68" s="353"/>
      <c r="B68" s="353"/>
      <c r="C68" s="354"/>
      <c r="D68" s="149" t="s">
        <v>695</v>
      </c>
      <c r="E68" s="153" t="s">
        <v>1025</v>
      </c>
      <c r="F68" s="333" t="s">
        <v>1165</v>
      </c>
      <c r="G68" s="334" t="s">
        <v>1166</v>
      </c>
      <c r="H68" s="151">
        <f t="shared" si="68"/>
        <v>0.94</v>
      </c>
      <c r="I68" s="151">
        <f>'CHN 04-09-2025'!$G$7</f>
        <v>0.97</v>
      </c>
      <c r="J68" s="150">
        <v>25</v>
      </c>
      <c r="K68" s="150">
        <v>17</v>
      </c>
      <c r="L68" s="150">
        <v>24</v>
      </c>
      <c r="M68" s="149">
        <v>8</v>
      </c>
      <c r="N68" s="149">
        <v>2.41</v>
      </c>
      <c r="O68" s="148">
        <f t="shared" si="56"/>
        <v>1.0200000000000001E-2</v>
      </c>
      <c r="P68" s="147">
        <f t="shared" si="57"/>
        <v>43922</v>
      </c>
      <c r="Q68" s="146">
        <f t="shared" si="58"/>
        <v>3500</v>
      </c>
      <c r="R68" s="145">
        <f t="shared" si="59"/>
        <v>0.08</v>
      </c>
      <c r="S68" s="144" t="s">
        <v>693</v>
      </c>
      <c r="T68" s="143">
        <v>0.41399999999999998</v>
      </c>
      <c r="U68" s="142">
        <f t="shared" si="60"/>
        <v>0.4</v>
      </c>
      <c r="V68" s="142">
        <f t="shared" si="61"/>
        <v>1.45</v>
      </c>
      <c r="W68" s="139"/>
      <c r="X68" s="139"/>
      <c r="Y68" s="141"/>
      <c r="Z68" s="141">
        <f t="shared" si="62"/>
        <v>0.14000000000000001</v>
      </c>
      <c r="AA68" s="140"/>
      <c r="AB68" s="139"/>
      <c r="AC68" s="138">
        <f t="shared" si="63"/>
        <v>0.14000000000000001</v>
      </c>
      <c r="AD68" s="134">
        <f t="shared" si="64"/>
        <v>1.59</v>
      </c>
      <c r="AE68" s="137">
        <f t="shared" si="65"/>
        <v>0.3861</v>
      </c>
      <c r="AF68" s="136">
        <v>2.59</v>
      </c>
      <c r="AG68" s="303">
        <v>2000</v>
      </c>
      <c r="AH68" s="134">
        <f t="shared" si="66"/>
        <v>5180</v>
      </c>
      <c r="AI68" s="134">
        <f t="shared" si="69"/>
        <v>3180</v>
      </c>
    </row>
    <row r="69" spans="1:36" s="133" customFormat="1" ht="27" customHeight="1" x14ac:dyDescent="0.25">
      <c r="A69" s="353"/>
      <c r="B69" s="353"/>
      <c r="C69" s="354"/>
      <c r="D69" s="149" t="s">
        <v>695</v>
      </c>
      <c r="E69" s="153" t="s">
        <v>1022</v>
      </c>
      <c r="F69" s="331" t="s">
        <v>1167</v>
      </c>
      <c r="G69" s="332" t="s">
        <v>1168</v>
      </c>
      <c r="H69" s="151">
        <f t="shared" si="68"/>
        <v>0.94</v>
      </c>
      <c r="I69" s="151">
        <f>'CHN 04-09-2025'!$G$7</f>
        <v>0.97</v>
      </c>
      <c r="J69" s="150">
        <v>25</v>
      </c>
      <c r="K69" s="150">
        <v>17</v>
      </c>
      <c r="L69" s="150">
        <v>24</v>
      </c>
      <c r="M69" s="149">
        <v>8</v>
      </c>
      <c r="N69" s="149">
        <v>1.99</v>
      </c>
      <c r="O69" s="148">
        <f t="shared" si="56"/>
        <v>1.0200000000000001E-2</v>
      </c>
      <c r="P69" s="147">
        <f t="shared" si="57"/>
        <v>43922</v>
      </c>
      <c r="Q69" s="146">
        <f t="shared" si="58"/>
        <v>3500</v>
      </c>
      <c r="R69" s="145">
        <f t="shared" si="59"/>
        <v>0.08</v>
      </c>
      <c r="S69" s="144" t="s">
        <v>693</v>
      </c>
      <c r="T69" s="143">
        <v>0.41399999999999998</v>
      </c>
      <c r="U69" s="142">
        <f t="shared" si="60"/>
        <v>0.4</v>
      </c>
      <c r="V69" s="142">
        <f t="shared" si="61"/>
        <v>1.45</v>
      </c>
      <c r="W69" s="139"/>
      <c r="X69" s="139"/>
      <c r="Y69" s="141"/>
      <c r="Z69" s="141">
        <f t="shared" si="62"/>
        <v>0.14000000000000001</v>
      </c>
      <c r="AA69" s="140"/>
      <c r="AB69" s="139"/>
      <c r="AC69" s="138">
        <f t="shared" si="63"/>
        <v>0.14000000000000001</v>
      </c>
      <c r="AD69" s="134">
        <f t="shared" si="64"/>
        <v>1.59</v>
      </c>
      <c r="AE69" s="137">
        <f t="shared" si="65"/>
        <v>0.3861</v>
      </c>
      <c r="AF69" s="136">
        <v>2.59</v>
      </c>
      <c r="AG69" s="303">
        <v>1000</v>
      </c>
      <c r="AH69" s="134">
        <f t="shared" si="66"/>
        <v>2590</v>
      </c>
      <c r="AI69" s="134">
        <f t="shared" si="69"/>
        <v>1590</v>
      </c>
    </row>
    <row r="70" spans="1:36" s="133" customFormat="1" ht="27" customHeight="1" x14ac:dyDescent="0.25">
      <c r="A70" s="353"/>
      <c r="B70" s="353"/>
      <c r="C70" s="354"/>
      <c r="D70" s="149" t="s">
        <v>695</v>
      </c>
      <c r="E70" s="153" t="s">
        <v>1024</v>
      </c>
      <c r="F70" s="333" t="s">
        <v>1169</v>
      </c>
      <c r="G70" s="334" t="s">
        <v>1170</v>
      </c>
      <c r="H70" s="151">
        <f t="shared" si="68"/>
        <v>0.94</v>
      </c>
      <c r="I70" s="151">
        <f>'CHN 04-09-2025'!$G$7</f>
        <v>0.97</v>
      </c>
      <c r="J70" s="150">
        <v>25</v>
      </c>
      <c r="K70" s="150">
        <v>17</v>
      </c>
      <c r="L70" s="150">
        <v>24</v>
      </c>
      <c r="M70" s="149">
        <v>8</v>
      </c>
      <c r="N70" s="149">
        <v>2.41</v>
      </c>
      <c r="O70" s="148">
        <f t="shared" si="56"/>
        <v>1.0200000000000001E-2</v>
      </c>
      <c r="P70" s="147">
        <f t="shared" si="57"/>
        <v>43922</v>
      </c>
      <c r="Q70" s="146">
        <f t="shared" si="58"/>
        <v>3500</v>
      </c>
      <c r="R70" s="145">
        <f t="shared" si="59"/>
        <v>0.08</v>
      </c>
      <c r="S70" s="144" t="s">
        <v>693</v>
      </c>
      <c r="T70" s="143">
        <v>0.41399999999999998</v>
      </c>
      <c r="U70" s="142">
        <f t="shared" si="60"/>
        <v>0.4</v>
      </c>
      <c r="V70" s="142">
        <f t="shared" si="61"/>
        <v>1.45</v>
      </c>
      <c r="W70" s="139"/>
      <c r="X70" s="139"/>
      <c r="Y70" s="141"/>
      <c r="Z70" s="141">
        <f t="shared" si="62"/>
        <v>0.14000000000000001</v>
      </c>
      <c r="AA70" s="140"/>
      <c r="AB70" s="139"/>
      <c r="AC70" s="138">
        <f t="shared" si="63"/>
        <v>0.14000000000000001</v>
      </c>
      <c r="AD70" s="134">
        <f t="shared" si="64"/>
        <v>1.59</v>
      </c>
      <c r="AE70" s="137">
        <f t="shared" si="65"/>
        <v>0.3861</v>
      </c>
      <c r="AF70" s="136">
        <v>2.59</v>
      </c>
      <c r="AG70" s="303">
        <v>1000</v>
      </c>
      <c r="AH70" s="134">
        <f t="shared" si="66"/>
        <v>2590</v>
      </c>
      <c r="AI70" s="134">
        <f t="shared" si="69"/>
        <v>1590</v>
      </c>
    </row>
    <row r="71" spans="1:36" s="133" customFormat="1" ht="27" customHeight="1" x14ac:dyDescent="0.25">
      <c r="A71" s="353"/>
      <c r="B71" s="353"/>
      <c r="C71" s="354"/>
      <c r="D71" s="149" t="s">
        <v>695</v>
      </c>
      <c r="E71" s="153" t="s">
        <v>1020</v>
      </c>
      <c r="F71" s="331" t="s">
        <v>1171</v>
      </c>
      <c r="G71" s="332" t="s">
        <v>1172</v>
      </c>
      <c r="H71" s="151">
        <f t="shared" si="68"/>
        <v>0.94</v>
      </c>
      <c r="I71" s="151">
        <f>'CHN 04-09-2025'!$G$7</f>
        <v>0.97</v>
      </c>
      <c r="J71" s="150">
        <v>25</v>
      </c>
      <c r="K71" s="150">
        <v>17</v>
      </c>
      <c r="L71" s="150">
        <v>24</v>
      </c>
      <c r="M71" s="149">
        <v>8</v>
      </c>
      <c r="N71" s="149">
        <v>1.99</v>
      </c>
      <c r="O71" s="148">
        <f t="shared" si="56"/>
        <v>1.0200000000000001E-2</v>
      </c>
      <c r="P71" s="147">
        <f t="shared" si="57"/>
        <v>43922</v>
      </c>
      <c r="Q71" s="146">
        <f t="shared" si="58"/>
        <v>3500</v>
      </c>
      <c r="R71" s="145">
        <f t="shared" si="59"/>
        <v>0.08</v>
      </c>
      <c r="S71" s="144" t="s">
        <v>693</v>
      </c>
      <c r="T71" s="143">
        <v>0.41399999999999998</v>
      </c>
      <c r="U71" s="142">
        <f t="shared" si="60"/>
        <v>0.4</v>
      </c>
      <c r="V71" s="142">
        <f t="shared" si="61"/>
        <v>1.45</v>
      </c>
      <c r="W71" s="139"/>
      <c r="X71" s="139"/>
      <c r="Y71" s="141"/>
      <c r="Z71" s="141">
        <f t="shared" si="62"/>
        <v>0.14000000000000001</v>
      </c>
      <c r="AA71" s="140"/>
      <c r="AB71" s="139"/>
      <c r="AC71" s="138">
        <f t="shared" si="63"/>
        <v>0.14000000000000001</v>
      </c>
      <c r="AD71" s="134">
        <f t="shared" si="64"/>
        <v>1.59</v>
      </c>
      <c r="AE71" s="137">
        <f t="shared" si="65"/>
        <v>0.3861</v>
      </c>
      <c r="AF71" s="136">
        <v>2.59</v>
      </c>
      <c r="AG71" s="303">
        <v>1000</v>
      </c>
      <c r="AH71" s="134">
        <f t="shared" si="66"/>
        <v>2590</v>
      </c>
      <c r="AI71" s="134">
        <f t="shared" si="69"/>
        <v>1590</v>
      </c>
    </row>
    <row r="72" spans="1:36" s="133" customFormat="1" ht="27" customHeight="1" x14ac:dyDescent="0.25">
      <c r="A72" s="353"/>
      <c r="B72" s="353"/>
      <c r="C72" s="354"/>
      <c r="D72" s="149" t="s">
        <v>695</v>
      </c>
      <c r="E72" s="153" t="s">
        <v>947</v>
      </c>
      <c r="F72" s="331" t="s">
        <v>1173</v>
      </c>
      <c r="G72" s="332" t="s">
        <v>1174</v>
      </c>
      <c r="H72" s="151">
        <f t="shared" si="68"/>
        <v>0.94</v>
      </c>
      <c r="I72" s="151">
        <f>'CHN 04-09-2025'!$G$7</f>
        <v>0.97</v>
      </c>
      <c r="J72" s="150">
        <v>25</v>
      </c>
      <c r="K72" s="150">
        <v>17</v>
      </c>
      <c r="L72" s="150">
        <v>24</v>
      </c>
      <c r="M72" s="149">
        <v>8</v>
      </c>
      <c r="N72" s="149">
        <v>2.41</v>
      </c>
      <c r="O72" s="148">
        <f t="shared" si="56"/>
        <v>1.0200000000000001E-2</v>
      </c>
      <c r="P72" s="147">
        <f t="shared" si="57"/>
        <v>43922</v>
      </c>
      <c r="Q72" s="146">
        <f t="shared" si="58"/>
        <v>3500</v>
      </c>
      <c r="R72" s="145">
        <f t="shared" si="59"/>
        <v>0.08</v>
      </c>
      <c r="S72" s="144" t="s">
        <v>693</v>
      </c>
      <c r="T72" s="143">
        <v>0.41399999999999998</v>
      </c>
      <c r="U72" s="142">
        <f t="shared" si="60"/>
        <v>0.4</v>
      </c>
      <c r="V72" s="142">
        <f t="shared" si="61"/>
        <v>1.45</v>
      </c>
      <c r="W72" s="139"/>
      <c r="X72" s="139"/>
      <c r="Y72" s="141"/>
      <c r="Z72" s="141">
        <f t="shared" si="62"/>
        <v>0.14000000000000001</v>
      </c>
      <c r="AA72" s="140"/>
      <c r="AB72" s="139"/>
      <c r="AC72" s="138">
        <f t="shared" si="63"/>
        <v>0.14000000000000001</v>
      </c>
      <c r="AD72" s="134">
        <f t="shared" si="64"/>
        <v>1.59</v>
      </c>
      <c r="AE72" s="137">
        <f t="shared" si="65"/>
        <v>0.3861</v>
      </c>
      <c r="AF72" s="136">
        <v>2.59</v>
      </c>
      <c r="AG72" s="303">
        <v>1000</v>
      </c>
      <c r="AH72" s="134">
        <f t="shared" si="66"/>
        <v>2590</v>
      </c>
      <c r="AI72" s="134">
        <f t="shared" si="69"/>
        <v>1590</v>
      </c>
    </row>
    <row r="73" spans="1:36" s="133" customFormat="1" ht="27" customHeight="1" x14ac:dyDescent="0.25">
      <c r="A73" s="353"/>
      <c r="B73" s="353"/>
      <c r="C73" s="354"/>
      <c r="D73" s="149" t="s">
        <v>695</v>
      </c>
      <c r="E73" s="153" t="s">
        <v>1018</v>
      </c>
      <c r="F73" s="331" t="s">
        <v>1175</v>
      </c>
      <c r="G73" s="332" t="s">
        <v>1176</v>
      </c>
      <c r="H73" s="151">
        <f t="shared" si="68"/>
        <v>0.94</v>
      </c>
      <c r="I73" s="151">
        <f>'CHN 04-09-2025'!$G$7</f>
        <v>0.97</v>
      </c>
      <c r="J73" s="150">
        <v>25</v>
      </c>
      <c r="K73" s="150">
        <v>17</v>
      </c>
      <c r="L73" s="150">
        <v>24</v>
      </c>
      <c r="M73" s="149">
        <v>8</v>
      </c>
      <c r="N73" s="149">
        <v>1.99</v>
      </c>
      <c r="O73" s="148">
        <f t="shared" si="56"/>
        <v>1.0200000000000001E-2</v>
      </c>
      <c r="P73" s="147">
        <f t="shared" si="57"/>
        <v>43922</v>
      </c>
      <c r="Q73" s="146">
        <f t="shared" si="58"/>
        <v>3500</v>
      </c>
      <c r="R73" s="145">
        <f t="shared" si="59"/>
        <v>0.08</v>
      </c>
      <c r="S73" s="144" t="s">
        <v>693</v>
      </c>
      <c r="T73" s="143">
        <v>0.41399999999999998</v>
      </c>
      <c r="U73" s="142">
        <f t="shared" si="60"/>
        <v>0.4</v>
      </c>
      <c r="V73" s="142">
        <f t="shared" si="61"/>
        <v>1.45</v>
      </c>
      <c r="W73" s="139"/>
      <c r="X73" s="139"/>
      <c r="Y73" s="141"/>
      <c r="Z73" s="141">
        <f t="shared" si="62"/>
        <v>0.14000000000000001</v>
      </c>
      <c r="AA73" s="140"/>
      <c r="AB73" s="139"/>
      <c r="AC73" s="138">
        <f t="shared" si="63"/>
        <v>0.14000000000000001</v>
      </c>
      <c r="AD73" s="134">
        <f t="shared" si="64"/>
        <v>1.59</v>
      </c>
      <c r="AE73" s="137">
        <f t="shared" si="65"/>
        <v>0.3861</v>
      </c>
      <c r="AF73" s="136">
        <v>2.59</v>
      </c>
      <c r="AG73" s="303">
        <v>1000</v>
      </c>
      <c r="AH73" s="134">
        <f t="shared" si="66"/>
        <v>2590</v>
      </c>
      <c r="AI73" s="134">
        <f t="shared" si="69"/>
        <v>1590</v>
      </c>
    </row>
    <row r="74" spans="1:36" s="133" customFormat="1" ht="27" customHeight="1" x14ac:dyDescent="0.25">
      <c r="A74" s="353"/>
      <c r="B74" s="353"/>
      <c r="C74" s="354"/>
      <c r="D74" s="149" t="s">
        <v>695</v>
      </c>
      <c r="E74" s="153" t="s">
        <v>1026</v>
      </c>
      <c r="F74" s="333" t="s">
        <v>1177</v>
      </c>
      <c r="G74" s="334" t="s">
        <v>1178</v>
      </c>
      <c r="H74" s="151">
        <f t="shared" si="68"/>
        <v>0.94</v>
      </c>
      <c r="I74" s="151">
        <f>'CHN 04-09-2025'!$G$7</f>
        <v>0.97</v>
      </c>
      <c r="J74" s="150">
        <v>25</v>
      </c>
      <c r="K74" s="150">
        <v>17</v>
      </c>
      <c r="L74" s="150">
        <v>24</v>
      </c>
      <c r="M74" s="149">
        <v>8</v>
      </c>
      <c r="N74" s="149">
        <v>2.41</v>
      </c>
      <c r="O74" s="148">
        <f t="shared" si="56"/>
        <v>1.0200000000000001E-2</v>
      </c>
      <c r="P74" s="147">
        <f t="shared" si="57"/>
        <v>43922</v>
      </c>
      <c r="Q74" s="146">
        <f t="shared" si="58"/>
        <v>3500</v>
      </c>
      <c r="R74" s="145">
        <f t="shared" si="59"/>
        <v>0.08</v>
      </c>
      <c r="S74" s="144" t="s">
        <v>693</v>
      </c>
      <c r="T74" s="143">
        <v>0.41399999999999998</v>
      </c>
      <c r="U74" s="142">
        <f t="shared" si="60"/>
        <v>0.4</v>
      </c>
      <c r="V74" s="142">
        <f t="shared" si="61"/>
        <v>1.45</v>
      </c>
      <c r="W74" s="139"/>
      <c r="X74" s="139"/>
      <c r="Y74" s="141"/>
      <c r="Z74" s="141">
        <f t="shared" si="62"/>
        <v>0.14000000000000001</v>
      </c>
      <c r="AA74" s="140"/>
      <c r="AB74" s="139"/>
      <c r="AC74" s="138">
        <f t="shared" si="63"/>
        <v>0.14000000000000001</v>
      </c>
      <c r="AD74" s="134">
        <f t="shared" si="64"/>
        <v>1.59</v>
      </c>
      <c r="AE74" s="137">
        <f t="shared" si="65"/>
        <v>0.3861</v>
      </c>
      <c r="AF74" s="136">
        <v>2.59</v>
      </c>
      <c r="AG74" s="303">
        <v>1000</v>
      </c>
      <c r="AH74" s="134">
        <f t="shared" si="66"/>
        <v>2590</v>
      </c>
      <c r="AI74" s="134">
        <f t="shared" si="69"/>
        <v>1590</v>
      </c>
    </row>
    <row r="75" spans="1:36" s="133" customFormat="1" ht="27" customHeight="1" x14ac:dyDescent="0.25">
      <c r="A75" s="353"/>
      <c r="B75" s="353"/>
      <c r="C75" s="354"/>
      <c r="D75" s="149" t="s">
        <v>694</v>
      </c>
      <c r="E75" s="153" t="s">
        <v>658</v>
      </c>
      <c r="F75" s="331" t="s">
        <v>1179</v>
      </c>
      <c r="G75" s="332" t="s">
        <v>1180</v>
      </c>
      <c r="H75" s="151">
        <f t="shared" si="68"/>
        <v>1.08</v>
      </c>
      <c r="I75" s="151">
        <f>'CHN 04-09-2025'!$G$8</f>
        <v>1.1100000000000001</v>
      </c>
      <c r="J75" s="150">
        <v>25</v>
      </c>
      <c r="K75" s="150">
        <v>16.5</v>
      </c>
      <c r="L75" s="150">
        <v>26</v>
      </c>
      <c r="M75" s="149">
        <v>8</v>
      </c>
      <c r="N75" s="149">
        <v>1.99</v>
      </c>
      <c r="O75" s="148">
        <f t="shared" si="56"/>
        <v>1.0699999999999999E-2</v>
      </c>
      <c r="P75" s="147">
        <f t="shared" si="57"/>
        <v>41869</v>
      </c>
      <c r="Q75" s="146">
        <f t="shared" si="58"/>
        <v>3500</v>
      </c>
      <c r="R75" s="145">
        <f t="shared" si="59"/>
        <v>0.08</v>
      </c>
      <c r="S75" s="144" t="s">
        <v>693</v>
      </c>
      <c r="T75" s="143">
        <v>0.41399999999999998</v>
      </c>
      <c r="U75" s="142">
        <f t="shared" si="60"/>
        <v>0.46</v>
      </c>
      <c r="V75" s="142">
        <f t="shared" si="61"/>
        <v>1.65</v>
      </c>
      <c r="W75" s="139"/>
      <c r="X75" s="139"/>
      <c r="Y75" s="141"/>
      <c r="Z75" s="141">
        <f t="shared" si="62"/>
        <v>0.17</v>
      </c>
      <c r="AA75" s="140"/>
      <c r="AB75" s="139"/>
      <c r="AC75" s="138">
        <f t="shared" si="63"/>
        <v>0.17</v>
      </c>
      <c r="AD75" s="134">
        <f t="shared" si="64"/>
        <v>1.82</v>
      </c>
      <c r="AE75" s="137">
        <f t="shared" si="65"/>
        <v>0.39929999999999999</v>
      </c>
      <c r="AF75" s="136">
        <v>3.03</v>
      </c>
      <c r="AG75" s="303">
        <v>2000</v>
      </c>
      <c r="AH75" s="134">
        <f t="shared" si="66"/>
        <v>6060</v>
      </c>
      <c r="AI75" s="134">
        <f t="shared" si="69"/>
        <v>3640</v>
      </c>
    </row>
    <row r="76" spans="1:36" s="133" customFormat="1" ht="27" customHeight="1" x14ac:dyDescent="0.25">
      <c r="A76" s="353"/>
      <c r="B76" s="353"/>
      <c r="C76" s="354"/>
      <c r="D76" s="149" t="s">
        <v>694</v>
      </c>
      <c r="E76" s="153" t="s">
        <v>700</v>
      </c>
      <c r="F76" s="331" t="s">
        <v>1181</v>
      </c>
      <c r="G76" s="332" t="s">
        <v>1182</v>
      </c>
      <c r="H76" s="151">
        <f t="shared" si="68"/>
        <v>1.08</v>
      </c>
      <c r="I76" s="151">
        <f>'CHN 04-09-2025'!$G$8</f>
        <v>1.1100000000000001</v>
      </c>
      <c r="J76" s="150">
        <v>25</v>
      </c>
      <c r="K76" s="150">
        <v>16.5</v>
      </c>
      <c r="L76" s="150">
        <v>26</v>
      </c>
      <c r="M76" s="149">
        <v>8</v>
      </c>
      <c r="N76" s="149">
        <v>1.99</v>
      </c>
      <c r="O76" s="148">
        <f t="shared" si="56"/>
        <v>1.0699999999999999E-2</v>
      </c>
      <c r="P76" s="147">
        <f t="shared" si="57"/>
        <v>41869</v>
      </c>
      <c r="Q76" s="146">
        <f t="shared" si="58"/>
        <v>3500</v>
      </c>
      <c r="R76" s="145">
        <f t="shared" si="59"/>
        <v>0.08</v>
      </c>
      <c r="S76" s="144" t="s">
        <v>693</v>
      </c>
      <c r="T76" s="143">
        <v>0.41399999999999998</v>
      </c>
      <c r="U76" s="142">
        <f t="shared" si="60"/>
        <v>0.46</v>
      </c>
      <c r="V76" s="142">
        <f t="shared" si="61"/>
        <v>1.65</v>
      </c>
      <c r="W76" s="139"/>
      <c r="X76" s="139"/>
      <c r="Y76" s="141"/>
      <c r="Z76" s="141">
        <f t="shared" si="62"/>
        <v>0.17</v>
      </c>
      <c r="AA76" s="140"/>
      <c r="AB76" s="139"/>
      <c r="AC76" s="138">
        <f t="shared" si="63"/>
        <v>0.17</v>
      </c>
      <c r="AD76" s="134">
        <f t="shared" si="64"/>
        <v>1.82</v>
      </c>
      <c r="AE76" s="137">
        <f t="shared" si="65"/>
        <v>0.39929999999999999</v>
      </c>
      <c r="AF76" s="136">
        <v>3.03</v>
      </c>
      <c r="AG76" s="303">
        <v>1000</v>
      </c>
      <c r="AH76" s="134">
        <f t="shared" si="66"/>
        <v>3030</v>
      </c>
      <c r="AI76" s="134">
        <f t="shared" si="69"/>
        <v>1820</v>
      </c>
    </row>
    <row r="77" spans="1:36" s="133" customFormat="1" ht="27" customHeight="1" x14ac:dyDescent="0.25">
      <c r="A77" s="353"/>
      <c r="B77" s="353"/>
      <c r="C77" s="354"/>
      <c r="D77" s="149" t="s">
        <v>694</v>
      </c>
      <c r="E77" s="153" t="s">
        <v>1022</v>
      </c>
      <c r="F77" s="331" t="s">
        <v>1183</v>
      </c>
      <c r="G77" s="332" t="s">
        <v>1184</v>
      </c>
      <c r="H77" s="151">
        <f t="shared" si="68"/>
        <v>1.08</v>
      </c>
      <c r="I77" s="151">
        <f>'CHN 04-09-2025'!$G$8</f>
        <v>1.1100000000000001</v>
      </c>
      <c r="J77" s="150">
        <v>25</v>
      </c>
      <c r="K77" s="150">
        <v>16.5</v>
      </c>
      <c r="L77" s="150">
        <v>26</v>
      </c>
      <c r="M77" s="149">
        <v>8</v>
      </c>
      <c r="N77" s="149">
        <v>1.99</v>
      </c>
      <c r="O77" s="148">
        <f t="shared" si="56"/>
        <v>1.0699999999999999E-2</v>
      </c>
      <c r="P77" s="147">
        <f t="shared" si="57"/>
        <v>41869</v>
      </c>
      <c r="Q77" s="146">
        <f t="shared" si="58"/>
        <v>3500</v>
      </c>
      <c r="R77" s="145">
        <f t="shared" si="59"/>
        <v>0.08</v>
      </c>
      <c r="S77" s="144" t="s">
        <v>693</v>
      </c>
      <c r="T77" s="143">
        <v>0.41399999999999998</v>
      </c>
      <c r="U77" s="142">
        <f t="shared" si="60"/>
        <v>0.46</v>
      </c>
      <c r="V77" s="142">
        <f t="shared" si="61"/>
        <v>1.65</v>
      </c>
      <c r="W77" s="139"/>
      <c r="X77" s="139"/>
      <c r="Y77" s="141"/>
      <c r="Z77" s="141">
        <f t="shared" si="62"/>
        <v>0.17</v>
      </c>
      <c r="AA77" s="140"/>
      <c r="AB77" s="139"/>
      <c r="AC77" s="138">
        <f t="shared" si="63"/>
        <v>0.17</v>
      </c>
      <c r="AD77" s="134">
        <f t="shared" si="64"/>
        <v>1.82</v>
      </c>
      <c r="AE77" s="137">
        <f t="shared" si="65"/>
        <v>0.39929999999999999</v>
      </c>
      <c r="AF77" s="136">
        <v>3.03</v>
      </c>
      <c r="AG77" s="303">
        <v>1000</v>
      </c>
      <c r="AH77" s="134">
        <f t="shared" si="66"/>
        <v>3030</v>
      </c>
      <c r="AI77" s="134">
        <f t="shared" si="69"/>
        <v>1820</v>
      </c>
    </row>
    <row r="78" spans="1:36" s="133" customFormat="1" ht="27" customHeight="1" x14ac:dyDescent="0.25">
      <c r="A78" s="353"/>
      <c r="B78" s="353"/>
      <c r="C78" s="354"/>
      <c r="D78" s="149" t="s">
        <v>694</v>
      </c>
      <c r="E78" s="153" t="s">
        <v>947</v>
      </c>
      <c r="F78" s="331" t="s">
        <v>1185</v>
      </c>
      <c r="G78" s="332" t="s">
        <v>1186</v>
      </c>
      <c r="H78" s="151">
        <f t="shared" si="68"/>
        <v>1.08</v>
      </c>
      <c r="I78" s="151">
        <f>'CHN 04-09-2025'!$G$8</f>
        <v>1.1100000000000001</v>
      </c>
      <c r="J78" s="150">
        <v>25</v>
      </c>
      <c r="K78" s="150">
        <v>16.5</v>
      </c>
      <c r="L78" s="150">
        <v>26</v>
      </c>
      <c r="M78" s="149">
        <v>8</v>
      </c>
      <c r="N78" s="149">
        <v>1.99</v>
      </c>
      <c r="O78" s="148">
        <f t="shared" si="56"/>
        <v>1.0699999999999999E-2</v>
      </c>
      <c r="P78" s="147">
        <f t="shared" si="57"/>
        <v>41869</v>
      </c>
      <c r="Q78" s="146">
        <f t="shared" si="58"/>
        <v>3500</v>
      </c>
      <c r="R78" s="145">
        <f t="shared" si="59"/>
        <v>0.08</v>
      </c>
      <c r="S78" s="144" t="s">
        <v>693</v>
      </c>
      <c r="T78" s="143">
        <v>0.41399999999999998</v>
      </c>
      <c r="U78" s="142">
        <f t="shared" si="60"/>
        <v>0.46</v>
      </c>
      <c r="V78" s="142">
        <f t="shared" si="61"/>
        <v>1.65</v>
      </c>
      <c r="W78" s="139"/>
      <c r="X78" s="139"/>
      <c r="Y78" s="141"/>
      <c r="Z78" s="141">
        <f t="shared" si="62"/>
        <v>0.17</v>
      </c>
      <c r="AA78" s="140"/>
      <c r="AB78" s="139"/>
      <c r="AC78" s="138">
        <f t="shared" si="63"/>
        <v>0.17</v>
      </c>
      <c r="AD78" s="134">
        <f t="shared" si="64"/>
        <v>1.82</v>
      </c>
      <c r="AE78" s="137">
        <f t="shared" si="65"/>
        <v>0.39929999999999999</v>
      </c>
      <c r="AF78" s="136">
        <v>3.03</v>
      </c>
      <c r="AG78" s="303">
        <v>1000</v>
      </c>
      <c r="AH78" s="134">
        <f t="shared" si="66"/>
        <v>3030</v>
      </c>
      <c r="AI78" s="134">
        <f t="shared" si="69"/>
        <v>1820</v>
      </c>
    </row>
    <row r="79" spans="1:36" s="133" customFormat="1" ht="27" customHeight="1" x14ac:dyDescent="0.25">
      <c r="A79" s="353"/>
      <c r="B79" s="353"/>
      <c r="C79" s="354"/>
      <c r="D79" s="149" t="s">
        <v>694</v>
      </c>
      <c r="E79" s="153" t="s">
        <v>1027</v>
      </c>
      <c r="F79" s="333" t="s">
        <v>1187</v>
      </c>
      <c r="G79" s="334" t="s">
        <v>1188</v>
      </c>
      <c r="H79" s="151">
        <f t="shared" si="68"/>
        <v>1.08</v>
      </c>
      <c r="I79" s="151">
        <f>'CHN 04-09-2025'!$G$8</f>
        <v>1.1100000000000001</v>
      </c>
      <c r="J79" s="150">
        <v>25</v>
      </c>
      <c r="K79" s="150">
        <v>16.5</v>
      </c>
      <c r="L79" s="150">
        <v>26</v>
      </c>
      <c r="M79" s="149">
        <v>8</v>
      </c>
      <c r="N79" s="149">
        <v>1.99</v>
      </c>
      <c r="O79" s="148">
        <f t="shared" si="56"/>
        <v>1.0699999999999999E-2</v>
      </c>
      <c r="P79" s="147">
        <f t="shared" si="57"/>
        <v>41869</v>
      </c>
      <c r="Q79" s="146">
        <f t="shared" si="58"/>
        <v>3500</v>
      </c>
      <c r="R79" s="145">
        <f t="shared" si="59"/>
        <v>0.08</v>
      </c>
      <c r="S79" s="144" t="s">
        <v>693</v>
      </c>
      <c r="T79" s="143">
        <v>0.41399999999999998</v>
      </c>
      <c r="U79" s="142">
        <f t="shared" si="60"/>
        <v>0.46</v>
      </c>
      <c r="V79" s="142">
        <f t="shared" si="61"/>
        <v>1.65</v>
      </c>
      <c r="W79" s="139"/>
      <c r="X79" s="139"/>
      <c r="Y79" s="141"/>
      <c r="Z79" s="141">
        <f t="shared" si="62"/>
        <v>0.17</v>
      </c>
      <c r="AA79" s="140"/>
      <c r="AB79" s="139"/>
      <c r="AC79" s="138">
        <f t="shared" si="63"/>
        <v>0.17</v>
      </c>
      <c r="AD79" s="134">
        <f t="shared" si="64"/>
        <v>1.82</v>
      </c>
      <c r="AE79" s="137">
        <f t="shared" si="65"/>
        <v>0.39929999999999999</v>
      </c>
      <c r="AF79" s="136">
        <v>3.03</v>
      </c>
      <c r="AG79" s="303">
        <v>1000</v>
      </c>
      <c r="AH79" s="134">
        <f t="shared" si="66"/>
        <v>3030</v>
      </c>
      <c r="AI79" s="134">
        <f t="shared" si="69"/>
        <v>1820</v>
      </c>
    </row>
    <row r="80" spans="1:36" ht="21" customHeight="1" x14ac:dyDescent="0.2">
      <c r="A80" s="132" t="s">
        <v>1014</v>
      </c>
      <c r="B80" s="130"/>
      <c r="C80" s="131"/>
      <c r="D80" s="130"/>
      <c r="AF80" s="129"/>
      <c r="AG80" s="128">
        <f>SUM(AG65:AG79)</f>
        <v>20000</v>
      </c>
      <c r="AH80" s="307">
        <f>SUM(AH65:AH79)</f>
        <v>54440</v>
      </c>
      <c r="AI80" s="307">
        <f>SUM(AI65:AI79)</f>
        <v>33180</v>
      </c>
      <c r="AJ80" s="127">
        <f>(AH80-AI80)/AH80</f>
        <v>0.39100000000000001</v>
      </c>
    </row>
    <row r="82" spans="1:36" s="154" customFormat="1" ht="21" customHeight="1" x14ac:dyDescent="0.3">
      <c r="A82" s="337" t="s">
        <v>1244</v>
      </c>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5"/>
    </row>
    <row r="83" spans="1:36" s="154" customFormat="1" ht="21" customHeight="1" x14ac:dyDescent="0.25">
      <c r="A83" s="174" t="s">
        <v>1274</v>
      </c>
      <c r="B83" s="173"/>
      <c r="C83" s="173"/>
      <c r="D83" s="173"/>
      <c r="E83" s="173"/>
      <c r="F83" s="173"/>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2"/>
    </row>
    <row r="84" spans="1:36" s="154" customFormat="1" ht="21" customHeight="1" x14ac:dyDescent="0.2">
      <c r="A84" s="171" t="s">
        <v>1039</v>
      </c>
      <c r="B84" s="170"/>
      <c r="C84" s="169"/>
      <c r="D84" s="166"/>
      <c r="E84" s="168"/>
      <c r="F84" s="168"/>
      <c r="G84" s="168"/>
      <c r="H84" s="167"/>
      <c r="I84" s="167"/>
      <c r="J84" s="166"/>
      <c r="K84" s="166"/>
      <c r="L84" s="166"/>
      <c r="M84" s="166"/>
      <c r="N84" s="166"/>
      <c r="O84" s="165"/>
      <c r="P84" s="164"/>
      <c r="Q84" s="163"/>
      <c r="R84" s="162"/>
      <c r="S84" s="161"/>
      <c r="T84" s="160"/>
      <c r="U84" s="159"/>
      <c r="V84" s="159"/>
      <c r="W84" s="158"/>
      <c r="X84" s="158"/>
      <c r="Y84" s="159"/>
      <c r="Z84" s="159"/>
      <c r="AA84" s="159"/>
      <c r="AB84" s="158"/>
      <c r="AC84" s="157"/>
      <c r="AD84" s="155"/>
      <c r="AE84" s="156"/>
      <c r="AF84" s="181"/>
      <c r="AG84" s="155"/>
      <c r="AH84" s="155"/>
      <c r="AI84" s="155"/>
    </row>
    <row r="85" spans="1:36" s="133" customFormat="1" ht="27" customHeight="1" x14ac:dyDescent="0.25">
      <c r="A85" s="401" t="str">
        <f>A84</f>
        <v>6 piece set -- Serta Brand 85gsm Microfiber Sheets -- Simply Comfy Cool</v>
      </c>
      <c r="B85" s="401" t="s">
        <v>1247</v>
      </c>
      <c r="C85" s="394" t="s">
        <v>704</v>
      </c>
      <c r="D85" s="149" t="s">
        <v>703</v>
      </c>
      <c r="E85" s="153" t="s">
        <v>1016</v>
      </c>
      <c r="F85" s="314" t="s">
        <v>1272</v>
      </c>
      <c r="G85" s="301" t="s">
        <v>1079</v>
      </c>
      <c r="H85" s="151">
        <f>I85*0.97</f>
        <v>3.61</v>
      </c>
      <c r="I85" s="151">
        <f>'[16]CHN 04-09-2025'!G10</f>
        <v>3.72</v>
      </c>
      <c r="J85" s="149">
        <v>29</v>
      </c>
      <c r="K85" s="149">
        <v>29</v>
      </c>
      <c r="L85" s="149">
        <v>28</v>
      </c>
      <c r="M85" s="149">
        <v>4</v>
      </c>
      <c r="N85" s="149">
        <v>4.3600000000000003</v>
      </c>
      <c r="O85" s="148">
        <f t="shared" ref="O85:O91" si="70">J85*K85*L85/1000000</f>
        <v>2.35E-2</v>
      </c>
      <c r="P85" s="147">
        <f t="shared" ref="P85:P91" si="71">56/O85*M85</f>
        <v>9532</v>
      </c>
      <c r="Q85" s="146">
        <f t="shared" ref="Q85:Q91" si="72">$Q$9</f>
        <v>3500</v>
      </c>
      <c r="R85" s="145">
        <f t="shared" ref="R85:R91" si="73">Q85/P85</f>
        <v>0.37</v>
      </c>
      <c r="S85" s="144" t="s">
        <v>698</v>
      </c>
      <c r="T85" s="143">
        <v>0.41399999999999998</v>
      </c>
      <c r="U85" s="142">
        <f t="shared" ref="U85:U91" si="74">I85*T85</f>
        <v>1.54</v>
      </c>
      <c r="V85" s="142">
        <f t="shared" ref="V85:V91" si="75">U85+R85+I85</f>
        <v>5.63</v>
      </c>
      <c r="W85" s="139"/>
      <c r="X85" s="139"/>
      <c r="Y85" s="141"/>
      <c r="Z85" s="141">
        <f t="shared" ref="Z85:Z91" si="76">AF85*$Z$9</f>
        <v>0.44</v>
      </c>
      <c r="AA85" s="140"/>
      <c r="AB85" s="139"/>
      <c r="AC85" s="138">
        <f t="shared" ref="AC85:AC91" si="77">SUM(W85:AB85)</f>
        <v>0.44</v>
      </c>
      <c r="AD85" s="134">
        <f>AC85+V85</f>
        <v>6.07</v>
      </c>
      <c r="AE85" s="137">
        <f t="shared" ref="AE85:AE91" si="78">(AF85-AD85)/AF85</f>
        <v>0.23649999999999999</v>
      </c>
      <c r="AF85" s="302">
        <v>7.95</v>
      </c>
      <c r="AG85" s="135">
        <v>1572</v>
      </c>
      <c r="AH85" s="134">
        <f>AG85*AF85</f>
        <v>12497.4</v>
      </c>
      <c r="AI85" s="134">
        <f>AG85*AD85</f>
        <v>9542.0400000000009</v>
      </c>
    </row>
    <row r="86" spans="1:36" s="133" customFormat="1" ht="27" customHeight="1" x14ac:dyDescent="0.25">
      <c r="A86" s="402"/>
      <c r="B86" s="402"/>
      <c r="C86" s="395"/>
      <c r="D86" s="149" t="s">
        <v>702</v>
      </c>
      <c r="E86" s="153" t="s">
        <v>1016</v>
      </c>
      <c r="F86" s="314" t="s">
        <v>1057</v>
      </c>
      <c r="G86" s="301" t="s">
        <v>1080</v>
      </c>
      <c r="H86" s="151">
        <f t="shared" ref="H86:H91" si="79">I86*0.97</f>
        <v>4.4400000000000004</v>
      </c>
      <c r="I86" s="151">
        <f>'[16]CHN 04-09-2025'!G11</f>
        <v>4.58</v>
      </c>
      <c r="J86" s="149">
        <v>29</v>
      </c>
      <c r="K86" s="149">
        <v>29</v>
      </c>
      <c r="L86" s="149">
        <v>33</v>
      </c>
      <c r="M86" s="149">
        <v>4</v>
      </c>
      <c r="N86" s="149">
        <v>6.17</v>
      </c>
      <c r="O86" s="148">
        <f t="shared" si="70"/>
        <v>2.7799999999999998E-2</v>
      </c>
      <c r="P86" s="147">
        <f t="shared" si="71"/>
        <v>8058</v>
      </c>
      <c r="Q86" s="146">
        <f t="shared" si="72"/>
        <v>3500</v>
      </c>
      <c r="R86" s="145">
        <f t="shared" si="73"/>
        <v>0.43</v>
      </c>
      <c r="S86" s="144" t="s">
        <v>698</v>
      </c>
      <c r="T86" s="143">
        <v>0.41399999999999998</v>
      </c>
      <c r="U86" s="142">
        <f t="shared" si="74"/>
        <v>1.9</v>
      </c>
      <c r="V86" s="142">
        <f t="shared" si="75"/>
        <v>6.91</v>
      </c>
      <c r="W86" s="139"/>
      <c r="X86" s="139"/>
      <c r="Y86" s="141"/>
      <c r="Z86" s="141">
        <f t="shared" si="76"/>
        <v>0.53</v>
      </c>
      <c r="AA86" s="140"/>
      <c r="AB86" s="139"/>
      <c r="AC86" s="138">
        <f t="shared" si="77"/>
        <v>0.53</v>
      </c>
      <c r="AD86" s="134">
        <f t="shared" ref="AD86:AD91" si="80">AC86+V86</f>
        <v>7.44</v>
      </c>
      <c r="AE86" s="137">
        <f t="shared" si="78"/>
        <v>0.23300000000000001</v>
      </c>
      <c r="AF86" s="302">
        <v>9.6999999999999993</v>
      </c>
      <c r="AG86" s="135">
        <v>1160</v>
      </c>
      <c r="AH86" s="134">
        <f t="shared" ref="AH86:AH91" si="81">AG86*AF86</f>
        <v>11252</v>
      </c>
      <c r="AI86" s="134">
        <f t="shared" ref="AI86:AI91" si="82">AG86*AD86</f>
        <v>8630.4</v>
      </c>
    </row>
    <row r="87" spans="1:36" s="133" customFormat="1" ht="27" customHeight="1" x14ac:dyDescent="0.25">
      <c r="A87" s="402"/>
      <c r="B87" s="402"/>
      <c r="C87" s="395"/>
      <c r="D87" s="149" t="s">
        <v>701</v>
      </c>
      <c r="E87" s="153" t="s">
        <v>1016</v>
      </c>
      <c r="F87" s="314" t="s">
        <v>1058</v>
      </c>
      <c r="G87" s="301" t="s">
        <v>1081</v>
      </c>
      <c r="H87" s="151">
        <f t="shared" si="79"/>
        <v>4.9400000000000004</v>
      </c>
      <c r="I87" s="151">
        <f>'[16]CHN 04-09-2025'!G12</f>
        <v>5.09</v>
      </c>
      <c r="J87" s="149">
        <v>29</v>
      </c>
      <c r="K87" s="149">
        <v>29</v>
      </c>
      <c r="L87" s="149">
        <v>39</v>
      </c>
      <c r="M87" s="149">
        <v>4</v>
      </c>
      <c r="N87" s="149">
        <v>7.04</v>
      </c>
      <c r="O87" s="148">
        <f t="shared" si="70"/>
        <v>3.2800000000000003E-2</v>
      </c>
      <c r="P87" s="147">
        <f t="shared" si="71"/>
        <v>6829</v>
      </c>
      <c r="Q87" s="146">
        <f t="shared" si="72"/>
        <v>3500</v>
      </c>
      <c r="R87" s="145">
        <f t="shared" si="73"/>
        <v>0.51</v>
      </c>
      <c r="S87" s="144" t="s">
        <v>698</v>
      </c>
      <c r="T87" s="143">
        <v>0.41399999999999998</v>
      </c>
      <c r="U87" s="142">
        <f t="shared" si="74"/>
        <v>2.11</v>
      </c>
      <c r="V87" s="142">
        <f t="shared" si="75"/>
        <v>7.71</v>
      </c>
      <c r="W87" s="139"/>
      <c r="X87" s="139"/>
      <c r="Y87" s="141"/>
      <c r="Z87" s="141">
        <f t="shared" si="76"/>
        <v>0.59</v>
      </c>
      <c r="AA87" s="140"/>
      <c r="AB87" s="139"/>
      <c r="AC87" s="138">
        <f t="shared" si="77"/>
        <v>0.59</v>
      </c>
      <c r="AD87" s="134">
        <f t="shared" si="80"/>
        <v>8.3000000000000007</v>
      </c>
      <c r="AE87" s="137">
        <f t="shared" si="78"/>
        <v>0.23150000000000001</v>
      </c>
      <c r="AF87" s="302">
        <v>10.8</v>
      </c>
      <c r="AG87" s="304">
        <v>1188</v>
      </c>
      <c r="AH87" s="134">
        <f t="shared" si="81"/>
        <v>12830.4</v>
      </c>
      <c r="AI87" s="134">
        <f t="shared" si="82"/>
        <v>9860.4</v>
      </c>
    </row>
    <row r="88" spans="1:36" s="133" customFormat="1" ht="27" customHeight="1" x14ac:dyDescent="0.25">
      <c r="A88" s="402"/>
      <c r="B88" s="402"/>
      <c r="C88" s="395"/>
      <c r="D88" s="149" t="s">
        <v>701</v>
      </c>
      <c r="E88" s="153" t="s">
        <v>901</v>
      </c>
      <c r="F88" s="314" t="s">
        <v>1059</v>
      </c>
      <c r="G88" s="301" t="s">
        <v>1082</v>
      </c>
      <c r="H88" s="151">
        <f t="shared" si="79"/>
        <v>4.9400000000000004</v>
      </c>
      <c r="I88" s="151">
        <f>I87</f>
        <v>5.09</v>
      </c>
      <c r="J88" s="149">
        <v>29</v>
      </c>
      <c r="K88" s="149">
        <v>29</v>
      </c>
      <c r="L88" s="149">
        <v>39</v>
      </c>
      <c r="M88" s="149">
        <v>4</v>
      </c>
      <c r="N88" s="149">
        <v>7.04</v>
      </c>
      <c r="O88" s="148">
        <f t="shared" si="70"/>
        <v>3.2800000000000003E-2</v>
      </c>
      <c r="P88" s="147">
        <f t="shared" si="71"/>
        <v>6829</v>
      </c>
      <c r="Q88" s="146">
        <f t="shared" si="72"/>
        <v>3500</v>
      </c>
      <c r="R88" s="145">
        <f t="shared" si="73"/>
        <v>0.51</v>
      </c>
      <c r="S88" s="144" t="s">
        <v>698</v>
      </c>
      <c r="T88" s="143">
        <v>0.41399999999999998</v>
      </c>
      <c r="U88" s="142">
        <f t="shared" si="74"/>
        <v>2.11</v>
      </c>
      <c r="V88" s="142">
        <f t="shared" si="75"/>
        <v>7.71</v>
      </c>
      <c r="W88" s="139"/>
      <c r="X88" s="139"/>
      <c r="Y88" s="141"/>
      <c r="Z88" s="141">
        <f t="shared" si="76"/>
        <v>0.59</v>
      </c>
      <c r="AA88" s="140"/>
      <c r="AB88" s="139"/>
      <c r="AC88" s="138">
        <f t="shared" si="77"/>
        <v>0.59</v>
      </c>
      <c r="AD88" s="134">
        <f t="shared" si="80"/>
        <v>8.3000000000000007</v>
      </c>
      <c r="AE88" s="137">
        <f t="shared" si="78"/>
        <v>0.23150000000000001</v>
      </c>
      <c r="AF88" s="302">
        <v>10.8</v>
      </c>
      <c r="AG88" s="304">
        <v>1188</v>
      </c>
      <c r="AH88" s="134">
        <f t="shared" si="81"/>
        <v>12830.4</v>
      </c>
      <c r="AI88" s="134">
        <f t="shared" si="82"/>
        <v>9860.4</v>
      </c>
    </row>
    <row r="89" spans="1:36" s="133" customFormat="1" ht="27" customHeight="1" x14ac:dyDescent="0.25">
      <c r="A89" s="402"/>
      <c r="B89" s="402"/>
      <c r="C89" s="395"/>
      <c r="D89" s="149" t="s">
        <v>701</v>
      </c>
      <c r="E89" s="153" t="s">
        <v>935</v>
      </c>
      <c r="F89" s="314" t="s">
        <v>1060</v>
      </c>
      <c r="G89" s="301" t="s">
        <v>1083</v>
      </c>
      <c r="H89" s="151">
        <f t="shared" si="79"/>
        <v>4.9400000000000004</v>
      </c>
      <c r="I89" s="151">
        <f>I87</f>
        <v>5.09</v>
      </c>
      <c r="J89" s="149">
        <v>29</v>
      </c>
      <c r="K89" s="149">
        <v>29</v>
      </c>
      <c r="L89" s="149">
        <v>39</v>
      </c>
      <c r="M89" s="149">
        <v>4</v>
      </c>
      <c r="N89" s="149">
        <v>7.04</v>
      </c>
      <c r="O89" s="148">
        <f t="shared" si="70"/>
        <v>3.2800000000000003E-2</v>
      </c>
      <c r="P89" s="147">
        <f t="shared" si="71"/>
        <v>6829</v>
      </c>
      <c r="Q89" s="146">
        <f t="shared" si="72"/>
        <v>3500</v>
      </c>
      <c r="R89" s="145">
        <f t="shared" si="73"/>
        <v>0.51</v>
      </c>
      <c r="S89" s="144" t="s">
        <v>698</v>
      </c>
      <c r="T89" s="143">
        <v>0.41399999999999998</v>
      </c>
      <c r="U89" s="142">
        <f t="shared" si="74"/>
        <v>2.11</v>
      </c>
      <c r="V89" s="142">
        <f t="shared" si="75"/>
        <v>7.71</v>
      </c>
      <c r="W89" s="139"/>
      <c r="X89" s="139"/>
      <c r="Y89" s="141"/>
      <c r="Z89" s="141">
        <f t="shared" si="76"/>
        <v>0.59</v>
      </c>
      <c r="AA89" s="140"/>
      <c r="AB89" s="139"/>
      <c r="AC89" s="138">
        <f t="shared" si="77"/>
        <v>0.59</v>
      </c>
      <c r="AD89" s="134">
        <f t="shared" si="80"/>
        <v>8.3000000000000007</v>
      </c>
      <c r="AE89" s="137">
        <f t="shared" si="78"/>
        <v>0.23150000000000001</v>
      </c>
      <c r="AF89" s="302">
        <v>10.8</v>
      </c>
      <c r="AG89" s="304">
        <v>1188</v>
      </c>
      <c r="AH89" s="134">
        <f t="shared" si="81"/>
        <v>12830.4</v>
      </c>
      <c r="AI89" s="134">
        <f t="shared" si="82"/>
        <v>9860.4</v>
      </c>
    </row>
    <row r="90" spans="1:36" s="133" customFormat="1" ht="27" customHeight="1" x14ac:dyDescent="0.25">
      <c r="A90" s="402"/>
      <c r="B90" s="402"/>
      <c r="C90" s="395"/>
      <c r="D90" s="149" t="s">
        <v>699</v>
      </c>
      <c r="E90" s="153" t="s">
        <v>1016</v>
      </c>
      <c r="F90" s="314" t="s">
        <v>1061</v>
      </c>
      <c r="G90" s="301" t="s">
        <v>1084</v>
      </c>
      <c r="H90" s="151">
        <f t="shared" si="79"/>
        <v>5.71</v>
      </c>
      <c r="I90" s="151">
        <f>'[16]CHN 04-09-2025'!G13</f>
        <v>5.89</v>
      </c>
      <c r="J90" s="149">
        <v>29</v>
      </c>
      <c r="K90" s="149">
        <v>29</v>
      </c>
      <c r="L90" s="149">
        <v>45</v>
      </c>
      <c r="M90" s="149">
        <v>4</v>
      </c>
      <c r="N90" s="149">
        <v>8.3699999999999992</v>
      </c>
      <c r="O90" s="148">
        <f t="shared" si="70"/>
        <v>3.78E-2</v>
      </c>
      <c r="P90" s="147">
        <f t="shared" si="71"/>
        <v>5926</v>
      </c>
      <c r="Q90" s="146">
        <f t="shared" si="72"/>
        <v>3500</v>
      </c>
      <c r="R90" s="145">
        <f t="shared" si="73"/>
        <v>0.59</v>
      </c>
      <c r="S90" s="144" t="s">
        <v>698</v>
      </c>
      <c r="T90" s="143">
        <v>0.41399999999999998</v>
      </c>
      <c r="U90" s="142">
        <f t="shared" si="74"/>
        <v>2.44</v>
      </c>
      <c r="V90" s="142">
        <f t="shared" si="75"/>
        <v>8.92</v>
      </c>
      <c r="W90" s="139"/>
      <c r="X90" s="139"/>
      <c r="Y90" s="141"/>
      <c r="Z90" s="141">
        <f t="shared" si="76"/>
        <v>0.69</v>
      </c>
      <c r="AA90" s="140"/>
      <c r="AB90" s="139"/>
      <c r="AC90" s="138">
        <f t="shared" si="77"/>
        <v>0.69</v>
      </c>
      <c r="AD90" s="134">
        <f t="shared" si="80"/>
        <v>9.61</v>
      </c>
      <c r="AE90" s="137">
        <f t="shared" si="78"/>
        <v>0.23730000000000001</v>
      </c>
      <c r="AF90" s="302">
        <v>12.6</v>
      </c>
      <c r="AG90" s="135">
        <v>1748</v>
      </c>
      <c r="AH90" s="134">
        <f t="shared" si="81"/>
        <v>22024.799999999999</v>
      </c>
      <c r="AI90" s="134">
        <f t="shared" si="82"/>
        <v>16798.28</v>
      </c>
    </row>
    <row r="91" spans="1:36" s="133" customFormat="1" ht="27" customHeight="1" x14ac:dyDescent="0.25">
      <c r="A91" s="403"/>
      <c r="B91" s="403"/>
      <c r="C91" s="396"/>
      <c r="D91" s="149" t="s">
        <v>706</v>
      </c>
      <c r="E91" s="153" t="s">
        <v>1016</v>
      </c>
      <c r="F91" s="314" t="s">
        <v>1062</v>
      </c>
      <c r="G91" s="301" t="s">
        <v>1085</v>
      </c>
      <c r="H91" s="151">
        <f t="shared" si="79"/>
        <v>5.8</v>
      </c>
      <c r="I91" s="151">
        <f>'[16]CHN 04-09-2025'!G14</f>
        <v>5.98</v>
      </c>
      <c r="J91" s="149">
        <v>29</v>
      </c>
      <c r="K91" s="149">
        <v>29</v>
      </c>
      <c r="L91" s="149">
        <v>45</v>
      </c>
      <c r="M91" s="149">
        <v>4</v>
      </c>
      <c r="N91" s="149">
        <v>8.3699999999999992</v>
      </c>
      <c r="O91" s="148">
        <f t="shared" si="70"/>
        <v>3.78E-2</v>
      </c>
      <c r="P91" s="147">
        <f t="shared" si="71"/>
        <v>5926</v>
      </c>
      <c r="Q91" s="146">
        <f t="shared" si="72"/>
        <v>3500</v>
      </c>
      <c r="R91" s="145">
        <f t="shared" si="73"/>
        <v>0.59</v>
      </c>
      <c r="S91" s="144" t="s">
        <v>698</v>
      </c>
      <c r="T91" s="143">
        <v>0.41399999999999998</v>
      </c>
      <c r="U91" s="142">
        <f t="shared" si="74"/>
        <v>2.48</v>
      </c>
      <c r="V91" s="142">
        <f t="shared" si="75"/>
        <v>9.0500000000000007</v>
      </c>
      <c r="W91" s="139"/>
      <c r="X91" s="139"/>
      <c r="Y91" s="141"/>
      <c r="Z91" s="141">
        <f t="shared" si="76"/>
        <v>0.69</v>
      </c>
      <c r="AA91" s="140"/>
      <c r="AB91" s="139"/>
      <c r="AC91" s="138">
        <f t="shared" si="77"/>
        <v>0.69</v>
      </c>
      <c r="AD91" s="134">
        <f t="shared" si="80"/>
        <v>9.74</v>
      </c>
      <c r="AE91" s="137">
        <f t="shared" si="78"/>
        <v>0.22700000000000001</v>
      </c>
      <c r="AF91" s="302">
        <v>12.6</v>
      </c>
      <c r="AG91" s="304">
        <v>248</v>
      </c>
      <c r="AH91" s="134">
        <f t="shared" si="81"/>
        <v>3124.8</v>
      </c>
      <c r="AI91" s="134">
        <f t="shared" si="82"/>
        <v>2415.52</v>
      </c>
    </row>
    <row r="92" spans="1:36" ht="21" customHeight="1" x14ac:dyDescent="0.2">
      <c r="A92" s="132" t="s">
        <v>1256</v>
      </c>
      <c r="B92" s="130"/>
      <c r="C92" s="131"/>
      <c r="D92" s="130"/>
      <c r="AG92" s="128">
        <f>SUM(AG85:AG91)</f>
        <v>8292</v>
      </c>
      <c r="AH92" s="182">
        <f>SUM(AH85:AH91)</f>
        <v>87390.2</v>
      </c>
      <c r="AI92" s="179">
        <f>SUM(AI85:AI91)</f>
        <v>66967.44</v>
      </c>
      <c r="AJ92" s="178">
        <f>(AH92-AI92)/AH92</f>
        <v>0.23400000000000001</v>
      </c>
    </row>
    <row r="93" spans="1:36" s="154" customFormat="1" ht="21" customHeight="1" x14ac:dyDescent="0.2">
      <c r="A93" s="177"/>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5"/>
    </row>
    <row r="94" spans="1:36" s="154" customFormat="1" ht="21" customHeight="1" x14ac:dyDescent="0.25">
      <c r="A94" s="174" t="s">
        <v>1273</v>
      </c>
      <c r="B94" s="173"/>
      <c r="C94" s="173"/>
      <c r="D94" s="173"/>
      <c r="E94" s="173"/>
      <c r="F94" s="173"/>
      <c r="G94" s="173"/>
      <c r="H94" s="173"/>
      <c r="I94" s="173"/>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2"/>
    </row>
    <row r="95" spans="1:36" s="154" customFormat="1" ht="21" customHeight="1" x14ac:dyDescent="0.2">
      <c r="A95" s="171" t="s">
        <v>1037</v>
      </c>
      <c r="B95" s="170"/>
      <c r="C95" s="169"/>
      <c r="D95" s="166"/>
      <c r="E95" s="168"/>
      <c r="F95" s="168"/>
      <c r="G95" s="168"/>
      <c r="H95" s="167"/>
      <c r="I95" s="167"/>
      <c r="J95" s="166"/>
      <c r="K95" s="166"/>
      <c r="L95" s="166"/>
      <c r="M95" s="166"/>
      <c r="N95" s="166"/>
      <c r="O95" s="165"/>
      <c r="P95" s="164"/>
      <c r="Q95" s="163"/>
      <c r="R95" s="162"/>
      <c r="S95" s="161"/>
      <c r="T95" s="160"/>
      <c r="U95" s="159"/>
      <c r="V95" s="159"/>
      <c r="W95" s="158"/>
      <c r="X95" s="158"/>
      <c r="Y95" s="159"/>
      <c r="Z95" s="159"/>
      <c r="AA95" s="159"/>
      <c r="AB95" s="158"/>
      <c r="AC95" s="157"/>
      <c r="AD95" s="155"/>
      <c r="AE95" s="156"/>
      <c r="AF95" s="181"/>
      <c r="AG95" s="155"/>
      <c r="AH95" s="155"/>
      <c r="AI95" s="155"/>
    </row>
    <row r="96" spans="1:36" s="133" customFormat="1" ht="27" customHeight="1" x14ac:dyDescent="0.25">
      <c r="A96" s="397" t="str">
        <f>A95</f>
        <v>6 piece set -- Serta Brand 85gsm Microfiber Sheets -- Simply Comfy</v>
      </c>
      <c r="B96" s="397" t="s">
        <v>705</v>
      </c>
      <c r="C96" s="394" t="s">
        <v>704</v>
      </c>
      <c r="D96" s="149" t="s">
        <v>703</v>
      </c>
      <c r="E96" s="153" t="s">
        <v>700</v>
      </c>
      <c r="F96" s="316" t="s">
        <v>1264</v>
      </c>
      <c r="G96" s="335" t="s">
        <v>1110</v>
      </c>
      <c r="H96" s="151">
        <f>I96*0.97</f>
        <v>3.57</v>
      </c>
      <c r="I96" s="151">
        <f>I13</f>
        <v>3.68</v>
      </c>
      <c r="J96" s="149">
        <v>29</v>
      </c>
      <c r="K96" s="149">
        <v>29</v>
      </c>
      <c r="L96" s="149">
        <v>28</v>
      </c>
      <c r="M96" s="149">
        <v>4</v>
      </c>
      <c r="N96" s="149">
        <v>4.3600000000000003</v>
      </c>
      <c r="O96" s="148">
        <f t="shared" ref="O96:O101" si="83">J96*K96*L96/1000000</f>
        <v>2.35E-2</v>
      </c>
      <c r="P96" s="147">
        <f t="shared" ref="P96:P101" si="84">56/O96*M96</f>
        <v>9532</v>
      </c>
      <c r="Q96" s="146">
        <f t="shared" ref="Q96:Q101" si="85">$Q$9</f>
        <v>3500</v>
      </c>
      <c r="R96" s="145">
        <f t="shared" ref="R96:R101" si="86">Q96/P96</f>
        <v>0.37</v>
      </c>
      <c r="S96" s="144" t="s">
        <v>698</v>
      </c>
      <c r="T96" s="143">
        <v>0.41399999999999998</v>
      </c>
      <c r="U96" s="142">
        <f t="shared" ref="U96:U101" si="87">I96*T96</f>
        <v>1.52</v>
      </c>
      <c r="V96" s="142">
        <f t="shared" ref="V96:V101" si="88">U96+R96+I96</f>
        <v>5.57</v>
      </c>
      <c r="W96" s="139"/>
      <c r="X96" s="139"/>
      <c r="Y96" s="141"/>
      <c r="Z96" s="141">
        <f t="shared" ref="Z96:Z101" si="89">AF96*$Z$9</f>
        <v>0.42</v>
      </c>
      <c r="AA96" s="140"/>
      <c r="AB96" s="139"/>
      <c r="AC96" s="138">
        <f t="shared" ref="AC96:AC101" si="90">SUM(W96:AB96)</f>
        <v>0.42</v>
      </c>
      <c r="AD96" s="134">
        <f t="shared" ref="AD96:AD101" si="91">AC96+V96</f>
        <v>5.99</v>
      </c>
      <c r="AE96" s="137">
        <f t="shared" ref="AE96:AE101" si="92">(AF96-AD96)/AF96</f>
        <v>0.20660000000000001</v>
      </c>
      <c r="AF96" s="302">
        <v>7.55</v>
      </c>
      <c r="AG96" s="135">
        <v>1572</v>
      </c>
      <c r="AH96" s="134">
        <f t="shared" ref="AH96:AH101" si="93">AG96*AF96</f>
        <v>11868.6</v>
      </c>
      <c r="AI96" s="134">
        <f>AG96*AD96</f>
        <v>9416.2800000000007</v>
      </c>
    </row>
    <row r="97" spans="1:36" s="133" customFormat="1" ht="27" customHeight="1" x14ac:dyDescent="0.25">
      <c r="A97" s="398"/>
      <c r="B97" s="398"/>
      <c r="C97" s="395"/>
      <c r="D97" s="149" t="s">
        <v>702</v>
      </c>
      <c r="E97" s="153" t="s">
        <v>700</v>
      </c>
      <c r="F97" s="316" t="s">
        <v>1111</v>
      </c>
      <c r="G97" s="335" t="s">
        <v>1112</v>
      </c>
      <c r="H97" s="151">
        <f t="shared" ref="H97:H101" si="94">I97*0.97</f>
        <v>4.37</v>
      </c>
      <c r="I97" s="151">
        <f t="shared" ref="I97:I98" si="95">I14</f>
        <v>4.5</v>
      </c>
      <c r="J97" s="149">
        <v>29</v>
      </c>
      <c r="K97" s="149">
        <v>29</v>
      </c>
      <c r="L97" s="149">
        <v>33</v>
      </c>
      <c r="M97" s="149">
        <v>4</v>
      </c>
      <c r="N97" s="149">
        <v>6.17</v>
      </c>
      <c r="O97" s="148">
        <f t="shared" si="83"/>
        <v>2.7799999999999998E-2</v>
      </c>
      <c r="P97" s="147">
        <f t="shared" si="84"/>
        <v>8058</v>
      </c>
      <c r="Q97" s="146">
        <f t="shared" si="85"/>
        <v>3500</v>
      </c>
      <c r="R97" s="145">
        <f t="shared" si="86"/>
        <v>0.43</v>
      </c>
      <c r="S97" s="144" t="s">
        <v>698</v>
      </c>
      <c r="T97" s="143">
        <v>0.41399999999999998</v>
      </c>
      <c r="U97" s="142">
        <f t="shared" si="87"/>
        <v>1.86</v>
      </c>
      <c r="V97" s="142">
        <f t="shared" si="88"/>
        <v>6.79</v>
      </c>
      <c r="W97" s="139"/>
      <c r="X97" s="139"/>
      <c r="Y97" s="141"/>
      <c r="Z97" s="141">
        <f t="shared" si="89"/>
        <v>0.51</v>
      </c>
      <c r="AA97" s="140"/>
      <c r="AB97" s="139"/>
      <c r="AC97" s="138">
        <f t="shared" si="90"/>
        <v>0.51</v>
      </c>
      <c r="AD97" s="134">
        <f t="shared" si="91"/>
        <v>7.3</v>
      </c>
      <c r="AE97" s="137">
        <f t="shared" si="92"/>
        <v>0.20649999999999999</v>
      </c>
      <c r="AF97" s="302">
        <v>9.1999999999999993</v>
      </c>
      <c r="AG97" s="135">
        <v>1160</v>
      </c>
      <c r="AH97" s="134">
        <f t="shared" si="93"/>
        <v>10672</v>
      </c>
      <c r="AI97" s="134">
        <f t="shared" ref="AI97:AI101" si="96">AG97*AD97</f>
        <v>8468</v>
      </c>
    </row>
    <row r="98" spans="1:36" s="133" customFormat="1" ht="27" customHeight="1" x14ac:dyDescent="0.2">
      <c r="A98" s="398"/>
      <c r="B98" s="398"/>
      <c r="C98" s="395"/>
      <c r="D98" s="149" t="s">
        <v>701</v>
      </c>
      <c r="E98" s="153" t="s">
        <v>700</v>
      </c>
      <c r="F98" s="316" t="s">
        <v>1113</v>
      </c>
      <c r="G98" s="326" t="s">
        <v>1114</v>
      </c>
      <c r="H98" s="151">
        <f t="shared" si="94"/>
        <v>4.8499999999999996</v>
      </c>
      <c r="I98" s="151">
        <f t="shared" si="95"/>
        <v>5</v>
      </c>
      <c r="J98" s="149">
        <v>29</v>
      </c>
      <c r="K98" s="149">
        <v>29</v>
      </c>
      <c r="L98" s="149">
        <v>39</v>
      </c>
      <c r="M98" s="149">
        <v>4</v>
      </c>
      <c r="N98" s="149">
        <v>7.04</v>
      </c>
      <c r="O98" s="148">
        <f t="shared" si="83"/>
        <v>3.2800000000000003E-2</v>
      </c>
      <c r="P98" s="147">
        <f t="shared" si="84"/>
        <v>6829</v>
      </c>
      <c r="Q98" s="146">
        <f t="shared" si="85"/>
        <v>3500</v>
      </c>
      <c r="R98" s="145">
        <f t="shared" si="86"/>
        <v>0.51</v>
      </c>
      <c r="S98" s="144" t="s">
        <v>698</v>
      </c>
      <c r="T98" s="143">
        <v>0.41399999999999998</v>
      </c>
      <c r="U98" s="142">
        <f t="shared" si="87"/>
        <v>2.0699999999999998</v>
      </c>
      <c r="V98" s="142">
        <f t="shared" si="88"/>
        <v>7.58</v>
      </c>
      <c r="W98" s="139"/>
      <c r="X98" s="139"/>
      <c r="Y98" s="141"/>
      <c r="Z98" s="141">
        <f t="shared" si="89"/>
        <v>0.56999999999999995</v>
      </c>
      <c r="AA98" s="140"/>
      <c r="AB98" s="139"/>
      <c r="AC98" s="138">
        <f t="shared" si="90"/>
        <v>0.56999999999999995</v>
      </c>
      <c r="AD98" s="134">
        <f t="shared" si="91"/>
        <v>8.15</v>
      </c>
      <c r="AE98" s="137">
        <f t="shared" si="92"/>
        <v>0.2087</v>
      </c>
      <c r="AF98" s="302">
        <v>10.3</v>
      </c>
      <c r="AG98" s="304">
        <v>1188</v>
      </c>
      <c r="AH98" s="134">
        <f t="shared" si="93"/>
        <v>12236.4</v>
      </c>
      <c r="AI98" s="134">
        <f t="shared" si="96"/>
        <v>9682.2000000000007</v>
      </c>
    </row>
    <row r="99" spans="1:36" s="133" customFormat="1" ht="27" customHeight="1" x14ac:dyDescent="0.2">
      <c r="A99" s="398"/>
      <c r="B99" s="398"/>
      <c r="C99" s="395"/>
      <c r="D99" s="149" t="s">
        <v>701</v>
      </c>
      <c r="E99" s="153" t="s">
        <v>1016</v>
      </c>
      <c r="F99" s="316" t="s">
        <v>1104</v>
      </c>
      <c r="G99" s="326" t="s">
        <v>1105</v>
      </c>
      <c r="H99" s="151">
        <f t="shared" si="94"/>
        <v>4.8499999999999996</v>
      </c>
      <c r="I99" s="151">
        <f>I98</f>
        <v>5</v>
      </c>
      <c r="J99" s="149">
        <v>29</v>
      </c>
      <c r="K99" s="149">
        <v>29</v>
      </c>
      <c r="L99" s="149">
        <v>39</v>
      </c>
      <c r="M99" s="149">
        <v>4</v>
      </c>
      <c r="N99" s="149">
        <v>7.04</v>
      </c>
      <c r="O99" s="148">
        <f t="shared" si="83"/>
        <v>3.2800000000000003E-2</v>
      </c>
      <c r="P99" s="147">
        <f t="shared" si="84"/>
        <v>6829</v>
      </c>
      <c r="Q99" s="146">
        <f t="shared" si="85"/>
        <v>3500</v>
      </c>
      <c r="R99" s="145">
        <f t="shared" si="86"/>
        <v>0.51</v>
      </c>
      <c r="S99" s="144" t="s">
        <v>698</v>
      </c>
      <c r="T99" s="143">
        <v>0.41399999999999998</v>
      </c>
      <c r="U99" s="142">
        <f t="shared" si="87"/>
        <v>2.0699999999999998</v>
      </c>
      <c r="V99" s="142">
        <f t="shared" si="88"/>
        <v>7.58</v>
      </c>
      <c r="W99" s="139"/>
      <c r="X99" s="139"/>
      <c r="Y99" s="141"/>
      <c r="Z99" s="141">
        <f t="shared" si="89"/>
        <v>0.56999999999999995</v>
      </c>
      <c r="AA99" s="140"/>
      <c r="AB99" s="139"/>
      <c r="AC99" s="138">
        <f t="shared" si="90"/>
        <v>0.56999999999999995</v>
      </c>
      <c r="AD99" s="134">
        <f t="shared" si="91"/>
        <v>8.15</v>
      </c>
      <c r="AE99" s="137">
        <f t="shared" si="92"/>
        <v>0.2087</v>
      </c>
      <c r="AF99" s="302">
        <v>10.3</v>
      </c>
      <c r="AG99" s="304">
        <v>2376</v>
      </c>
      <c r="AH99" s="134">
        <f t="shared" si="93"/>
        <v>24472.799999999999</v>
      </c>
      <c r="AI99" s="134">
        <f t="shared" si="96"/>
        <v>19364.400000000001</v>
      </c>
    </row>
    <row r="100" spans="1:36" s="133" customFormat="1" ht="27" customHeight="1" x14ac:dyDescent="0.25">
      <c r="A100" s="398"/>
      <c r="B100" s="398"/>
      <c r="C100" s="395"/>
      <c r="D100" s="149" t="s">
        <v>699</v>
      </c>
      <c r="E100" s="153" t="s">
        <v>700</v>
      </c>
      <c r="F100" s="316" t="s">
        <v>1115</v>
      </c>
      <c r="G100" s="317" t="s">
        <v>1116</v>
      </c>
      <c r="H100" s="151">
        <f t="shared" si="94"/>
        <v>5.61</v>
      </c>
      <c r="I100" s="151">
        <f>I18</f>
        <v>5.78</v>
      </c>
      <c r="J100" s="149">
        <v>29</v>
      </c>
      <c r="K100" s="149">
        <v>29</v>
      </c>
      <c r="L100" s="149">
        <v>45</v>
      </c>
      <c r="M100" s="149">
        <v>4</v>
      </c>
      <c r="N100" s="149">
        <v>8.3699999999999992</v>
      </c>
      <c r="O100" s="148">
        <f t="shared" si="83"/>
        <v>3.78E-2</v>
      </c>
      <c r="P100" s="147">
        <f t="shared" si="84"/>
        <v>5926</v>
      </c>
      <c r="Q100" s="146">
        <f t="shared" si="85"/>
        <v>3500</v>
      </c>
      <c r="R100" s="145">
        <f t="shared" si="86"/>
        <v>0.59</v>
      </c>
      <c r="S100" s="144" t="s">
        <v>698</v>
      </c>
      <c r="T100" s="143">
        <v>0.41399999999999998</v>
      </c>
      <c r="U100" s="142">
        <f t="shared" si="87"/>
        <v>2.39</v>
      </c>
      <c r="V100" s="142">
        <f t="shared" si="88"/>
        <v>8.76</v>
      </c>
      <c r="W100" s="139"/>
      <c r="X100" s="139"/>
      <c r="Y100" s="141"/>
      <c r="Z100" s="141">
        <f t="shared" si="89"/>
        <v>0.66</v>
      </c>
      <c r="AA100" s="140"/>
      <c r="AB100" s="139"/>
      <c r="AC100" s="138">
        <f t="shared" si="90"/>
        <v>0.66</v>
      </c>
      <c r="AD100" s="134">
        <f t="shared" si="91"/>
        <v>9.42</v>
      </c>
      <c r="AE100" s="137">
        <f t="shared" si="92"/>
        <v>0.215</v>
      </c>
      <c r="AF100" s="302">
        <v>12</v>
      </c>
      <c r="AG100" s="135">
        <v>1748</v>
      </c>
      <c r="AH100" s="134">
        <f t="shared" si="93"/>
        <v>20976</v>
      </c>
      <c r="AI100" s="134">
        <f t="shared" si="96"/>
        <v>16466.16</v>
      </c>
    </row>
    <row r="101" spans="1:36" s="133" customFormat="1" ht="27" customHeight="1" x14ac:dyDescent="0.25">
      <c r="A101" s="399"/>
      <c r="B101" s="399"/>
      <c r="C101" s="396"/>
      <c r="D101" s="149" t="s">
        <v>706</v>
      </c>
      <c r="E101" s="153" t="s">
        <v>700</v>
      </c>
      <c r="F101" s="316" t="s">
        <v>1117</v>
      </c>
      <c r="G101" s="317" t="s">
        <v>1118</v>
      </c>
      <c r="H101" s="151">
        <f t="shared" si="94"/>
        <v>5.7</v>
      </c>
      <c r="I101" s="151">
        <f>I19</f>
        <v>5.88</v>
      </c>
      <c r="J101" s="149">
        <v>29</v>
      </c>
      <c r="K101" s="149">
        <v>29</v>
      </c>
      <c r="L101" s="149">
        <v>45</v>
      </c>
      <c r="M101" s="149">
        <v>4</v>
      </c>
      <c r="N101" s="149">
        <v>8.3699999999999992</v>
      </c>
      <c r="O101" s="148">
        <f t="shared" si="83"/>
        <v>3.78E-2</v>
      </c>
      <c r="P101" s="147">
        <f t="shared" si="84"/>
        <v>5926</v>
      </c>
      <c r="Q101" s="146">
        <f t="shared" si="85"/>
        <v>3500</v>
      </c>
      <c r="R101" s="145">
        <f t="shared" si="86"/>
        <v>0.59</v>
      </c>
      <c r="S101" s="144" t="s">
        <v>698</v>
      </c>
      <c r="T101" s="143">
        <v>0.41399999999999998</v>
      </c>
      <c r="U101" s="142">
        <f t="shared" si="87"/>
        <v>2.4300000000000002</v>
      </c>
      <c r="V101" s="142">
        <f t="shared" si="88"/>
        <v>8.9</v>
      </c>
      <c r="W101" s="139"/>
      <c r="X101" s="139"/>
      <c r="Y101" s="141"/>
      <c r="Z101" s="141">
        <f t="shared" si="89"/>
        <v>0.66</v>
      </c>
      <c r="AA101" s="140"/>
      <c r="AB101" s="139"/>
      <c r="AC101" s="138">
        <f t="shared" si="90"/>
        <v>0.66</v>
      </c>
      <c r="AD101" s="134">
        <f t="shared" si="91"/>
        <v>9.56</v>
      </c>
      <c r="AE101" s="137">
        <f t="shared" si="92"/>
        <v>0.20330000000000001</v>
      </c>
      <c r="AF101" s="302">
        <v>12</v>
      </c>
      <c r="AG101" s="304">
        <v>248</v>
      </c>
      <c r="AH101" s="134">
        <f t="shared" si="93"/>
        <v>2976</v>
      </c>
      <c r="AI101" s="134">
        <f t="shared" si="96"/>
        <v>2370.88</v>
      </c>
    </row>
    <row r="102" spans="1:36" ht="21" customHeight="1" x14ac:dyDescent="0.2">
      <c r="A102" s="132" t="s">
        <v>1014</v>
      </c>
      <c r="B102" s="130"/>
      <c r="C102" s="131"/>
      <c r="D102" s="130"/>
      <c r="AF102" s="180"/>
      <c r="AG102" s="128">
        <f>SUM(AG96:AG101)</f>
        <v>8292</v>
      </c>
      <c r="AH102" s="179">
        <f>SUM(AH96:AH101)</f>
        <v>83201.8</v>
      </c>
      <c r="AI102" s="179">
        <f>SUM(AI96:AI101)</f>
        <v>65767.92</v>
      </c>
      <c r="AJ102" s="178">
        <f>(AH102-AI102)/AH102</f>
        <v>0.21</v>
      </c>
    </row>
    <row r="103" spans="1:36" s="154" customFormat="1" ht="21" customHeight="1" x14ac:dyDescent="0.2">
      <c r="A103" s="177"/>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5"/>
    </row>
    <row r="104" spans="1:36" s="154" customFormat="1" ht="21" customHeight="1" x14ac:dyDescent="0.25">
      <c r="A104" s="174" t="s">
        <v>1260</v>
      </c>
      <c r="B104" s="173"/>
      <c r="C104" s="173"/>
      <c r="D104" s="173"/>
      <c r="E104" s="173"/>
      <c r="F104" s="173"/>
      <c r="G104" s="173"/>
      <c r="H104" s="173"/>
      <c r="I104" s="173"/>
      <c r="J104" s="173"/>
      <c r="K104" s="173"/>
      <c r="L104" s="173"/>
      <c r="M104" s="173"/>
      <c r="N104" s="173"/>
      <c r="O104" s="173"/>
      <c r="P104" s="173"/>
      <c r="Q104" s="173"/>
      <c r="R104" s="173"/>
      <c r="S104" s="173"/>
      <c r="T104" s="173"/>
      <c r="U104" s="173"/>
      <c r="V104" s="173"/>
      <c r="W104" s="173"/>
      <c r="X104" s="173"/>
      <c r="Y104" s="173"/>
      <c r="Z104" s="173"/>
      <c r="AA104" s="173"/>
      <c r="AB104" s="173"/>
      <c r="AC104" s="173"/>
      <c r="AD104" s="173"/>
      <c r="AE104" s="173"/>
      <c r="AF104" s="173"/>
      <c r="AG104" s="173"/>
      <c r="AH104" s="173"/>
      <c r="AI104" s="172"/>
    </row>
    <row r="105" spans="1:36" s="154" customFormat="1" ht="21" customHeight="1" x14ac:dyDescent="0.2">
      <c r="A105" s="171" t="s">
        <v>1037</v>
      </c>
      <c r="B105" s="170"/>
      <c r="C105" s="169"/>
      <c r="D105" s="166"/>
      <c r="E105" s="168"/>
      <c r="F105" s="168"/>
      <c r="G105" s="168"/>
      <c r="H105" s="167"/>
      <c r="I105" s="167"/>
      <c r="J105" s="166"/>
      <c r="K105" s="166"/>
      <c r="L105" s="166"/>
      <c r="M105" s="166"/>
      <c r="N105" s="166"/>
      <c r="O105" s="165"/>
      <c r="P105" s="164"/>
      <c r="Q105" s="163"/>
      <c r="R105" s="162"/>
      <c r="S105" s="161"/>
      <c r="T105" s="160"/>
      <c r="U105" s="159"/>
      <c r="V105" s="159"/>
      <c r="W105" s="158"/>
      <c r="X105" s="158"/>
      <c r="Y105" s="159"/>
      <c r="Z105" s="159"/>
      <c r="AA105" s="159"/>
      <c r="AB105" s="158"/>
      <c r="AC105" s="157"/>
      <c r="AD105" s="155"/>
      <c r="AE105" s="156"/>
      <c r="AF105" s="181"/>
      <c r="AG105" s="155"/>
      <c r="AH105" s="155"/>
      <c r="AI105" s="155"/>
    </row>
    <row r="106" spans="1:36" s="133" customFormat="1" ht="27" customHeight="1" x14ac:dyDescent="0.25">
      <c r="A106" s="397" t="str">
        <f>A105</f>
        <v>6 piece set -- Serta Brand 85gsm Microfiber Sheets -- Simply Comfy</v>
      </c>
      <c r="B106" s="397" t="s">
        <v>705</v>
      </c>
      <c r="C106" s="394" t="s">
        <v>704</v>
      </c>
      <c r="D106" s="149" t="s">
        <v>703</v>
      </c>
      <c r="E106" s="153" t="s">
        <v>1028</v>
      </c>
      <c r="F106" s="322" t="s">
        <v>1275</v>
      </c>
      <c r="G106" s="324" t="s">
        <v>1189</v>
      </c>
      <c r="H106" s="151">
        <f>I106*0.97</f>
        <v>3.57</v>
      </c>
      <c r="I106" s="151">
        <f>I96</f>
        <v>3.68</v>
      </c>
      <c r="J106" s="149">
        <v>29</v>
      </c>
      <c r="K106" s="149">
        <v>29</v>
      </c>
      <c r="L106" s="149">
        <v>28</v>
      </c>
      <c r="M106" s="149">
        <v>4</v>
      </c>
      <c r="N106" s="149">
        <v>4.3600000000000003</v>
      </c>
      <c r="O106" s="148">
        <f t="shared" ref="O106:O112" si="97">J106*K106*L106/1000000</f>
        <v>2.35E-2</v>
      </c>
      <c r="P106" s="147">
        <f t="shared" ref="P106:P112" si="98">56/O106*M106</f>
        <v>9532</v>
      </c>
      <c r="Q106" s="146">
        <f t="shared" ref="Q106:Q112" si="99">$Q$9</f>
        <v>3500</v>
      </c>
      <c r="R106" s="145">
        <f t="shared" ref="R106:R112" si="100">Q106/P106</f>
        <v>0.37</v>
      </c>
      <c r="S106" s="144" t="s">
        <v>698</v>
      </c>
      <c r="T106" s="143">
        <v>0.41399999999999998</v>
      </c>
      <c r="U106" s="142">
        <f t="shared" ref="U106:U112" si="101">I106*T106</f>
        <v>1.52</v>
      </c>
      <c r="V106" s="142">
        <f t="shared" ref="V106:V112" si="102">U106+R106+I106</f>
        <v>5.57</v>
      </c>
      <c r="W106" s="139"/>
      <c r="X106" s="139"/>
      <c r="Y106" s="141"/>
      <c r="Z106" s="141">
        <f t="shared" ref="Z106:Z112" si="103">AF106*$Z$9</f>
        <v>0.42</v>
      </c>
      <c r="AA106" s="140"/>
      <c r="AB106" s="139"/>
      <c r="AC106" s="138">
        <f t="shared" ref="AC106:AC112" si="104">SUM(W106:AB106)</f>
        <v>0.42</v>
      </c>
      <c r="AD106" s="134">
        <f t="shared" ref="AD106:AD112" si="105">AC106+V106</f>
        <v>5.99</v>
      </c>
      <c r="AE106" s="137">
        <f t="shared" ref="AE106:AE112" si="106">(AF106-AD106)/AF106</f>
        <v>0.20660000000000001</v>
      </c>
      <c r="AF106" s="302">
        <v>7.55</v>
      </c>
      <c r="AG106" s="135">
        <v>1572</v>
      </c>
      <c r="AH106" s="134">
        <f t="shared" ref="AH106:AH112" si="107">AG106*AF106</f>
        <v>11868.6</v>
      </c>
      <c r="AI106" s="134">
        <f>AG106*AD106</f>
        <v>9416.2800000000007</v>
      </c>
    </row>
    <row r="107" spans="1:36" s="133" customFormat="1" ht="27" customHeight="1" x14ac:dyDescent="0.25">
      <c r="A107" s="398"/>
      <c r="B107" s="398"/>
      <c r="C107" s="395"/>
      <c r="D107" s="149" t="s">
        <v>702</v>
      </c>
      <c r="E107" s="153" t="s">
        <v>1028</v>
      </c>
      <c r="F107" s="322" t="s">
        <v>1190</v>
      </c>
      <c r="G107" s="324" t="s">
        <v>1191</v>
      </c>
      <c r="H107" s="151">
        <f t="shared" ref="H107:H112" si="108">I107*0.97</f>
        <v>4.37</v>
      </c>
      <c r="I107" s="151">
        <f t="shared" ref="I107:I108" si="109">I97</f>
        <v>4.5</v>
      </c>
      <c r="J107" s="149">
        <v>29</v>
      </c>
      <c r="K107" s="149">
        <v>29</v>
      </c>
      <c r="L107" s="149">
        <v>33</v>
      </c>
      <c r="M107" s="149">
        <v>4</v>
      </c>
      <c r="N107" s="149">
        <v>6.17</v>
      </c>
      <c r="O107" s="148">
        <f t="shared" si="97"/>
        <v>2.7799999999999998E-2</v>
      </c>
      <c r="P107" s="147">
        <f t="shared" si="98"/>
        <v>8058</v>
      </c>
      <c r="Q107" s="146">
        <f t="shared" si="99"/>
        <v>3500</v>
      </c>
      <c r="R107" s="145">
        <f t="shared" si="100"/>
        <v>0.43</v>
      </c>
      <c r="S107" s="144" t="s">
        <v>698</v>
      </c>
      <c r="T107" s="143">
        <v>0.41399999999999998</v>
      </c>
      <c r="U107" s="142">
        <f t="shared" si="101"/>
        <v>1.86</v>
      </c>
      <c r="V107" s="142">
        <f t="shared" si="102"/>
        <v>6.79</v>
      </c>
      <c r="W107" s="139"/>
      <c r="X107" s="139"/>
      <c r="Y107" s="141"/>
      <c r="Z107" s="141">
        <f t="shared" si="103"/>
        <v>0.51</v>
      </c>
      <c r="AA107" s="140"/>
      <c r="AB107" s="139"/>
      <c r="AC107" s="138">
        <f t="shared" si="104"/>
        <v>0.51</v>
      </c>
      <c r="AD107" s="134">
        <f t="shared" si="105"/>
        <v>7.3</v>
      </c>
      <c r="AE107" s="137">
        <f t="shared" si="106"/>
        <v>0.20649999999999999</v>
      </c>
      <c r="AF107" s="302">
        <v>9.1999999999999993</v>
      </c>
      <c r="AG107" s="135">
        <v>1160</v>
      </c>
      <c r="AH107" s="134">
        <f t="shared" si="107"/>
        <v>10672</v>
      </c>
      <c r="AI107" s="134">
        <f t="shared" ref="AI107:AI112" si="110">AG107*AD107</f>
        <v>8468</v>
      </c>
    </row>
    <row r="108" spans="1:36" s="133" customFormat="1" ht="27" customHeight="1" x14ac:dyDescent="0.2">
      <c r="A108" s="398"/>
      <c r="B108" s="398"/>
      <c r="C108" s="395"/>
      <c r="D108" s="149" t="s">
        <v>701</v>
      </c>
      <c r="E108" s="153" t="s">
        <v>1028</v>
      </c>
      <c r="F108" s="322" t="s">
        <v>1192</v>
      </c>
      <c r="G108" s="325" t="s">
        <v>1193</v>
      </c>
      <c r="H108" s="151">
        <f t="shared" si="108"/>
        <v>4.8499999999999996</v>
      </c>
      <c r="I108" s="151">
        <f t="shared" si="109"/>
        <v>5</v>
      </c>
      <c r="J108" s="149">
        <v>29</v>
      </c>
      <c r="K108" s="149">
        <v>29</v>
      </c>
      <c r="L108" s="149">
        <v>39</v>
      </c>
      <c r="M108" s="149">
        <v>4</v>
      </c>
      <c r="N108" s="149">
        <v>7.04</v>
      </c>
      <c r="O108" s="148">
        <f t="shared" si="97"/>
        <v>3.2800000000000003E-2</v>
      </c>
      <c r="P108" s="147">
        <f t="shared" si="98"/>
        <v>6829</v>
      </c>
      <c r="Q108" s="146">
        <f t="shared" si="99"/>
        <v>3500</v>
      </c>
      <c r="R108" s="145">
        <f t="shared" si="100"/>
        <v>0.51</v>
      </c>
      <c r="S108" s="144" t="s">
        <v>698</v>
      </c>
      <c r="T108" s="143">
        <v>0.41399999999999998</v>
      </c>
      <c r="U108" s="142">
        <f t="shared" si="101"/>
        <v>2.0699999999999998</v>
      </c>
      <c r="V108" s="142">
        <f t="shared" si="102"/>
        <v>7.58</v>
      </c>
      <c r="W108" s="139"/>
      <c r="X108" s="139"/>
      <c r="Y108" s="141"/>
      <c r="Z108" s="141">
        <f t="shared" si="103"/>
        <v>0.56999999999999995</v>
      </c>
      <c r="AA108" s="140"/>
      <c r="AB108" s="139"/>
      <c r="AC108" s="138">
        <f t="shared" si="104"/>
        <v>0.56999999999999995</v>
      </c>
      <c r="AD108" s="134">
        <f t="shared" si="105"/>
        <v>8.15</v>
      </c>
      <c r="AE108" s="137">
        <f t="shared" si="106"/>
        <v>0.2087</v>
      </c>
      <c r="AF108" s="302">
        <v>10.3</v>
      </c>
      <c r="AG108" s="304">
        <v>1188</v>
      </c>
      <c r="AH108" s="134">
        <f t="shared" si="107"/>
        <v>12236.4</v>
      </c>
      <c r="AI108" s="134">
        <f t="shared" si="110"/>
        <v>9682.2000000000007</v>
      </c>
    </row>
    <row r="109" spans="1:36" s="133" customFormat="1" ht="27" customHeight="1" x14ac:dyDescent="0.2">
      <c r="A109" s="398"/>
      <c r="B109" s="398"/>
      <c r="C109" s="395"/>
      <c r="D109" s="149" t="s">
        <v>701</v>
      </c>
      <c r="E109" s="153" t="s">
        <v>1029</v>
      </c>
      <c r="F109" s="322" t="s">
        <v>1198</v>
      </c>
      <c r="G109" s="325" t="s">
        <v>1199</v>
      </c>
      <c r="H109" s="151">
        <f t="shared" si="108"/>
        <v>4.8499999999999996</v>
      </c>
      <c r="I109" s="151">
        <f>I108</f>
        <v>5</v>
      </c>
      <c r="J109" s="149">
        <v>29</v>
      </c>
      <c r="K109" s="149">
        <v>29</v>
      </c>
      <c r="L109" s="149">
        <v>39</v>
      </c>
      <c r="M109" s="149">
        <v>4</v>
      </c>
      <c r="N109" s="149">
        <v>7.04</v>
      </c>
      <c r="O109" s="148">
        <f t="shared" si="97"/>
        <v>3.2800000000000003E-2</v>
      </c>
      <c r="P109" s="147">
        <f t="shared" si="98"/>
        <v>6829</v>
      </c>
      <c r="Q109" s="146">
        <f t="shared" si="99"/>
        <v>3500</v>
      </c>
      <c r="R109" s="145">
        <f t="shared" si="100"/>
        <v>0.51</v>
      </c>
      <c r="S109" s="144" t="s">
        <v>698</v>
      </c>
      <c r="T109" s="143">
        <v>0.41399999999999998</v>
      </c>
      <c r="U109" s="142">
        <f t="shared" si="101"/>
        <v>2.0699999999999998</v>
      </c>
      <c r="V109" s="142">
        <f t="shared" si="102"/>
        <v>7.58</v>
      </c>
      <c r="W109" s="139"/>
      <c r="X109" s="139"/>
      <c r="Y109" s="141"/>
      <c r="Z109" s="141">
        <f t="shared" si="103"/>
        <v>0.56999999999999995</v>
      </c>
      <c r="AA109" s="140"/>
      <c r="AB109" s="139"/>
      <c r="AC109" s="138">
        <f t="shared" si="104"/>
        <v>0.56999999999999995</v>
      </c>
      <c r="AD109" s="134">
        <f t="shared" si="105"/>
        <v>8.15</v>
      </c>
      <c r="AE109" s="137">
        <f t="shared" si="106"/>
        <v>0.2087</v>
      </c>
      <c r="AF109" s="302">
        <v>10.3</v>
      </c>
      <c r="AG109" s="304">
        <v>1188</v>
      </c>
      <c r="AH109" s="134">
        <f t="shared" si="107"/>
        <v>12236.4</v>
      </c>
      <c r="AI109" s="134">
        <f t="shared" si="110"/>
        <v>9682.2000000000007</v>
      </c>
    </row>
    <row r="110" spans="1:36" s="133" customFormat="1" ht="27" customHeight="1" x14ac:dyDescent="0.2">
      <c r="A110" s="398"/>
      <c r="B110" s="398"/>
      <c r="C110" s="395"/>
      <c r="D110" s="149" t="s">
        <v>701</v>
      </c>
      <c r="E110" s="153" t="s">
        <v>936</v>
      </c>
      <c r="F110" s="327" t="s">
        <v>1276</v>
      </c>
      <c r="G110" s="328" t="s">
        <v>1200</v>
      </c>
      <c r="H110" s="151">
        <f t="shared" si="108"/>
        <v>4.8499999999999996</v>
      </c>
      <c r="I110" s="151">
        <f>I109</f>
        <v>5</v>
      </c>
      <c r="J110" s="149">
        <v>29</v>
      </c>
      <c r="K110" s="149">
        <v>29</v>
      </c>
      <c r="L110" s="149">
        <v>39</v>
      </c>
      <c r="M110" s="149">
        <v>4</v>
      </c>
      <c r="N110" s="149">
        <v>7.04</v>
      </c>
      <c r="O110" s="148">
        <f t="shared" si="97"/>
        <v>3.2800000000000003E-2</v>
      </c>
      <c r="P110" s="147">
        <f t="shared" si="98"/>
        <v>6829</v>
      </c>
      <c r="Q110" s="146">
        <f t="shared" si="99"/>
        <v>3500</v>
      </c>
      <c r="R110" s="145">
        <f t="shared" si="100"/>
        <v>0.51</v>
      </c>
      <c r="S110" s="144" t="s">
        <v>698</v>
      </c>
      <c r="T110" s="143">
        <v>0.41399999999999998</v>
      </c>
      <c r="U110" s="142">
        <f t="shared" si="101"/>
        <v>2.0699999999999998</v>
      </c>
      <c r="V110" s="142">
        <f t="shared" si="102"/>
        <v>7.58</v>
      </c>
      <c r="W110" s="139"/>
      <c r="X110" s="139"/>
      <c r="Y110" s="141"/>
      <c r="Z110" s="141">
        <f t="shared" si="103"/>
        <v>0.56999999999999995</v>
      </c>
      <c r="AA110" s="140"/>
      <c r="AB110" s="139"/>
      <c r="AC110" s="138">
        <f t="shared" si="104"/>
        <v>0.56999999999999995</v>
      </c>
      <c r="AD110" s="134">
        <f t="shared" si="105"/>
        <v>8.15</v>
      </c>
      <c r="AE110" s="137">
        <f t="shared" si="106"/>
        <v>0.2087</v>
      </c>
      <c r="AF110" s="302">
        <v>10.3</v>
      </c>
      <c r="AG110" s="304">
        <v>1188</v>
      </c>
      <c r="AH110" s="134">
        <f t="shared" si="107"/>
        <v>12236.4</v>
      </c>
      <c r="AI110" s="134">
        <f t="shared" si="110"/>
        <v>9682.2000000000007</v>
      </c>
    </row>
    <row r="111" spans="1:36" s="133" customFormat="1" ht="27" customHeight="1" x14ac:dyDescent="0.25">
      <c r="A111" s="398"/>
      <c r="B111" s="398"/>
      <c r="C111" s="395"/>
      <c r="D111" s="149" t="s">
        <v>699</v>
      </c>
      <c r="E111" s="153" t="s">
        <v>1028</v>
      </c>
      <c r="F111" s="322" t="s">
        <v>1194</v>
      </c>
      <c r="G111" s="323" t="s">
        <v>1195</v>
      </c>
      <c r="H111" s="151">
        <f t="shared" si="108"/>
        <v>5.61</v>
      </c>
      <c r="I111" s="151">
        <f>I100</f>
        <v>5.78</v>
      </c>
      <c r="J111" s="149">
        <v>29</v>
      </c>
      <c r="K111" s="149">
        <v>29</v>
      </c>
      <c r="L111" s="149">
        <v>45</v>
      </c>
      <c r="M111" s="149">
        <v>4</v>
      </c>
      <c r="N111" s="149">
        <v>8.3699999999999992</v>
      </c>
      <c r="O111" s="148">
        <f t="shared" si="97"/>
        <v>3.78E-2</v>
      </c>
      <c r="P111" s="147">
        <f t="shared" si="98"/>
        <v>5926</v>
      </c>
      <c r="Q111" s="146">
        <f t="shared" si="99"/>
        <v>3500</v>
      </c>
      <c r="R111" s="145">
        <f t="shared" si="100"/>
        <v>0.59</v>
      </c>
      <c r="S111" s="144" t="s">
        <v>698</v>
      </c>
      <c r="T111" s="143">
        <v>0.41399999999999998</v>
      </c>
      <c r="U111" s="142">
        <f t="shared" si="101"/>
        <v>2.39</v>
      </c>
      <c r="V111" s="142">
        <f t="shared" si="102"/>
        <v>8.76</v>
      </c>
      <c r="W111" s="139"/>
      <c r="X111" s="139"/>
      <c r="Y111" s="141"/>
      <c r="Z111" s="141">
        <f t="shared" si="103"/>
        <v>0.66</v>
      </c>
      <c r="AA111" s="140"/>
      <c r="AB111" s="139"/>
      <c r="AC111" s="138">
        <f t="shared" si="104"/>
        <v>0.66</v>
      </c>
      <c r="AD111" s="134">
        <f t="shared" si="105"/>
        <v>9.42</v>
      </c>
      <c r="AE111" s="137">
        <f t="shared" si="106"/>
        <v>0.215</v>
      </c>
      <c r="AF111" s="302">
        <v>12</v>
      </c>
      <c r="AG111" s="135">
        <v>1748</v>
      </c>
      <c r="AH111" s="134">
        <f t="shared" si="107"/>
        <v>20976</v>
      </c>
      <c r="AI111" s="134">
        <f t="shared" si="110"/>
        <v>16466.16</v>
      </c>
    </row>
    <row r="112" spans="1:36" s="133" customFormat="1" ht="27" customHeight="1" x14ac:dyDescent="0.25">
      <c r="A112" s="399"/>
      <c r="B112" s="399"/>
      <c r="C112" s="396"/>
      <c r="D112" s="149" t="s">
        <v>706</v>
      </c>
      <c r="E112" s="153" t="s">
        <v>1028</v>
      </c>
      <c r="F112" s="322" t="s">
        <v>1196</v>
      </c>
      <c r="G112" s="323" t="s">
        <v>1197</v>
      </c>
      <c r="H112" s="151">
        <f t="shared" si="108"/>
        <v>5.7</v>
      </c>
      <c r="I112" s="151">
        <f>I101</f>
        <v>5.88</v>
      </c>
      <c r="J112" s="149">
        <v>29</v>
      </c>
      <c r="K112" s="149">
        <v>29</v>
      </c>
      <c r="L112" s="149">
        <v>45</v>
      </c>
      <c r="M112" s="149">
        <v>4</v>
      </c>
      <c r="N112" s="149">
        <v>8.3699999999999992</v>
      </c>
      <c r="O112" s="148">
        <f t="shared" si="97"/>
        <v>3.78E-2</v>
      </c>
      <c r="P112" s="147">
        <f t="shared" si="98"/>
        <v>5926</v>
      </c>
      <c r="Q112" s="146">
        <f t="shared" si="99"/>
        <v>3500</v>
      </c>
      <c r="R112" s="145">
        <f t="shared" si="100"/>
        <v>0.59</v>
      </c>
      <c r="S112" s="144" t="s">
        <v>698</v>
      </c>
      <c r="T112" s="143">
        <v>0.41399999999999998</v>
      </c>
      <c r="U112" s="142">
        <f t="shared" si="101"/>
        <v>2.4300000000000002</v>
      </c>
      <c r="V112" s="142">
        <f t="shared" si="102"/>
        <v>8.9</v>
      </c>
      <c r="W112" s="139"/>
      <c r="X112" s="139"/>
      <c r="Y112" s="141"/>
      <c r="Z112" s="141">
        <f t="shared" si="103"/>
        <v>0.66</v>
      </c>
      <c r="AA112" s="140"/>
      <c r="AB112" s="139"/>
      <c r="AC112" s="138">
        <f t="shared" si="104"/>
        <v>0.66</v>
      </c>
      <c r="AD112" s="134">
        <f t="shared" si="105"/>
        <v>9.56</v>
      </c>
      <c r="AE112" s="137">
        <f t="shared" si="106"/>
        <v>0.20330000000000001</v>
      </c>
      <c r="AF112" s="302">
        <v>12</v>
      </c>
      <c r="AG112" s="304">
        <v>248</v>
      </c>
      <c r="AH112" s="134">
        <f t="shared" si="107"/>
        <v>2976</v>
      </c>
      <c r="AI112" s="134">
        <f t="shared" si="110"/>
        <v>2370.88</v>
      </c>
    </row>
    <row r="113" spans="1:36" ht="21" customHeight="1" x14ac:dyDescent="0.2">
      <c r="A113" s="132" t="s">
        <v>1014</v>
      </c>
      <c r="B113" s="130"/>
      <c r="C113" s="131"/>
      <c r="D113" s="130"/>
      <c r="AF113" s="180"/>
      <c r="AG113" s="128">
        <f>SUM(AG106:AG112)</f>
        <v>8292</v>
      </c>
      <c r="AH113" s="179">
        <f>SUM(AH106:AH112)</f>
        <v>83201.8</v>
      </c>
      <c r="AI113" s="179">
        <f>SUM(AI106:AI112)</f>
        <v>65767.92</v>
      </c>
      <c r="AJ113" s="178">
        <f>(AH113-AI113)/AH113</f>
        <v>0.21</v>
      </c>
    </row>
    <row r="114" spans="1:36" s="154" customFormat="1" ht="21" customHeight="1" x14ac:dyDescent="0.2">
      <c r="A114" s="177"/>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5"/>
    </row>
    <row r="115" spans="1:36" s="154" customFormat="1" ht="21" customHeight="1" x14ac:dyDescent="0.25">
      <c r="A115" s="174" t="s">
        <v>1278</v>
      </c>
      <c r="B115" s="173"/>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2"/>
    </row>
    <row r="116" spans="1:36" s="154" customFormat="1" ht="21" customHeight="1" x14ac:dyDescent="0.2">
      <c r="A116" s="171" t="s">
        <v>1039</v>
      </c>
      <c r="B116" s="170"/>
      <c r="C116" s="169"/>
      <c r="D116" s="166"/>
      <c r="E116" s="168"/>
      <c r="F116" s="168"/>
      <c r="G116" s="168"/>
      <c r="H116" s="167"/>
      <c r="I116" s="167"/>
      <c r="J116" s="166"/>
      <c r="K116" s="166"/>
      <c r="L116" s="166"/>
      <c r="M116" s="166"/>
      <c r="N116" s="166"/>
      <c r="O116" s="165"/>
      <c r="P116" s="164"/>
      <c r="Q116" s="163"/>
      <c r="R116" s="162"/>
      <c r="S116" s="161"/>
      <c r="T116" s="160"/>
      <c r="U116" s="159"/>
      <c r="V116" s="159"/>
      <c r="W116" s="158"/>
      <c r="X116" s="158"/>
      <c r="Y116" s="159"/>
      <c r="Z116" s="159"/>
      <c r="AA116" s="159"/>
      <c r="AB116" s="158"/>
      <c r="AC116" s="157"/>
      <c r="AD116" s="155"/>
      <c r="AE116" s="156"/>
      <c r="AF116" s="181"/>
      <c r="AG116" s="155"/>
      <c r="AH116" s="155"/>
      <c r="AI116" s="155"/>
    </row>
    <row r="117" spans="1:36" s="133" customFormat="1" ht="27" customHeight="1" x14ac:dyDescent="0.25">
      <c r="A117" s="401" t="str">
        <f>A116</f>
        <v>6 piece set -- Serta Brand 85gsm Microfiber Sheets -- Simply Comfy Cool</v>
      </c>
      <c r="B117" s="401" t="s">
        <v>1247</v>
      </c>
      <c r="C117" s="394" t="s">
        <v>704</v>
      </c>
      <c r="D117" s="149" t="s">
        <v>703</v>
      </c>
      <c r="E117" s="153" t="s">
        <v>1041</v>
      </c>
      <c r="F117" s="314" t="s">
        <v>1277</v>
      </c>
      <c r="G117" s="301" t="s">
        <v>1086</v>
      </c>
      <c r="H117" s="151">
        <f>I117*0.97</f>
        <v>3.61</v>
      </c>
      <c r="I117" s="151">
        <v>3.72</v>
      </c>
      <c r="J117" s="149">
        <v>29</v>
      </c>
      <c r="K117" s="149">
        <v>29</v>
      </c>
      <c r="L117" s="149">
        <v>28</v>
      </c>
      <c r="M117" s="149">
        <v>4</v>
      </c>
      <c r="N117" s="149">
        <v>4.3600000000000003</v>
      </c>
      <c r="O117" s="148">
        <f t="shared" ref="O117:O123" si="111">J117*K117*L117/1000000</f>
        <v>2.35E-2</v>
      </c>
      <c r="P117" s="147">
        <f t="shared" ref="P117:P123" si="112">56/O117*M117</f>
        <v>9532</v>
      </c>
      <c r="Q117" s="146">
        <f t="shared" ref="Q117:Q123" si="113">$Q$9</f>
        <v>3500</v>
      </c>
      <c r="R117" s="145">
        <f t="shared" ref="R117:R123" si="114">Q117/P117</f>
        <v>0.37</v>
      </c>
      <c r="S117" s="144" t="s">
        <v>698</v>
      </c>
      <c r="T117" s="143">
        <v>0.41399999999999998</v>
      </c>
      <c r="U117" s="142">
        <f t="shared" ref="U117:U123" si="115">I117*T117</f>
        <v>1.54</v>
      </c>
      <c r="V117" s="142">
        <f t="shared" ref="V117:V123" si="116">U117+R117+I117</f>
        <v>5.63</v>
      </c>
      <c r="W117" s="139"/>
      <c r="X117" s="139"/>
      <c r="Y117" s="141"/>
      <c r="Z117" s="141">
        <f t="shared" ref="Z117:Z123" si="117">AF117*$Z$9</f>
        <v>0.44</v>
      </c>
      <c r="AA117" s="140"/>
      <c r="AB117" s="139"/>
      <c r="AC117" s="138">
        <f t="shared" ref="AC117:AC123" si="118">SUM(W117:AB117)</f>
        <v>0.44</v>
      </c>
      <c r="AD117" s="134">
        <f t="shared" ref="AD117:AD123" si="119">AC117+V117</f>
        <v>6.07</v>
      </c>
      <c r="AE117" s="137">
        <f t="shared" ref="AE117:AE123" si="120">(AF117-AD117)/AF117</f>
        <v>0.23649999999999999</v>
      </c>
      <c r="AF117" s="302">
        <v>7.95</v>
      </c>
      <c r="AG117" s="135">
        <v>1572</v>
      </c>
      <c r="AH117" s="134">
        <f t="shared" ref="AH117:AH123" si="121">AG117*AF117</f>
        <v>12497.4</v>
      </c>
      <c r="AI117" s="134">
        <f>AG117*AD117</f>
        <v>9542.0400000000009</v>
      </c>
    </row>
    <row r="118" spans="1:36" s="133" customFormat="1" ht="27" customHeight="1" x14ac:dyDescent="0.25">
      <c r="A118" s="402"/>
      <c r="B118" s="402"/>
      <c r="C118" s="395"/>
      <c r="D118" s="149" t="s">
        <v>702</v>
      </c>
      <c r="E118" s="153" t="s">
        <v>1041</v>
      </c>
      <c r="F118" s="314" t="s">
        <v>1064</v>
      </c>
      <c r="G118" s="301" t="s">
        <v>1087</v>
      </c>
      <c r="H118" s="151">
        <f t="shared" ref="H118:H123" si="122">I118*0.97</f>
        <v>4.4400000000000004</v>
      </c>
      <c r="I118" s="151">
        <v>4.58</v>
      </c>
      <c r="J118" s="149">
        <v>29</v>
      </c>
      <c r="K118" s="149">
        <v>29</v>
      </c>
      <c r="L118" s="149">
        <v>33</v>
      </c>
      <c r="M118" s="149">
        <v>4</v>
      </c>
      <c r="N118" s="149">
        <v>6.17</v>
      </c>
      <c r="O118" s="148">
        <f t="shared" si="111"/>
        <v>2.7799999999999998E-2</v>
      </c>
      <c r="P118" s="147">
        <f t="shared" si="112"/>
        <v>8058</v>
      </c>
      <c r="Q118" s="146">
        <f t="shared" si="113"/>
        <v>3500</v>
      </c>
      <c r="R118" s="145">
        <f t="shared" si="114"/>
        <v>0.43</v>
      </c>
      <c r="S118" s="144" t="s">
        <v>698</v>
      </c>
      <c r="T118" s="143">
        <v>0.41399999999999998</v>
      </c>
      <c r="U118" s="142">
        <f t="shared" si="115"/>
        <v>1.9</v>
      </c>
      <c r="V118" s="142">
        <f t="shared" si="116"/>
        <v>6.91</v>
      </c>
      <c r="W118" s="139"/>
      <c r="X118" s="139"/>
      <c r="Y118" s="141"/>
      <c r="Z118" s="141">
        <f t="shared" si="117"/>
        <v>0.53</v>
      </c>
      <c r="AA118" s="140"/>
      <c r="AB118" s="139"/>
      <c r="AC118" s="138">
        <f t="shared" si="118"/>
        <v>0.53</v>
      </c>
      <c r="AD118" s="134">
        <f t="shared" si="119"/>
        <v>7.44</v>
      </c>
      <c r="AE118" s="137">
        <f t="shared" si="120"/>
        <v>0.23300000000000001</v>
      </c>
      <c r="AF118" s="302">
        <v>9.6999999999999993</v>
      </c>
      <c r="AG118" s="135">
        <v>1160</v>
      </c>
      <c r="AH118" s="134">
        <f t="shared" si="121"/>
        <v>11252</v>
      </c>
      <c r="AI118" s="134">
        <f t="shared" ref="AI118:AI123" si="123">AG118*AD118</f>
        <v>8630.4</v>
      </c>
    </row>
    <row r="119" spans="1:36" s="133" customFormat="1" ht="27" customHeight="1" x14ac:dyDescent="0.25">
      <c r="A119" s="402"/>
      <c r="B119" s="402"/>
      <c r="C119" s="395"/>
      <c r="D119" s="149" t="s">
        <v>701</v>
      </c>
      <c r="E119" s="153" t="s">
        <v>1041</v>
      </c>
      <c r="F119" s="314" t="s">
        <v>1065</v>
      </c>
      <c r="G119" s="301" t="s">
        <v>1088</v>
      </c>
      <c r="H119" s="151">
        <f t="shared" si="122"/>
        <v>4.9400000000000004</v>
      </c>
      <c r="I119" s="151">
        <v>5.09</v>
      </c>
      <c r="J119" s="149">
        <v>29</v>
      </c>
      <c r="K119" s="149">
        <v>29</v>
      </c>
      <c r="L119" s="149">
        <v>39</v>
      </c>
      <c r="M119" s="149">
        <v>4</v>
      </c>
      <c r="N119" s="149">
        <v>7.04</v>
      </c>
      <c r="O119" s="148">
        <f t="shared" si="111"/>
        <v>3.2800000000000003E-2</v>
      </c>
      <c r="P119" s="147">
        <f t="shared" si="112"/>
        <v>6829</v>
      </c>
      <c r="Q119" s="146">
        <f t="shared" si="113"/>
        <v>3500</v>
      </c>
      <c r="R119" s="145">
        <f t="shared" si="114"/>
        <v>0.51</v>
      </c>
      <c r="S119" s="144" t="s">
        <v>698</v>
      </c>
      <c r="T119" s="143">
        <v>0.41399999999999998</v>
      </c>
      <c r="U119" s="142">
        <f t="shared" si="115"/>
        <v>2.11</v>
      </c>
      <c r="V119" s="142">
        <f t="shared" si="116"/>
        <v>7.71</v>
      </c>
      <c r="W119" s="139"/>
      <c r="X119" s="139"/>
      <c r="Y119" s="141"/>
      <c r="Z119" s="141">
        <f t="shared" si="117"/>
        <v>0.59</v>
      </c>
      <c r="AA119" s="140"/>
      <c r="AB119" s="139"/>
      <c r="AC119" s="138">
        <f t="shared" si="118"/>
        <v>0.59</v>
      </c>
      <c r="AD119" s="134">
        <f t="shared" si="119"/>
        <v>8.3000000000000007</v>
      </c>
      <c r="AE119" s="137">
        <f t="shared" si="120"/>
        <v>0.23150000000000001</v>
      </c>
      <c r="AF119" s="302">
        <v>10.8</v>
      </c>
      <c r="AG119" s="304">
        <v>1188</v>
      </c>
      <c r="AH119" s="134">
        <f t="shared" si="121"/>
        <v>12830.4</v>
      </c>
      <c r="AI119" s="134">
        <f t="shared" si="123"/>
        <v>9860.4</v>
      </c>
    </row>
    <row r="120" spans="1:36" s="133" customFormat="1" ht="27" customHeight="1" x14ac:dyDescent="0.25">
      <c r="A120" s="402"/>
      <c r="B120" s="402"/>
      <c r="C120" s="395"/>
      <c r="D120" s="149" t="s">
        <v>701</v>
      </c>
      <c r="E120" s="153" t="s">
        <v>902</v>
      </c>
      <c r="F120" s="314" t="s">
        <v>1066</v>
      </c>
      <c r="G120" s="301" t="s">
        <v>1089</v>
      </c>
      <c r="H120" s="151">
        <f t="shared" si="122"/>
        <v>4.9400000000000004</v>
      </c>
      <c r="I120" s="151">
        <v>5.09</v>
      </c>
      <c r="J120" s="149">
        <v>29</v>
      </c>
      <c r="K120" s="149">
        <v>29</v>
      </c>
      <c r="L120" s="149">
        <v>39</v>
      </c>
      <c r="M120" s="149">
        <v>4</v>
      </c>
      <c r="N120" s="149">
        <v>7.04</v>
      </c>
      <c r="O120" s="148">
        <f t="shared" si="111"/>
        <v>3.2800000000000003E-2</v>
      </c>
      <c r="P120" s="147">
        <f t="shared" si="112"/>
        <v>6829</v>
      </c>
      <c r="Q120" s="146">
        <f t="shared" si="113"/>
        <v>3500</v>
      </c>
      <c r="R120" s="145">
        <f t="shared" si="114"/>
        <v>0.51</v>
      </c>
      <c r="S120" s="144" t="s">
        <v>698</v>
      </c>
      <c r="T120" s="143">
        <v>0.41399999999999998</v>
      </c>
      <c r="U120" s="142">
        <f t="shared" si="115"/>
        <v>2.11</v>
      </c>
      <c r="V120" s="142">
        <f t="shared" si="116"/>
        <v>7.71</v>
      </c>
      <c r="W120" s="139"/>
      <c r="X120" s="139"/>
      <c r="Y120" s="141"/>
      <c r="Z120" s="141">
        <f t="shared" si="117"/>
        <v>0.59</v>
      </c>
      <c r="AA120" s="140"/>
      <c r="AB120" s="139"/>
      <c r="AC120" s="138">
        <f t="shared" si="118"/>
        <v>0.59</v>
      </c>
      <c r="AD120" s="134">
        <f t="shared" si="119"/>
        <v>8.3000000000000007</v>
      </c>
      <c r="AE120" s="137">
        <f t="shared" si="120"/>
        <v>0.23150000000000001</v>
      </c>
      <c r="AF120" s="302">
        <v>10.8</v>
      </c>
      <c r="AG120" s="304">
        <v>1188</v>
      </c>
      <c r="AH120" s="134">
        <f t="shared" si="121"/>
        <v>12830.4</v>
      </c>
      <c r="AI120" s="134">
        <f t="shared" si="123"/>
        <v>9860.4</v>
      </c>
    </row>
    <row r="121" spans="1:36" s="133" customFormat="1" ht="27" customHeight="1" x14ac:dyDescent="0.25">
      <c r="A121" s="402"/>
      <c r="B121" s="402"/>
      <c r="C121" s="395"/>
      <c r="D121" s="149" t="s">
        <v>701</v>
      </c>
      <c r="E121" s="153" t="s">
        <v>934</v>
      </c>
      <c r="F121" s="314" t="s">
        <v>1067</v>
      </c>
      <c r="G121" s="301" t="s">
        <v>1090</v>
      </c>
      <c r="H121" s="151">
        <f t="shared" si="122"/>
        <v>4.9400000000000004</v>
      </c>
      <c r="I121" s="151">
        <v>5.09</v>
      </c>
      <c r="J121" s="149">
        <v>29</v>
      </c>
      <c r="K121" s="149">
        <v>29</v>
      </c>
      <c r="L121" s="149">
        <v>39</v>
      </c>
      <c r="M121" s="149">
        <v>4</v>
      </c>
      <c r="N121" s="149">
        <v>7.04</v>
      </c>
      <c r="O121" s="148">
        <f t="shared" si="111"/>
        <v>3.2800000000000003E-2</v>
      </c>
      <c r="P121" s="147">
        <f t="shared" si="112"/>
        <v>6829</v>
      </c>
      <c r="Q121" s="146">
        <f t="shared" si="113"/>
        <v>3500</v>
      </c>
      <c r="R121" s="145">
        <f t="shared" si="114"/>
        <v>0.51</v>
      </c>
      <c r="S121" s="144" t="s">
        <v>698</v>
      </c>
      <c r="T121" s="143">
        <v>0.41399999999999998</v>
      </c>
      <c r="U121" s="142">
        <f t="shared" si="115"/>
        <v>2.11</v>
      </c>
      <c r="V121" s="142">
        <f t="shared" si="116"/>
        <v>7.71</v>
      </c>
      <c r="W121" s="139"/>
      <c r="X121" s="139"/>
      <c r="Y121" s="141"/>
      <c r="Z121" s="141">
        <f t="shared" si="117"/>
        <v>0.59</v>
      </c>
      <c r="AA121" s="140"/>
      <c r="AB121" s="139"/>
      <c r="AC121" s="138">
        <f t="shared" si="118"/>
        <v>0.59</v>
      </c>
      <c r="AD121" s="134">
        <f t="shared" si="119"/>
        <v>8.3000000000000007</v>
      </c>
      <c r="AE121" s="137">
        <f t="shared" si="120"/>
        <v>0.23150000000000001</v>
      </c>
      <c r="AF121" s="302">
        <v>10.8</v>
      </c>
      <c r="AG121" s="304">
        <v>1188</v>
      </c>
      <c r="AH121" s="134">
        <f t="shared" si="121"/>
        <v>12830.4</v>
      </c>
      <c r="AI121" s="134">
        <f t="shared" si="123"/>
        <v>9860.4</v>
      </c>
    </row>
    <row r="122" spans="1:36" s="133" customFormat="1" ht="27" customHeight="1" x14ac:dyDescent="0.25">
      <c r="A122" s="402"/>
      <c r="B122" s="402"/>
      <c r="C122" s="395"/>
      <c r="D122" s="149" t="s">
        <v>699</v>
      </c>
      <c r="E122" s="153" t="s">
        <v>1041</v>
      </c>
      <c r="F122" s="314" t="s">
        <v>1068</v>
      </c>
      <c r="G122" s="301" t="s">
        <v>1091</v>
      </c>
      <c r="H122" s="151">
        <f t="shared" si="122"/>
        <v>5.71</v>
      </c>
      <c r="I122" s="151">
        <v>5.89</v>
      </c>
      <c r="J122" s="149">
        <v>29</v>
      </c>
      <c r="K122" s="149">
        <v>29</v>
      </c>
      <c r="L122" s="149">
        <v>45</v>
      </c>
      <c r="M122" s="149">
        <v>4</v>
      </c>
      <c r="N122" s="149">
        <v>8.3699999999999992</v>
      </c>
      <c r="O122" s="148">
        <f t="shared" si="111"/>
        <v>3.78E-2</v>
      </c>
      <c r="P122" s="147">
        <f t="shared" si="112"/>
        <v>5926</v>
      </c>
      <c r="Q122" s="146">
        <f t="shared" si="113"/>
        <v>3500</v>
      </c>
      <c r="R122" s="145">
        <f t="shared" si="114"/>
        <v>0.59</v>
      </c>
      <c r="S122" s="144" t="s">
        <v>698</v>
      </c>
      <c r="T122" s="143">
        <v>0.41399999999999998</v>
      </c>
      <c r="U122" s="142">
        <f t="shared" si="115"/>
        <v>2.44</v>
      </c>
      <c r="V122" s="142">
        <f t="shared" si="116"/>
        <v>8.92</v>
      </c>
      <c r="W122" s="139"/>
      <c r="X122" s="139"/>
      <c r="Y122" s="141"/>
      <c r="Z122" s="141">
        <f t="shared" si="117"/>
        <v>0.69</v>
      </c>
      <c r="AA122" s="140"/>
      <c r="AB122" s="139"/>
      <c r="AC122" s="138">
        <f t="shared" si="118"/>
        <v>0.69</v>
      </c>
      <c r="AD122" s="134">
        <f t="shared" si="119"/>
        <v>9.61</v>
      </c>
      <c r="AE122" s="137">
        <f t="shared" si="120"/>
        <v>0.23730000000000001</v>
      </c>
      <c r="AF122" s="302">
        <v>12.6</v>
      </c>
      <c r="AG122" s="135">
        <v>1748</v>
      </c>
      <c r="AH122" s="134">
        <f t="shared" si="121"/>
        <v>22024.799999999999</v>
      </c>
      <c r="AI122" s="134">
        <f t="shared" si="123"/>
        <v>16798.28</v>
      </c>
    </row>
    <row r="123" spans="1:36" s="133" customFormat="1" ht="27" customHeight="1" x14ac:dyDescent="0.25">
      <c r="A123" s="403"/>
      <c r="B123" s="403"/>
      <c r="C123" s="396"/>
      <c r="D123" s="149" t="s">
        <v>706</v>
      </c>
      <c r="E123" s="153" t="s">
        <v>1041</v>
      </c>
      <c r="F123" s="314" t="s">
        <v>1069</v>
      </c>
      <c r="G123" s="301" t="s">
        <v>1092</v>
      </c>
      <c r="H123" s="151">
        <f t="shared" si="122"/>
        <v>5.8</v>
      </c>
      <c r="I123" s="151">
        <v>5.98</v>
      </c>
      <c r="J123" s="149">
        <v>29</v>
      </c>
      <c r="K123" s="149">
        <v>29</v>
      </c>
      <c r="L123" s="149">
        <v>45</v>
      </c>
      <c r="M123" s="149">
        <v>4</v>
      </c>
      <c r="N123" s="149">
        <v>8.3699999999999992</v>
      </c>
      <c r="O123" s="148">
        <f t="shared" si="111"/>
        <v>3.78E-2</v>
      </c>
      <c r="P123" s="147">
        <f t="shared" si="112"/>
        <v>5926</v>
      </c>
      <c r="Q123" s="146">
        <f t="shared" si="113"/>
        <v>3500</v>
      </c>
      <c r="R123" s="145">
        <f t="shared" si="114"/>
        <v>0.59</v>
      </c>
      <c r="S123" s="144" t="s">
        <v>698</v>
      </c>
      <c r="T123" s="143">
        <v>0.41399999999999998</v>
      </c>
      <c r="U123" s="142">
        <f t="shared" si="115"/>
        <v>2.48</v>
      </c>
      <c r="V123" s="142">
        <f t="shared" si="116"/>
        <v>9.0500000000000007</v>
      </c>
      <c r="W123" s="139"/>
      <c r="X123" s="139"/>
      <c r="Y123" s="141"/>
      <c r="Z123" s="141">
        <f t="shared" si="117"/>
        <v>0.69</v>
      </c>
      <c r="AA123" s="140"/>
      <c r="AB123" s="139"/>
      <c r="AC123" s="138">
        <f t="shared" si="118"/>
        <v>0.69</v>
      </c>
      <c r="AD123" s="134">
        <f t="shared" si="119"/>
        <v>9.74</v>
      </c>
      <c r="AE123" s="137">
        <f t="shared" si="120"/>
        <v>0.22700000000000001</v>
      </c>
      <c r="AF123" s="302">
        <v>12.6</v>
      </c>
      <c r="AG123" s="304">
        <v>248</v>
      </c>
      <c r="AH123" s="134">
        <f t="shared" si="121"/>
        <v>3124.8</v>
      </c>
      <c r="AI123" s="134">
        <f t="shared" si="123"/>
        <v>2415.52</v>
      </c>
    </row>
    <row r="124" spans="1:36" ht="21" customHeight="1" x14ac:dyDescent="0.2">
      <c r="A124" s="132" t="s">
        <v>1256</v>
      </c>
      <c r="B124" s="130"/>
      <c r="C124" s="131"/>
      <c r="D124" s="130"/>
      <c r="AF124" s="180"/>
      <c r="AG124" s="128">
        <f>SUM(AG117:AG123)</f>
        <v>8292</v>
      </c>
      <c r="AH124" s="179">
        <f>SUM(AH117:AH123)</f>
        <v>87390.2</v>
      </c>
      <c r="AI124" s="179">
        <f>SUM(AI117:AI123)</f>
        <v>66967.44</v>
      </c>
      <c r="AJ124" s="178">
        <f>(AH124-AI124)/AH124</f>
        <v>0.23400000000000001</v>
      </c>
    </row>
    <row r="125" spans="1:36" s="154" customFormat="1" ht="21" customHeight="1" x14ac:dyDescent="0.2">
      <c r="A125" s="177"/>
      <c r="B125" s="176"/>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5"/>
    </row>
    <row r="126" spans="1:36" s="154" customFormat="1" ht="21" customHeight="1" x14ac:dyDescent="0.25">
      <c r="A126" s="174" t="s">
        <v>1280</v>
      </c>
      <c r="B126" s="173"/>
      <c r="C126" s="173"/>
      <c r="D126" s="173"/>
      <c r="E126" s="173"/>
      <c r="F126" s="173"/>
      <c r="G126" s="173"/>
      <c r="H126" s="173"/>
      <c r="I126" s="173"/>
      <c r="J126" s="173"/>
      <c r="K126" s="173"/>
      <c r="L126" s="173"/>
      <c r="M126" s="173"/>
      <c r="N126" s="173"/>
      <c r="O126" s="173"/>
      <c r="P126" s="173"/>
      <c r="Q126" s="173"/>
      <c r="R126" s="173"/>
      <c r="S126" s="173"/>
      <c r="T126" s="173"/>
      <c r="U126" s="173"/>
      <c r="V126" s="173"/>
      <c r="W126" s="173"/>
      <c r="X126" s="173"/>
      <c r="Y126" s="173"/>
      <c r="Z126" s="173"/>
      <c r="AA126" s="173"/>
      <c r="AB126" s="173"/>
      <c r="AC126" s="173"/>
      <c r="AD126" s="173"/>
      <c r="AE126" s="173"/>
      <c r="AF126" s="173"/>
      <c r="AG126" s="173"/>
      <c r="AH126" s="173"/>
      <c r="AI126" s="172"/>
    </row>
    <row r="127" spans="1:36" s="154" customFormat="1" ht="21" customHeight="1" x14ac:dyDescent="0.2">
      <c r="A127" s="171" t="s">
        <v>1037</v>
      </c>
      <c r="B127" s="170"/>
      <c r="C127" s="169"/>
      <c r="D127" s="166"/>
      <c r="E127" s="168"/>
      <c r="F127" s="168"/>
      <c r="G127" s="168"/>
      <c r="H127" s="167"/>
      <c r="I127" s="167"/>
      <c r="J127" s="166"/>
      <c r="K127" s="166"/>
      <c r="L127" s="166"/>
      <c r="M127" s="166"/>
      <c r="N127" s="166"/>
      <c r="O127" s="165"/>
      <c r="P127" s="164"/>
      <c r="Q127" s="163"/>
      <c r="R127" s="162"/>
      <c r="S127" s="161"/>
      <c r="T127" s="160"/>
      <c r="U127" s="159"/>
      <c r="V127" s="159"/>
      <c r="W127" s="158"/>
      <c r="X127" s="158"/>
      <c r="Y127" s="159"/>
      <c r="Z127" s="159"/>
      <c r="AA127" s="159"/>
      <c r="AB127" s="158"/>
      <c r="AC127" s="157"/>
      <c r="AD127" s="155"/>
      <c r="AE127" s="156"/>
      <c r="AF127" s="181"/>
      <c r="AG127" s="155"/>
      <c r="AH127" s="155"/>
      <c r="AI127" s="155"/>
    </row>
    <row r="128" spans="1:36" s="133" customFormat="1" ht="27" customHeight="1" x14ac:dyDescent="0.25">
      <c r="A128" s="397" t="str">
        <f>A127</f>
        <v>6 piece set -- Serta Brand 85gsm Microfiber Sheets -- Simply Comfy</v>
      </c>
      <c r="B128" s="397" t="s">
        <v>705</v>
      </c>
      <c r="C128" s="394" t="s">
        <v>704</v>
      </c>
      <c r="D128" s="149" t="s">
        <v>703</v>
      </c>
      <c r="E128" s="153" t="s">
        <v>1030</v>
      </c>
      <c r="F128" s="322" t="s">
        <v>1279</v>
      </c>
      <c r="G128" s="324" t="s">
        <v>1201</v>
      </c>
      <c r="H128" s="151">
        <f>I128*0.97</f>
        <v>3.57</v>
      </c>
      <c r="I128" s="151">
        <f>'CHN 04-09-2025'!G2</f>
        <v>3.68</v>
      </c>
      <c r="J128" s="149">
        <v>29</v>
      </c>
      <c r="K128" s="149">
        <v>29</v>
      </c>
      <c r="L128" s="149">
        <v>28</v>
      </c>
      <c r="M128" s="149">
        <v>4</v>
      </c>
      <c r="N128" s="149">
        <v>4.3600000000000003</v>
      </c>
      <c r="O128" s="148">
        <f t="shared" ref="O128:O132" si="124">J128*K128*L128/1000000</f>
        <v>2.35E-2</v>
      </c>
      <c r="P128" s="147">
        <f t="shared" ref="P128:P132" si="125">56/O128*M128</f>
        <v>9532</v>
      </c>
      <c r="Q128" s="146">
        <f t="shared" ref="Q128:Q132" si="126">$Q$9</f>
        <v>3500</v>
      </c>
      <c r="R128" s="145">
        <f t="shared" ref="R128:R132" si="127">Q128/P128</f>
        <v>0.37</v>
      </c>
      <c r="S128" s="144" t="s">
        <v>698</v>
      </c>
      <c r="T128" s="143">
        <v>0.41399999999999998</v>
      </c>
      <c r="U128" s="142">
        <f t="shared" ref="U128:U132" si="128">I128*T128</f>
        <v>1.52</v>
      </c>
      <c r="V128" s="142">
        <f t="shared" ref="V128:V132" si="129">U128+R128+I128</f>
        <v>5.57</v>
      </c>
      <c r="W128" s="139"/>
      <c r="X128" s="139"/>
      <c r="Y128" s="141"/>
      <c r="Z128" s="141">
        <f t="shared" ref="Z128:Z132" si="130">AF128*$Z$9</f>
        <v>0.42</v>
      </c>
      <c r="AA128" s="140"/>
      <c r="AB128" s="139"/>
      <c r="AC128" s="138">
        <f t="shared" ref="AC128:AC132" si="131">SUM(W128:AB128)</f>
        <v>0.42</v>
      </c>
      <c r="AD128" s="134">
        <f t="shared" ref="AD128:AD132" si="132">AC128+V128</f>
        <v>5.99</v>
      </c>
      <c r="AE128" s="137">
        <f t="shared" ref="AE128:AE132" si="133">(AF128-AD128)/AF128</f>
        <v>0.20660000000000001</v>
      </c>
      <c r="AF128" s="302">
        <v>7.55</v>
      </c>
      <c r="AG128" s="135">
        <v>1020</v>
      </c>
      <c r="AH128" s="134">
        <f t="shared" ref="AH128:AH132" si="134">AG128*AF128</f>
        <v>7701</v>
      </c>
      <c r="AI128" s="134">
        <f>AG128*AD128</f>
        <v>6109.8</v>
      </c>
    </row>
    <row r="129" spans="1:36" s="133" customFormat="1" ht="27" customHeight="1" x14ac:dyDescent="0.25">
      <c r="A129" s="398"/>
      <c r="B129" s="398"/>
      <c r="C129" s="395"/>
      <c r="D129" s="149" t="s">
        <v>702</v>
      </c>
      <c r="E129" s="153" t="s">
        <v>1030</v>
      </c>
      <c r="F129" s="322" t="s">
        <v>1202</v>
      </c>
      <c r="G129" s="324" t="s">
        <v>1203</v>
      </c>
      <c r="H129" s="151">
        <f t="shared" ref="H129:H132" si="135">I129*0.97</f>
        <v>4.37</v>
      </c>
      <c r="I129" s="151">
        <f>'CHN 04-09-2025'!G3</f>
        <v>4.5</v>
      </c>
      <c r="J129" s="149">
        <v>29</v>
      </c>
      <c r="K129" s="149">
        <v>29</v>
      </c>
      <c r="L129" s="149">
        <v>33</v>
      </c>
      <c r="M129" s="149">
        <v>4</v>
      </c>
      <c r="N129" s="149">
        <v>6.17</v>
      </c>
      <c r="O129" s="148">
        <f t="shared" si="124"/>
        <v>2.7799999999999998E-2</v>
      </c>
      <c r="P129" s="147">
        <f t="shared" si="125"/>
        <v>8058</v>
      </c>
      <c r="Q129" s="146">
        <f t="shared" si="126"/>
        <v>3500</v>
      </c>
      <c r="R129" s="145">
        <f t="shared" si="127"/>
        <v>0.43</v>
      </c>
      <c r="S129" s="144" t="s">
        <v>698</v>
      </c>
      <c r="T129" s="143">
        <v>0.41399999999999998</v>
      </c>
      <c r="U129" s="142">
        <f t="shared" si="128"/>
        <v>1.86</v>
      </c>
      <c r="V129" s="142">
        <f t="shared" si="129"/>
        <v>6.79</v>
      </c>
      <c r="W129" s="139"/>
      <c r="X129" s="139"/>
      <c r="Y129" s="141"/>
      <c r="Z129" s="141">
        <f t="shared" si="130"/>
        <v>0.51</v>
      </c>
      <c r="AA129" s="140"/>
      <c r="AB129" s="139"/>
      <c r="AC129" s="138">
        <f t="shared" si="131"/>
        <v>0.51</v>
      </c>
      <c r="AD129" s="134">
        <f t="shared" si="132"/>
        <v>7.3</v>
      </c>
      <c r="AE129" s="137">
        <f t="shared" si="133"/>
        <v>0.20649999999999999</v>
      </c>
      <c r="AF129" s="302">
        <v>9.1999999999999993</v>
      </c>
      <c r="AG129" s="135">
        <v>756</v>
      </c>
      <c r="AH129" s="134">
        <f t="shared" si="134"/>
        <v>6955.2</v>
      </c>
      <c r="AI129" s="134">
        <f t="shared" ref="AI129:AI132" si="136">AG129*AD129</f>
        <v>5518.8</v>
      </c>
    </row>
    <row r="130" spans="1:36" s="133" customFormat="1" ht="27" customHeight="1" x14ac:dyDescent="0.2">
      <c r="A130" s="398"/>
      <c r="B130" s="398"/>
      <c r="C130" s="395"/>
      <c r="D130" s="149" t="s">
        <v>701</v>
      </c>
      <c r="E130" s="153" t="s">
        <v>1031</v>
      </c>
      <c r="F130" s="322" t="s">
        <v>1204</v>
      </c>
      <c r="G130" s="325" t="s">
        <v>1205</v>
      </c>
      <c r="H130" s="151">
        <f t="shared" si="135"/>
        <v>4.8499999999999996</v>
      </c>
      <c r="I130" s="151">
        <f>'CHN 04-09-2025'!G4</f>
        <v>5</v>
      </c>
      <c r="J130" s="149">
        <v>29</v>
      </c>
      <c r="K130" s="149">
        <v>29</v>
      </c>
      <c r="L130" s="149">
        <v>39</v>
      </c>
      <c r="M130" s="149">
        <v>4</v>
      </c>
      <c r="N130" s="149">
        <v>7.04</v>
      </c>
      <c r="O130" s="148">
        <f t="shared" si="124"/>
        <v>3.2800000000000003E-2</v>
      </c>
      <c r="P130" s="147">
        <f t="shared" si="125"/>
        <v>6829</v>
      </c>
      <c r="Q130" s="146">
        <f t="shared" si="126"/>
        <v>3500</v>
      </c>
      <c r="R130" s="145">
        <f t="shared" si="127"/>
        <v>0.51</v>
      </c>
      <c r="S130" s="144" t="s">
        <v>698</v>
      </c>
      <c r="T130" s="143">
        <v>0.41399999999999998</v>
      </c>
      <c r="U130" s="142">
        <f t="shared" si="128"/>
        <v>2.0699999999999998</v>
      </c>
      <c r="V130" s="142">
        <f t="shared" si="129"/>
        <v>7.58</v>
      </c>
      <c r="W130" s="139"/>
      <c r="X130" s="139"/>
      <c r="Y130" s="141"/>
      <c r="Z130" s="141">
        <f t="shared" si="130"/>
        <v>0.56999999999999995</v>
      </c>
      <c r="AA130" s="140"/>
      <c r="AB130" s="139"/>
      <c r="AC130" s="138">
        <f t="shared" si="131"/>
        <v>0.56999999999999995</v>
      </c>
      <c r="AD130" s="134">
        <f t="shared" si="132"/>
        <v>8.15</v>
      </c>
      <c r="AE130" s="137">
        <f t="shared" si="133"/>
        <v>0.2087</v>
      </c>
      <c r="AF130" s="302">
        <v>10.3</v>
      </c>
      <c r="AG130" s="304">
        <v>1160</v>
      </c>
      <c r="AH130" s="134">
        <f t="shared" si="134"/>
        <v>11948</v>
      </c>
      <c r="AI130" s="134">
        <f t="shared" si="136"/>
        <v>9454</v>
      </c>
    </row>
    <row r="131" spans="1:36" s="133" customFormat="1" ht="27" customHeight="1" x14ac:dyDescent="0.2">
      <c r="A131" s="398"/>
      <c r="B131" s="398"/>
      <c r="C131" s="395"/>
      <c r="D131" s="149" t="s">
        <v>701</v>
      </c>
      <c r="E131" s="153" t="s">
        <v>1032</v>
      </c>
      <c r="F131" s="322" t="s">
        <v>1206</v>
      </c>
      <c r="G131" s="325" t="s">
        <v>1207</v>
      </c>
      <c r="H131" s="151">
        <f t="shared" si="135"/>
        <v>4.8499999999999996</v>
      </c>
      <c r="I131" s="151">
        <f>I130</f>
        <v>5</v>
      </c>
      <c r="J131" s="149">
        <v>29</v>
      </c>
      <c r="K131" s="149">
        <v>29</v>
      </c>
      <c r="L131" s="149">
        <v>39</v>
      </c>
      <c r="M131" s="149">
        <v>4</v>
      </c>
      <c r="N131" s="149">
        <v>7.04</v>
      </c>
      <c r="O131" s="148">
        <f t="shared" si="124"/>
        <v>3.2800000000000003E-2</v>
      </c>
      <c r="P131" s="147">
        <f t="shared" si="125"/>
        <v>6829</v>
      </c>
      <c r="Q131" s="146">
        <f t="shared" si="126"/>
        <v>3500</v>
      </c>
      <c r="R131" s="145">
        <f t="shared" si="127"/>
        <v>0.51</v>
      </c>
      <c r="S131" s="144" t="s">
        <v>698</v>
      </c>
      <c r="T131" s="143">
        <v>0.41399999999999998</v>
      </c>
      <c r="U131" s="142">
        <f t="shared" si="128"/>
        <v>2.0699999999999998</v>
      </c>
      <c r="V131" s="142">
        <f t="shared" si="129"/>
        <v>7.58</v>
      </c>
      <c r="W131" s="139"/>
      <c r="X131" s="139"/>
      <c r="Y131" s="141"/>
      <c r="Z131" s="141">
        <f t="shared" si="130"/>
        <v>0.56999999999999995</v>
      </c>
      <c r="AA131" s="140"/>
      <c r="AB131" s="139"/>
      <c r="AC131" s="138">
        <f t="shared" si="131"/>
        <v>0.56999999999999995</v>
      </c>
      <c r="AD131" s="134">
        <f t="shared" si="132"/>
        <v>8.15</v>
      </c>
      <c r="AE131" s="137">
        <f t="shared" si="133"/>
        <v>0.2087</v>
      </c>
      <c r="AF131" s="302">
        <v>10.3</v>
      </c>
      <c r="AG131" s="304">
        <v>1160</v>
      </c>
      <c r="AH131" s="134">
        <f t="shared" si="134"/>
        <v>11948</v>
      </c>
      <c r="AI131" s="134">
        <f t="shared" si="136"/>
        <v>9454</v>
      </c>
    </row>
    <row r="132" spans="1:36" s="133" customFormat="1" ht="27" customHeight="1" x14ac:dyDescent="0.25">
      <c r="A132" s="398"/>
      <c r="B132" s="398"/>
      <c r="C132" s="395"/>
      <c r="D132" s="149" t="s">
        <v>699</v>
      </c>
      <c r="E132" s="153" t="s">
        <v>1030</v>
      </c>
      <c r="F132" s="322" t="s">
        <v>1208</v>
      </c>
      <c r="G132" s="323" t="s">
        <v>1209</v>
      </c>
      <c r="H132" s="151">
        <f t="shared" si="135"/>
        <v>5.61</v>
      </c>
      <c r="I132" s="151">
        <f>I111</f>
        <v>5.78</v>
      </c>
      <c r="J132" s="149">
        <v>29</v>
      </c>
      <c r="K132" s="149">
        <v>29</v>
      </c>
      <c r="L132" s="149">
        <v>45</v>
      </c>
      <c r="M132" s="149">
        <v>4</v>
      </c>
      <c r="N132" s="149">
        <v>8.3699999999999992</v>
      </c>
      <c r="O132" s="148">
        <f t="shared" si="124"/>
        <v>3.78E-2</v>
      </c>
      <c r="P132" s="147">
        <f t="shared" si="125"/>
        <v>5926</v>
      </c>
      <c r="Q132" s="146">
        <f t="shared" si="126"/>
        <v>3500</v>
      </c>
      <c r="R132" s="145">
        <f t="shared" si="127"/>
        <v>0.59</v>
      </c>
      <c r="S132" s="144" t="s">
        <v>698</v>
      </c>
      <c r="T132" s="143">
        <v>0.41399999999999998</v>
      </c>
      <c r="U132" s="142">
        <f t="shared" si="128"/>
        <v>2.39</v>
      </c>
      <c r="V132" s="142">
        <f t="shared" si="129"/>
        <v>8.76</v>
      </c>
      <c r="W132" s="139"/>
      <c r="X132" s="139"/>
      <c r="Y132" s="141"/>
      <c r="Z132" s="141">
        <f t="shared" si="130"/>
        <v>0.66</v>
      </c>
      <c r="AA132" s="140"/>
      <c r="AB132" s="139"/>
      <c r="AC132" s="138">
        <f t="shared" si="131"/>
        <v>0.66</v>
      </c>
      <c r="AD132" s="134">
        <f t="shared" si="132"/>
        <v>9.42</v>
      </c>
      <c r="AE132" s="137">
        <f t="shared" si="133"/>
        <v>0.215</v>
      </c>
      <c r="AF132" s="302">
        <v>12</v>
      </c>
      <c r="AG132" s="135">
        <v>1136</v>
      </c>
      <c r="AH132" s="134">
        <f t="shared" si="134"/>
        <v>13632</v>
      </c>
      <c r="AI132" s="134">
        <f t="shared" si="136"/>
        <v>10701.12</v>
      </c>
    </row>
    <row r="133" spans="1:36" ht="21" customHeight="1" x14ac:dyDescent="0.2">
      <c r="A133" s="132" t="s">
        <v>1014</v>
      </c>
      <c r="B133" s="130"/>
      <c r="C133" s="131"/>
      <c r="D133" s="130"/>
      <c r="AF133" s="180"/>
      <c r="AG133" s="128">
        <f>SUM(AG128:AG132)</f>
        <v>5232</v>
      </c>
      <c r="AH133" s="179">
        <f>SUM(AH128:AH132)</f>
        <v>52184.2</v>
      </c>
      <c r="AI133" s="179">
        <f>SUM(AI128:AI132)</f>
        <v>41237.72</v>
      </c>
      <c r="AJ133" s="178">
        <f>(AH133-AI133)/AH133</f>
        <v>0.21</v>
      </c>
    </row>
    <row r="134" spans="1:36" s="154" customFormat="1" ht="21" customHeight="1" x14ac:dyDescent="0.2">
      <c r="A134" s="177"/>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5"/>
    </row>
    <row r="135" spans="1:36" s="154" customFormat="1" ht="21" customHeight="1" x14ac:dyDescent="0.25">
      <c r="A135" s="174" t="s">
        <v>1282</v>
      </c>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173"/>
      <c r="X135" s="173"/>
      <c r="Y135" s="173"/>
      <c r="Z135" s="173"/>
      <c r="AA135" s="173"/>
      <c r="AB135" s="173"/>
      <c r="AC135" s="173"/>
      <c r="AD135" s="173"/>
      <c r="AE135" s="173"/>
      <c r="AF135" s="173"/>
      <c r="AG135" s="173"/>
      <c r="AH135" s="173"/>
      <c r="AI135" s="172"/>
    </row>
    <row r="136" spans="1:36" s="154" customFormat="1" ht="21" customHeight="1" x14ac:dyDescent="0.2">
      <c r="A136" s="171" t="s">
        <v>1037</v>
      </c>
      <c r="B136" s="170"/>
      <c r="C136" s="169"/>
      <c r="D136" s="166"/>
      <c r="E136" s="168"/>
      <c r="F136" s="168"/>
      <c r="G136" s="168"/>
      <c r="H136" s="167"/>
      <c r="I136" s="167"/>
      <c r="J136" s="166"/>
      <c r="K136" s="166"/>
      <c r="L136" s="166"/>
      <c r="M136" s="166"/>
      <c r="N136" s="166"/>
      <c r="O136" s="165"/>
      <c r="P136" s="164"/>
      <c r="Q136" s="163"/>
      <c r="R136" s="162"/>
      <c r="S136" s="161"/>
      <c r="T136" s="160"/>
      <c r="U136" s="159"/>
      <c r="V136" s="159"/>
      <c r="W136" s="158"/>
      <c r="X136" s="158"/>
      <c r="Y136" s="159"/>
      <c r="Z136" s="159"/>
      <c r="AA136" s="159"/>
      <c r="AB136" s="158"/>
      <c r="AC136" s="157"/>
      <c r="AD136" s="155"/>
      <c r="AE136" s="156"/>
      <c r="AF136" s="181"/>
      <c r="AG136" s="155"/>
      <c r="AH136" s="155"/>
      <c r="AI136" s="155"/>
    </row>
    <row r="137" spans="1:36" s="133" customFormat="1" ht="27" customHeight="1" x14ac:dyDescent="0.25">
      <c r="A137" s="397" t="str">
        <f>A136</f>
        <v>6 piece set -- Serta Brand 85gsm Microfiber Sheets -- Simply Comfy</v>
      </c>
      <c r="B137" s="397" t="s">
        <v>705</v>
      </c>
      <c r="C137" s="394" t="s">
        <v>704</v>
      </c>
      <c r="D137" s="149" t="s">
        <v>703</v>
      </c>
      <c r="E137" s="153" t="s">
        <v>1024</v>
      </c>
      <c r="F137" s="318" t="s">
        <v>1281</v>
      </c>
      <c r="G137" s="321" t="s">
        <v>1210</v>
      </c>
      <c r="H137" s="151">
        <f>I137*0.97</f>
        <v>3.57</v>
      </c>
      <c r="I137" s="151">
        <f>'CHN 04-09-2025'!G2</f>
        <v>3.68</v>
      </c>
      <c r="J137" s="149">
        <v>29</v>
      </c>
      <c r="K137" s="149">
        <v>29</v>
      </c>
      <c r="L137" s="149">
        <v>28</v>
      </c>
      <c r="M137" s="149">
        <v>4</v>
      </c>
      <c r="N137" s="149">
        <v>4.3600000000000003</v>
      </c>
      <c r="O137" s="148">
        <f t="shared" ref="O137:O141" si="137">J137*K137*L137/1000000</f>
        <v>2.35E-2</v>
      </c>
      <c r="P137" s="147">
        <f t="shared" ref="P137:P141" si="138">56/O137*M137</f>
        <v>9532</v>
      </c>
      <c r="Q137" s="146">
        <f t="shared" ref="Q137:Q141" si="139">$Q$9</f>
        <v>3500</v>
      </c>
      <c r="R137" s="145">
        <f t="shared" ref="R137:R141" si="140">Q137/P137</f>
        <v>0.37</v>
      </c>
      <c r="S137" s="144" t="s">
        <v>698</v>
      </c>
      <c r="T137" s="143">
        <v>0.41399999999999998</v>
      </c>
      <c r="U137" s="142">
        <f t="shared" ref="U137:U141" si="141">I137*T137</f>
        <v>1.52</v>
      </c>
      <c r="V137" s="142">
        <f t="shared" ref="V137:V141" si="142">U137+R137+I137</f>
        <v>5.57</v>
      </c>
      <c r="W137" s="139"/>
      <c r="X137" s="139"/>
      <c r="Y137" s="141"/>
      <c r="Z137" s="141">
        <f t="shared" ref="Z137:Z141" si="143">AF137*$Z$9</f>
        <v>0.42</v>
      </c>
      <c r="AA137" s="140"/>
      <c r="AB137" s="139"/>
      <c r="AC137" s="138">
        <f t="shared" ref="AC137:AC141" si="144">SUM(W137:AB137)</f>
        <v>0.42</v>
      </c>
      <c r="AD137" s="134">
        <f t="shared" ref="AD137:AD141" si="145">AC137+V137</f>
        <v>5.99</v>
      </c>
      <c r="AE137" s="137">
        <f t="shared" ref="AE137:AE141" si="146">(AF137-AD137)/AF137</f>
        <v>0.20660000000000001</v>
      </c>
      <c r="AF137" s="302">
        <v>7.55</v>
      </c>
      <c r="AG137" s="135">
        <v>1020</v>
      </c>
      <c r="AH137" s="134">
        <f t="shared" ref="AH137:AH141" si="147">AG137*AF137</f>
        <v>7701</v>
      </c>
      <c r="AI137" s="134">
        <f>AG137*AD137</f>
        <v>6109.8</v>
      </c>
    </row>
    <row r="138" spans="1:36" s="133" customFormat="1" ht="27" customHeight="1" x14ac:dyDescent="0.25">
      <c r="A138" s="398"/>
      <c r="B138" s="398"/>
      <c r="C138" s="395"/>
      <c r="D138" s="149" t="s">
        <v>702</v>
      </c>
      <c r="E138" s="153" t="s">
        <v>1024</v>
      </c>
      <c r="F138" s="318" t="s">
        <v>1211</v>
      </c>
      <c r="G138" s="321" t="s">
        <v>1212</v>
      </c>
      <c r="H138" s="151">
        <f t="shared" ref="H138:H141" si="148">I138*0.97</f>
        <v>4.37</v>
      </c>
      <c r="I138" s="151">
        <f>'CHN 04-09-2025'!G3</f>
        <v>4.5</v>
      </c>
      <c r="J138" s="149">
        <v>29</v>
      </c>
      <c r="K138" s="149">
        <v>29</v>
      </c>
      <c r="L138" s="149">
        <v>33</v>
      </c>
      <c r="M138" s="149">
        <v>4</v>
      </c>
      <c r="N138" s="149">
        <v>6.17</v>
      </c>
      <c r="O138" s="148">
        <f t="shared" si="137"/>
        <v>2.7799999999999998E-2</v>
      </c>
      <c r="P138" s="147">
        <f t="shared" si="138"/>
        <v>8058</v>
      </c>
      <c r="Q138" s="146">
        <f t="shared" si="139"/>
        <v>3500</v>
      </c>
      <c r="R138" s="145">
        <f t="shared" si="140"/>
        <v>0.43</v>
      </c>
      <c r="S138" s="144" t="s">
        <v>698</v>
      </c>
      <c r="T138" s="143">
        <v>0.41399999999999998</v>
      </c>
      <c r="U138" s="142">
        <f t="shared" si="141"/>
        <v>1.86</v>
      </c>
      <c r="V138" s="142">
        <f t="shared" si="142"/>
        <v>6.79</v>
      </c>
      <c r="W138" s="139"/>
      <c r="X138" s="139"/>
      <c r="Y138" s="141"/>
      <c r="Z138" s="141">
        <f t="shared" si="143"/>
        <v>0.51</v>
      </c>
      <c r="AA138" s="140"/>
      <c r="AB138" s="139"/>
      <c r="AC138" s="138">
        <f t="shared" si="144"/>
        <v>0.51</v>
      </c>
      <c r="AD138" s="134">
        <f t="shared" si="145"/>
        <v>7.3</v>
      </c>
      <c r="AE138" s="137">
        <f t="shared" si="146"/>
        <v>0.20649999999999999</v>
      </c>
      <c r="AF138" s="302">
        <v>9.1999999999999993</v>
      </c>
      <c r="AG138" s="135">
        <v>756</v>
      </c>
      <c r="AH138" s="134">
        <f t="shared" si="147"/>
        <v>6955.2</v>
      </c>
      <c r="AI138" s="134">
        <f t="shared" ref="AI138:AI141" si="149">AG138*AD138</f>
        <v>5518.8</v>
      </c>
    </row>
    <row r="139" spans="1:36" s="133" customFormat="1" ht="27" customHeight="1" x14ac:dyDescent="0.2">
      <c r="A139" s="398"/>
      <c r="B139" s="398"/>
      <c r="C139" s="395"/>
      <c r="D139" s="149" t="s">
        <v>701</v>
      </c>
      <c r="E139" s="153" t="s">
        <v>1024</v>
      </c>
      <c r="F139" s="318" t="s">
        <v>1138</v>
      </c>
      <c r="G139" s="320" t="s">
        <v>1139</v>
      </c>
      <c r="H139" s="151">
        <f t="shared" si="148"/>
        <v>4.8499999999999996</v>
      </c>
      <c r="I139" s="151">
        <f>'CHN 04-09-2025'!G4</f>
        <v>5</v>
      </c>
      <c r="J139" s="149">
        <v>29</v>
      </c>
      <c r="K139" s="149">
        <v>29</v>
      </c>
      <c r="L139" s="149">
        <v>39</v>
      </c>
      <c r="M139" s="149">
        <v>4</v>
      </c>
      <c r="N139" s="149">
        <v>7.04</v>
      </c>
      <c r="O139" s="148">
        <f t="shared" si="137"/>
        <v>3.2800000000000003E-2</v>
      </c>
      <c r="P139" s="147">
        <f t="shared" si="138"/>
        <v>6829</v>
      </c>
      <c r="Q139" s="146">
        <f t="shared" si="139"/>
        <v>3500</v>
      </c>
      <c r="R139" s="145">
        <f t="shared" si="140"/>
        <v>0.51</v>
      </c>
      <c r="S139" s="144" t="s">
        <v>698</v>
      </c>
      <c r="T139" s="143">
        <v>0.41399999999999998</v>
      </c>
      <c r="U139" s="142">
        <f t="shared" si="141"/>
        <v>2.0699999999999998</v>
      </c>
      <c r="V139" s="142">
        <f t="shared" si="142"/>
        <v>7.58</v>
      </c>
      <c r="W139" s="139"/>
      <c r="X139" s="139"/>
      <c r="Y139" s="141"/>
      <c r="Z139" s="141">
        <f t="shared" si="143"/>
        <v>0.56999999999999995</v>
      </c>
      <c r="AA139" s="140"/>
      <c r="AB139" s="139"/>
      <c r="AC139" s="138">
        <f t="shared" si="144"/>
        <v>0.56999999999999995</v>
      </c>
      <c r="AD139" s="134">
        <f t="shared" si="145"/>
        <v>8.15</v>
      </c>
      <c r="AE139" s="137">
        <f t="shared" si="146"/>
        <v>0.2087</v>
      </c>
      <c r="AF139" s="302">
        <v>10.3</v>
      </c>
      <c r="AG139" s="304">
        <v>1160</v>
      </c>
      <c r="AH139" s="134">
        <f t="shared" si="147"/>
        <v>11948</v>
      </c>
      <c r="AI139" s="134">
        <f t="shared" si="149"/>
        <v>9454</v>
      </c>
    </row>
    <row r="140" spans="1:36" s="133" customFormat="1" ht="27" customHeight="1" x14ac:dyDescent="0.2">
      <c r="A140" s="398"/>
      <c r="B140" s="398"/>
      <c r="C140" s="395"/>
      <c r="D140" s="149" t="s">
        <v>701</v>
      </c>
      <c r="E140" s="153" t="s">
        <v>700</v>
      </c>
      <c r="F140" s="316" t="s">
        <v>1113</v>
      </c>
      <c r="G140" s="326" t="s">
        <v>1114</v>
      </c>
      <c r="H140" s="151">
        <f t="shared" si="148"/>
        <v>4.9400000000000004</v>
      </c>
      <c r="I140" s="151">
        <f>I121</f>
        <v>5.09</v>
      </c>
      <c r="J140" s="149">
        <v>29</v>
      </c>
      <c r="K140" s="149">
        <v>29</v>
      </c>
      <c r="L140" s="149">
        <v>39</v>
      </c>
      <c r="M140" s="149">
        <v>4</v>
      </c>
      <c r="N140" s="149">
        <v>7.04</v>
      </c>
      <c r="O140" s="148">
        <f t="shared" si="137"/>
        <v>3.2800000000000003E-2</v>
      </c>
      <c r="P140" s="147">
        <f t="shared" si="138"/>
        <v>6829</v>
      </c>
      <c r="Q140" s="146">
        <f t="shared" si="139"/>
        <v>3500</v>
      </c>
      <c r="R140" s="145">
        <f t="shared" si="140"/>
        <v>0.51</v>
      </c>
      <c r="S140" s="144" t="s">
        <v>698</v>
      </c>
      <c r="T140" s="143">
        <v>0.41399999999999998</v>
      </c>
      <c r="U140" s="142">
        <f t="shared" si="141"/>
        <v>2.11</v>
      </c>
      <c r="V140" s="142">
        <f t="shared" si="142"/>
        <v>7.71</v>
      </c>
      <c r="W140" s="139"/>
      <c r="X140" s="139"/>
      <c r="Y140" s="141"/>
      <c r="Z140" s="141">
        <f t="shared" si="143"/>
        <v>0.56999999999999995</v>
      </c>
      <c r="AA140" s="140"/>
      <c r="AB140" s="139"/>
      <c r="AC140" s="138">
        <f t="shared" si="144"/>
        <v>0.56999999999999995</v>
      </c>
      <c r="AD140" s="134">
        <f t="shared" si="145"/>
        <v>8.2799999999999994</v>
      </c>
      <c r="AE140" s="137">
        <f t="shared" si="146"/>
        <v>0.1961</v>
      </c>
      <c r="AF140" s="302">
        <v>10.3</v>
      </c>
      <c r="AG140" s="304">
        <v>1160</v>
      </c>
      <c r="AH140" s="134">
        <f t="shared" si="147"/>
        <v>11948</v>
      </c>
      <c r="AI140" s="134">
        <f t="shared" si="149"/>
        <v>9604.7999999999993</v>
      </c>
    </row>
    <row r="141" spans="1:36" s="133" customFormat="1" ht="27" customHeight="1" x14ac:dyDescent="0.25">
      <c r="A141" s="398"/>
      <c r="B141" s="398"/>
      <c r="C141" s="395"/>
      <c r="D141" s="149" t="s">
        <v>699</v>
      </c>
      <c r="E141" s="153" t="s">
        <v>709</v>
      </c>
      <c r="F141" s="316" t="s">
        <v>1106</v>
      </c>
      <c r="G141" s="317" t="s">
        <v>1107</v>
      </c>
      <c r="H141" s="151">
        <f t="shared" si="148"/>
        <v>5.71</v>
      </c>
      <c r="I141" s="151">
        <f>I122</f>
        <v>5.89</v>
      </c>
      <c r="J141" s="149">
        <v>29</v>
      </c>
      <c r="K141" s="149">
        <v>29</v>
      </c>
      <c r="L141" s="149">
        <v>45</v>
      </c>
      <c r="M141" s="149">
        <v>4</v>
      </c>
      <c r="N141" s="149">
        <v>8.3699999999999992</v>
      </c>
      <c r="O141" s="148">
        <f t="shared" si="137"/>
        <v>3.78E-2</v>
      </c>
      <c r="P141" s="147">
        <f t="shared" si="138"/>
        <v>5926</v>
      </c>
      <c r="Q141" s="146">
        <f t="shared" si="139"/>
        <v>3500</v>
      </c>
      <c r="R141" s="145">
        <f t="shared" si="140"/>
        <v>0.59</v>
      </c>
      <c r="S141" s="144" t="s">
        <v>698</v>
      </c>
      <c r="T141" s="143">
        <v>0.41399999999999998</v>
      </c>
      <c r="U141" s="142">
        <f t="shared" si="141"/>
        <v>2.44</v>
      </c>
      <c r="V141" s="142">
        <f t="shared" si="142"/>
        <v>8.92</v>
      </c>
      <c r="W141" s="139"/>
      <c r="X141" s="139"/>
      <c r="Y141" s="141"/>
      <c r="Z141" s="141">
        <f t="shared" si="143"/>
        <v>0.66</v>
      </c>
      <c r="AA141" s="140"/>
      <c r="AB141" s="139"/>
      <c r="AC141" s="138">
        <f t="shared" si="144"/>
        <v>0.66</v>
      </c>
      <c r="AD141" s="134">
        <f t="shared" si="145"/>
        <v>9.58</v>
      </c>
      <c r="AE141" s="137">
        <f t="shared" si="146"/>
        <v>0.20169999999999999</v>
      </c>
      <c r="AF141" s="302">
        <v>12</v>
      </c>
      <c r="AG141" s="135">
        <v>1136</v>
      </c>
      <c r="AH141" s="134">
        <f t="shared" si="147"/>
        <v>13632</v>
      </c>
      <c r="AI141" s="134">
        <f t="shared" si="149"/>
        <v>10882.88</v>
      </c>
    </row>
    <row r="142" spans="1:36" ht="21" customHeight="1" x14ac:dyDescent="0.2">
      <c r="A142" s="132" t="s">
        <v>1014</v>
      </c>
      <c r="B142" s="130"/>
      <c r="C142" s="131"/>
      <c r="D142" s="130"/>
      <c r="AF142" s="180"/>
      <c r="AG142" s="128">
        <f>SUM(AG137:AG141)</f>
        <v>5232</v>
      </c>
      <c r="AH142" s="179">
        <f>SUM(AH137:AH141)</f>
        <v>52184.2</v>
      </c>
      <c r="AI142" s="179">
        <f>SUM(AI137:AI141)</f>
        <v>41570.28</v>
      </c>
      <c r="AJ142" s="178">
        <f>(AH142-AI142)/AH142</f>
        <v>0.20300000000000001</v>
      </c>
    </row>
    <row r="143" spans="1:36" s="154" customFormat="1" ht="21" customHeight="1" x14ac:dyDescent="0.2">
      <c r="A143" s="177"/>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5"/>
    </row>
    <row r="144" spans="1:36" s="154" customFormat="1" ht="21" customHeight="1" x14ac:dyDescent="0.25">
      <c r="A144" s="174" t="s">
        <v>1261</v>
      </c>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2"/>
    </row>
    <row r="145" spans="1:36" s="154" customFormat="1" ht="21" customHeight="1" x14ac:dyDescent="0.2">
      <c r="A145" s="171" t="s">
        <v>1037</v>
      </c>
      <c r="B145" s="170"/>
      <c r="C145" s="169"/>
      <c r="D145" s="166"/>
      <c r="E145" s="168"/>
      <c r="F145" s="168"/>
      <c r="G145" s="168"/>
      <c r="H145" s="167"/>
      <c r="I145" s="167"/>
      <c r="J145" s="166"/>
      <c r="K145" s="166"/>
      <c r="L145" s="166"/>
      <c r="M145" s="166"/>
      <c r="N145" s="166"/>
      <c r="O145" s="165"/>
      <c r="P145" s="164"/>
      <c r="Q145" s="163"/>
      <c r="R145" s="162"/>
      <c r="S145" s="161"/>
      <c r="T145" s="160"/>
      <c r="U145" s="159"/>
      <c r="V145" s="159"/>
      <c r="W145" s="158"/>
      <c r="X145" s="158"/>
      <c r="Y145" s="159"/>
      <c r="Z145" s="159"/>
      <c r="AA145" s="159"/>
      <c r="AB145" s="158"/>
      <c r="AC145" s="157"/>
      <c r="AD145" s="155"/>
      <c r="AE145" s="156"/>
      <c r="AF145" s="181"/>
      <c r="AG145" s="155"/>
      <c r="AH145" s="155"/>
      <c r="AI145" s="155"/>
    </row>
    <row r="146" spans="1:36" s="133" customFormat="1" ht="27" customHeight="1" x14ac:dyDescent="0.25">
      <c r="A146" s="397" t="str">
        <f>A145</f>
        <v>6 piece set -- Serta Brand 85gsm Microfiber Sheets -- Simply Comfy</v>
      </c>
      <c r="B146" s="397" t="s">
        <v>705</v>
      </c>
      <c r="C146" s="394" t="s">
        <v>704</v>
      </c>
      <c r="D146" s="149" t="s">
        <v>703</v>
      </c>
      <c r="E146" s="153" t="s">
        <v>1033</v>
      </c>
      <c r="F146" s="316" t="s">
        <v>1213</v>
      </c>
      <c r="G146" s="317" t="s">
        <v>1214</v>
      </c>
      <c r="H146" s="151">
        <f>I146*0.97</f>
        <v>3.57</v>
      </c>
      <c r="I146" s="151">
        <f>'CHN 04-09-2025'!G2</f>
        <v>3.68</v>
      </c>
      <c r="J146" s="149">
        <v>29</v>
      </c>
      <c r="K146" s="149">
        <v>29</v>
      </c>
      <c r="L146" s="149">
        <v>28</v>
      </c>
      <c r="M146" s="149">
        <v>4</v>
      </c>
      <c r="N146" s="149">
        <v>4.3600000000000003</v>
      </c>
      <c r="O146" s="148">
        <f t="shared" ref="O146:O152" si="150">J146*K146*L146/1000000</f>
        <v>2.35E-2</v>
      </c>
      <c r="P146" s="147">
        <f t="shared" ref="P146:P152" si="151">56/O146*M146</f>
        <v>9532</v>
      </c>
      <c r="Q146" s="146">
        <f t="shared" ref="Q146:Q152" si="152">$Q$9</f>
        <v>3500</v>
      </c>
      <c r="R146" s="145">
        <f t="shared" ref="R146:R152" si="153">Q146/P146</f>
        <v>0.37</v>
      </c>
      <c r="S146" s="144" t="s">
        <v>698</v>
      </c>
      <c r="T146" s="143">
        <v>0.41399999999999998</v>
      </c>
      <c r="U146" s="142">
        <f t="shared" ref="U146:U152" si="154">I146*T146</f>
        <v>1.52</v>
      </c>
      <c r="V146" s="142">
        <f t="shared" ref="V146:V152" si="155">U146+R146+I146</f>
        <v>5.57</v>
      </c>
      <c r="W146" s="139"/>
      <c r="X146" s="139"/>
      <c r="Y146" s="141"/>
      <c r="Z146" s="141">
        <f t="shared" ref="Z146:Z152" si="156">AF146*$Z$9</f>
        <v>0.42</v>
      </c>
      <c r="AA146" s="140"/>
      <c r="AB146" s="139"/>
      <c r="AC146" s="138">
        <f t="shared" ref="AC146:AC152" si="157">SUM(W146:AB146)</f>
        <v>0.42</v>
      </c>
      <c r="AD146" s="134">
        <f t="shared" ref="AD146:AD152" si="158">AC146+V146</f>
        <v>5.99</v>
      </c>
      <c r="AE146" s="137">
        <f t="shared" ref="AE146:AE152" si="159">(AF146-AD146)/AF146</f>
        <v>0.20660000000000001</v>
      </c>
      <c r="AF146" s="302">
        <v>7.55</v>
      </c>
      <c r="AG146" s="135">
        <v>1572</v>
      </c>
      <c r="AH146" s="134">
        <f t="shared" ref="AH146:AH152" si="160">AG146*AF146</f>
        <v>11868.6</v>
      </c>
      <c r="AI146" s="134">
        <f>AG146*AD146</f>
        <v>9416.2800000000007</v>
      </c>
    </row>
    <row r="147" spans="1:36" s="133" customFormat="1" ht="27" customHeight="1" x14ac:dyDescent="0.25">
      <c r="A147" s="398"/>
      <c r="B147" s="398"/>
      <c r="C147" s="395"/>
      <c r="D147" s="149" t="s">
        <v>702</v>
      </c>
      <c r="E147" s="153" t="s">
        <v>1033</v>
      </c>
      <c r="F147" s="316" t="s">
        <v>1215</v>
      </c>
      <c r="G147" s="317" t="s">
        <v>1216</v>
      </c>
      <c r="H147" s="151">
        <f t="shared" ref="H147:H152" si="161">I147*0.97</f>
        <v>4.37</v>
      </c>
      <c r="I147" s="151">
        <f>'CHN 04-09-2025'!G3</f>
        <v>4.5</v>
      </c>
      <c r="J147" s="149">
        <v>29</v>
      </c>
      <c r="K147" s="149">
        <v>29</v>
      </c>
      <c r="L147" s="149">
        <v>33</v>
      </c>
      <c r="M147" s="149">
        <v>4</v>
      </c>
      <c r="N147" s="149">
        <v>6.17</v>
      </c>
      <c r="O147" s="148">
        <f t="shared" si="150"/>
        <v>2.7799999999999998E-2</v>
      </c>
      <c r="P147" s="147">
        <f t="shared" si="151"/>
        <v>8058</v>
      </c>
      <c r="Q147" s="146">
        <f t="shared" si="152"/>
        <v>3500</v>
      </c>
      <c r="R147" s="145">
        <f t="shared" si="153"/>
        <v>0.43</v>
      </c>
      <c r="S147" s="144" t="s">
        <v>698</v>
      </c>
      <c r="T147" s="143">
        <v>0.41399999999999998</v>
      </c>
      <c r="U147" s="142">
        <f t="shared" si="154"/>
        <v>1.86</v>
      </c>
      <c r="V147" s="142">
        <f t="shared" si="155"/>
        <v>6.79</v>
      </c>
      <c r="W147" s="139"/>
      <c r="X147" s="139"/>
      <c r="Y147" s="141"/>
      <c r="Z147" s="141">
        <f t="shared" si="156"/>
        <v>0.51</v>
      </c>
      <c r="AA147" s="140"/>
      <c r="AB147" s="139"/>
      <c r="AC147" s="138">
        <f t="shared" si="157"/>
        <v>0.51</v>
      </c>
      <c r="AD147" s="134">
        <f t="shared" si="158"/>
        <v>7.3</v>
      </c>
      <c r="AE147" s="137">
        <f t="shared" si="159"/>
        <v>0.20649999999999999</v>
      </c>
      <c r="AF147" s="302">
        <v>9.1999999999999993</v>
      </c>
      <c r="AG147" s="135">
        <v>1160</v>
      </c>
      <c r="AH147" s="134">
        <f t="shared" si="160"/>
        <v>10672</v>
      </c>
      <c r="AI147" s="134">
        <f t="shared" ref="AI147:AI152" si="162">AG147*AD147</f>
        <v>8468</v>
      </c>
    </row>
    <row r="148" spans="1:36" s="133" customFormat="1" ht="27" customHeight="1" x14ac:dyDescent="0.2">
      <c r="A148" s="398"/>
      <c r="B148" s="398"/>
      <c r="C148" s="395"/>
      <c r="D148" s="149" t="s">
        <v>701</v>
      </c>
      <c r="E148" s="153" t="s">
        <v>1033</v>
      </c>
      <c r="F148" s="316" t="s">
        <v>1217</v>
      </c>
      <c r="G148" s="326" t="s">
        <v>1218</v>
      </c>
      <c r="H148" s="151">
        <f t="shared" si="161"/>
        <v>4.8499999999999996</v>
      </c>
      <c r="I148" s="151">
        <f>'CHN 04-09-2025'!G4</f>
        <v>5</v>
      </c>
      <c r="J148" s="149">
        <v>29</v>
      </c>
      <c r="K148" s="149">
        <v>29</v>
      </c>
      <c r="L148" s="149">
        <v>39</v>
      </c>
      <c r="M148" s="149">
        <v>4</v>
      </c>
      <c r="N148" s="149">
        <v>7.04</v>
      </c>
      <c r="O148" s="148">
        <f t="shared" si="150"/>
        <v>3.2800000000000003E-2</v>
      </c>
      <c r="P148" s="147">
        <f t="shared" si="151"/>
        <v>6829</v>
      </c>
      <c r="Q148" s="146">
        <f t="shared" si="152"/>
        <v>3500</v>
      </c>
      <c r="R148" s="145">
        <f t="shared" si="153"/>
        <v>0.51</v>
      </c>
      <c r="S148" s="144" t="s">
        <v>698</v>
      </c>
      <c r="T148" s="143">
        <v>0.41399999999999998</v>
      </c>
      <c r="U148" s="142">
        <f t="shared" si="154"/>
        <v>2.0699999999999998</v>
      </c>
      <c r="V148" s="142">
        <f t="shared" si="155"/>
        <v>7.58</v>
      </c>
      <c r="W148" s="139"/>
      <c r="X148" s="139"/>
      <c r="Y148" s="141"/>
      <c r="Z148" s="141">
        <f t="shared" si="156"/>
        <v>0.56999999999999995</v>
      </c>
      <c r="AA148" s="140"/>
      <c r="AB148" s="139"/>
      <c r="AC148" s="138">
        <f t="shared" si="157"/>
        <v>0.56999999999999995</v>
      </c>
      <c r="AD148" s="134">
        <f t="shared" si="158"/>
        <v>8.15</v>
      </c>
      <c r="AE148" s="137">
        <f t="shared" si="159"/>
        <v>0.2087</v>
      </c>
      <c r="AF148" s="302">
        <v>10.3</v>
      </c>
      <c r="AG148" s="304">
        <v>1188</v>
      </c>
      <c r="AH148" s="134">
        <f t="shared" si="160"/>
        <v>12236.4</v>
      </c>
      <c r="AI148" s="134">
        <f t="shared" si="162"/>
        <v>9682.2000000000007</v>
      </c>
    </row>
    <row r="149" spans="1:36" s="133" customFormat="1" ht="27" customHeight="1" x14ac:dyDescent="0.2">
      <c r="A149" s="398"/>
      <c r="B149" s="398"/>
      <c r="C149" s="395"/>
      <c r="D149" s="149" t="s">
        <v>701</v>
      </c>
      <c r="E149" s="153" t="s">
        <v>1035</v>
      </c>
      <c r="F149" s="331" t="s">
        <v>1223</v>
      </c>
      <c r="G149" s="336" t="s">
        <v>1224</v>
      </c>
      <c r="H149" s="151">
        <f t="shared" si="161"/>
        <v>4.8499999999999996</v>
      </c>
      <c r="I149" s="151">
        <f>I148</f>
        <v>5</v>
      </c>
      <c r="J149" s="149">
        <v>29</v>
      </c>
      <c r="K149" s="149">
        <v>29</v>
      </c>
      <c r="L149" s="149">
        <v>39</v>
      </c>
      <c r="M149" s="149">
        <v>4</v>
      </c>
      <c r="N149" s="149">
        <v>7.04</v>
      </c>
      <c r="O149" s="148">
        <f t="shared" si="150"/>
        <v>3.2800000000000003E-2</v>
      </c>
      <c r="P149" s="147">
        <f t="shared" si="151"/>
        <v>6829</v>
      </c>
      <c r="Q149" s="146">
        <f t="shared" si="152"/>
        <v>3500</v>
      </c>
      <c r="R149" s="145">
        <f t="shared" si="153"/>
        <v>0.51</v>
      </c>
      <c r="S149" s="144" t="s">
        <v>698</v>
      </c>
      <c r="T149" s="143">
        <v>0.41399999999999998</v>
      </c>
      <c r="U149" s="142">
        <f t="shared" si="154"/>
        <v>2.0699999999999998</v>
      </c>
      <c r="V149" s="142">
        <f t="shared" si="155"/>
        <v>7.58</v>
      </c>
      <c r="W149" s="139"/>
      <c r="X149" s="139"/>
      <c r="Y149" s="141"/>
      <c r="Z149" s="141">
        <f t="shared" si="156"/>
        <v>0.56999999999999995</v>
      </c>
      <c r="AA149" s="140"/>
      <c r="AB149" s="139"/>
      <c r="AC149" s="138">
        <f t="shared" si="157"/>
        <v>0.56999999999999995</v>
      </c>
      <c r="AD149" s="134">
        <f t="shared" si="158"/>
        <v>8.15</v>
      </c>
      <c r="AE149" s="137">
        <f t="shared" si="159"/>
        <v>0.2087</v>
      </c>
      <c r="AF149" s="302">
        <v>10.3</v>
      </c>
      <c r="AG149" s="304">
        <v>1188</v>
      </c>
      <c r="AH149" s="134">
        <f t="shared" si="160"/>
        <v>12236.4</v>
      </c>
      <c r="AI149" s="134">
        <f t="shared" si="162"/>
        <v>9682.2000000000007</v>
      </c>
    </row>
    <row r="150" spans="1:36" s="133" customFormat="1" ht="27" customHeight="1" x14ac:dyDescent="0.2">
      <c r="A150" s="398"/>
      <c r="B150" s="398"/>
      <c r="C150" s="395"/>
      <c r="D150" s="149" t="s">
        <v>701</v>
      </c>
      <c r="E150" s="153" t="s">
        <v>1034</v>
      </c>
      <c r="F150" s="318" t="s">
        <v>1123</v>
      </c>
      <c r="G150" s="320" t="s">
        <v>1124</v>
      </c>
      <c r="H150" s="151">
        <f t="shared" si="161"/>
        <v>4.8499999999999996</v>
      </c>
      <c r="I150" s="151">
        <f>I148</f>
        <v>5</v>
      </c>
      <c r="J150" s="149">
        <v>29</v>
      </c>
      <c r="K150" s="149">
        <v>29</v>
      </c>
      <c r="L150" s="149">
        <v>39</v>
      </c>
      <c r="M150" s="149">
        <v>4</v>
      </c>
      <c r="N150" s="149">
        <v>7.04</v>
      </c>
      <c r="O150" s="148">
        <f t="shared" si="150"/>
        <v>3.2800000000000003E-2</v>
      </c>
      <c r="P150" s="147">
        <f t="shared" si="151"/>
        <v>6829</v>
      </c>
      <c r="Q150" s="146">
        <f t="shared" si="152"/>
        <v>3500</v>
      </c>
      <c r="R150" s="145">
        <f t="shared" si="153"/>
        <v>0.51</v>
      </c>
      <c r="S150" s="144" t="s">
        <v>698</v>
      </c>
      <c r="T150" s="143">
        <v>0.41399999999999998</v>
      </c>
      <c r="U150" s="142">
        <f t="shared" si="154"/>
        <v>2.0699999999999998</v>
      </c>
      <c r="V150" s="142">
        <f t="shared" si="155"/>
        <v>7.58</v>
      </c>
      <c r="W150" s="139"/>
      <c r="X150" s="139"/>
      <c r="Y150" s="141"/>
      <c r="Z150" s="141">
        <f t="shared" si="156"/>
        <v>0.56999999999999995</v>
      </c>
      <c r="AA150" s="140"/>
      <c r="AB150" s="139"/>
      <c r="AC150" s="138">
        <f t="shared" si="157"/>
        <v>0.56999999999999995</v>
      </c>
      <c r="AD150" s="134">
        <f t="shared" si="158"/>
        <v>8.15</v>
      </c>
      <c r="AE150" s="137">
        <f t="shared" si="159"/>
        <v>0.2087</v>
      </c>
      <c r="AF150" s="302">
        <v>10.3</v>
      </c>
      <c r="AG150" s="304">
        <v>1188</v>
      </c>
      <c r="AH150" s="134">
        <f t="shared" si="160"/>
        <v>12236.4</v>
      </c>
      <c r="AI150" s="134">
        <f t="shared" si="162"/>
        <v>9682.2000000000007</v>
      </c>
    </row>
    <row r="151" spans="1:36" s="133" customFormat="1" ht="27" customHeight="1" x14ac:dyDescent="0.25">
      <c r="A151" s="398"/>
      <c r="B151" s="398"/>
      <c r="C151" s="395"/>
      <c r="D151" s="149" t="s">
        <v>699</v>
      </c>
      <c r="E151" s="153" t="s">
        <v>1034</v>
      </c>
      <c r="F151" s="318" t="s">
        <v>1219</v>
      </c>
      <c r="G151" s="321" t="s">
        <v>1220</v>
      </c>
      <c r="H151" s="151">
        <f t="shared" si="161"/>
        <v>5.61</v>
      </c>
      <c r="I151" s="151">
        <f>'CHN 04-09-2025'!G5</f>
        <v>5.78</v>
      </c>
      <c r="J151" s="149">
        <v>29</v>
      </c>
      <c r="K151" s="149">
        <v>29</v>
      </c>
      <c r="L151" s="149">
        <v>45</v>
      </c>
      <c r="M151" s="149">
        <v>4</v>
      </c>
      <c r="N151" s="149">
        <v>8.3699999999999992</v>
      </c>
      <c r="O151" s="148">
        <f t="shared" si="150"/>
        <v>3.78E-2</v>
      </c>
      <c r="P151" s="147">
        <f t="shared" si="151"/>
        <v>5926</v>
      </c>
      <c r="Q151" s="146">
        <f t="shared" si="152"/>
        <v>3500</v>
      </c>
      <c r="R151" s="145">
        <f t="shared" si="153"/>
        <v>0.59</v>
      </c>
      <c r="S151" s="144" t="s">
        <v>698</v>
      </c>
      <c r="T151" s="143">
        <v>0.41399999999999998</v>
      </c>
      <c r="U151" s="142">
        <f t="shared" si="154"/>
        <v>2.39</v>
      </c>
      <c r="V151" s="142">
        <f t="shared" si="155"/>
        <v>8.76</v>
      </c>
      <c r="W151" s="139"/>
      <c r="X151" s="139"/>
      <c r="Y151" s="141"/>
      <c r="Z151" s="141">
        <f t="shared" si="156"/>
        <v>0.66</v>
      </c>
      <c r="AA151" s="140"/>
      <c r="AB151" s="139"/>
      <c r="AC151" s="138">
        <f t="shared" si="157"/>
        <v>0.66</v>
      </c>
      <c r="AD151" s="134">
        <f t="shared" si="158"/>
        <v>9.42</v>
      </c>
      <c r="AE151" s="137">
        <f t="shared" si="159"/>
        <v>0.215</v>
      </c>
      <c r="AF151" s="302">
        <v>12</v>
      </c>
      <c r="AG151" s="135">
        <v>1748</v>
      </c>
      <c r="AH151" s="134">
        <f t="shared" si="160"/>
        <v>20976</v>
      </c>
      <c r="AI151" s="134">
        <f t="shared" si="162"/>
        <v>16466.16</v>
      </c>
    </row>
    <row r="152" spans="1:36" s="133" customFormat="1" ht="27" customHeight="1" x14ac:dyDescent="0.25">
      <c r="A152" s="399"/>
      <c r="B152" s="399"/>
      <c r="C152" s="396"/>
      <c r="D152" s="149" t="s">
        <v>706</v>
      </c>
      <c r="E152" s="153" t="s">
        <v>1034</v>
      </c>
      <c r="F152" s="318" t="s">
        <v>1221</v>
      </c>
      <c r="G152" s="321" t="s">
        <v>1222</v>
      </c>
      <c r="H152" s="151">
        <f t="shared" si="161"/>
        <v>5.7</v>
      </c>
      <c r="I152" s="151">
        <f>'CHN 04-09-2025'!G6</f>
        <v>5.88</v>
      </c>
      <c r="J152" s="149">
        <v>29</v>
      </c>
      <c r="K152" s="149">
        <v>29</v>
      </c>
      <c r="L152" s="149">
        <v>45</v>
      </c>
      <c r="M152" s="149">
        <v>4</v>
      </c>
      <c r="N152" s="149">
        <v>8.3699999999999992</v>
      </c>
      <c r="O152" s="148">
        <f t="shared" si="150"/>
        <v>3.78E-2</v>
      </c>
      <c r="P152" s="147">
        <f t="shared" si="151"/>
        <v>5926</v>
      </c>
      <c r="Q152" s="146">
        <f t="shared" si="152"/>
        <v>3500</v>
      </c>
      <c r="R152" s="145">
        <f t="shared" si="153"/>
        <v>0.59</v>
      </c>
      <c r="S152" s="144" t="s">
        <v>698</v>
      </c>
      <c r="T152" s="143">
        <v>0.41399999999999998</v>
      </c>
      <c r="U152" s="142">
        <f t="shared" si="154"/>
        <v>2.4300000000000002</v>
      </c>
      <c r="V152" s="142">
        <f t="shared" si="155"/>
        <v>8.9</v>
      </c>
      <c r="W152" s="139"/>
      <c r="X152" s="139"/>
      <c r="Y152" s="141"/>
      <c r="Z152" s="141">
        <f t="shared" si="156"/>
        <v>0.66</v>
      </c>
      <c r="AA152" s="140"/>
      <c r="AB152" s="139"/>
      <c r="AC152" s="138">
        <f t="shared" si="157"/>
        <v>0.66</v>
      </c>
      <c r="AD152" s="134">
        <f t="shared" si="158"/>
        <v>9.56</v>
      </c>
      <c r="AE152" s="137">
        <f t="shared" si="159"/>
        <v>0.20330000000000001</v>
      </c>
      <c r="AF152" s="302">
        <v>12</v>
      </c>
      <c r="AG152" s="304">
        <v>248</v>
      </c>
      <c r="AH152" s="134">
        <f t="shared" si="160"/>
        <v>2976</v>
      </c>
      <c r="AI152" s="134">
        <f t="shared" si="162"/>
        <v>2370.88</v>
      </c>
    </row>
    <row r="153" spans="1:36" ht="22.5" customHeight="1" x14ac:dyDescent="0.2">
      <c r="A153" s="132" t="s">
        <v>1014</v>
      </c>
      <c r="B153" s="130"/>
      <c r="C153" s="131"/>
      <c r="D153" s="130"/>
      <c r="AG153" s="128">
        <f>SUM(AG146:AG152)</f>
        <v>8292</v>
      </c>
      <c r="AH153" s="179">
        <f>SUM(AH146:AH152)</f>
        <v>83201.8</v>
      </c>
      <c r="AI153" s="179">
        <f>SUM(AI146:AI152)</f>
        <v>65767.92</v>
      </c>
      <c r="AJ153" s="178">
        <f>(AH153-AI153)/AH153</f>
        <v>0.21</v>
      </c>
    </row>
    <row r="154" spans="1:36" ht="21" customHeight="1" x14ac:dyDescent="0.2">
      <c r="A154" s="177"/>
      <c r="B154" s="176"/>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5"/>
      <c r="AJ154" s="178"/>
    </row>
    <row r="155" spans="1:36" s="154" customFormat="1" ht="21" customHeight="1" x14ac:dyDescent="0.25">
      <c r="A155" s="174" t="s">
        <v>1262</v>
      </c>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3"/>
      <c r="AI155" s="172"/>
    </row>
    <row r="156" spans="1:36" s="154" customFormat="1" ht="21" customHeight="1" x14ac:dyDescent="0.2">
      <c r="A156" s="171" t="s">
        <v>1040</v>
      </c>
      <c r="B156" s="170"/>
      <c r="C156" s="169"/>
      <c r="D156" s="166"/>
      <c r="E156" s="168"/>
      <c r="F156" s="168"/>
      <c r="G156" s="168"/>
      <c r="H156" s="167"/>
      <c r="I156" s="167"/>
      <c r="J156" s="166"/>
      <c r="K156" s="166"/>
      <c r="L156" s="166"/>
      <c r="M156" s="166"/>
      <c r="N156" s="166"/>
      <c r="O156" s="165"/>
      <c r="P156" s="164"/>
      <c r="Q156" s="163"/>
      <c r="R156" s="162"/>
      <c r="S156" s="161"/>
      <c r="T156" s="160"/>
      <c r="U156" s="159"/>
      <c r="V156" s="159"/>
      <c r="W156" s="158"/>
      <c r="X156" s="158"/>
      <c r="Y156" s="159"/>
      <c r="Z156" s="159"/>
      <c r="AA156" s="159"/>
      <c r="AB156" s="158"/>
      <c r="AC156" s="157"/>
      <c r="AD156" s="155"/>
      <c r="AE156" s="156"/>
      <c r="AF156" s="181"/>
      <c r="AG156" s="155"/>
      <c r="AH156" s="155"/>
      <c r="AI156" s="155"/>
    </row>
    <row r="157" spans="1:36" s="133" customFormat="1" ht="27" customHeight="1" x14ac:dyDescent="0.25">
      <c r="A157" s="350" t="s">
        <v>1042</v>
      </c>
      <c r="B157" s="350" t="s">
        <v>1249</v>
      </c>
      <c r="C157" s="355" t="s">
        <v>696</v>
      </c>
      <c r="D157" s="149" t="s">
        <v>695</v>
      </c>
      <c r="E157" s="153" t="s">
        <v>1016</v>
      </c>
      <c r="F157" s="314" t="s">
        <v>1070</v>
      </c>
      <c r="G157" s="301" t="s">
        <v>1093</v>
      </c>
      <c r="H157" s="151">
        <f t="shared" ref="H157:H164" si="163">I157*0.97</f>
        <v>0.95</v>
      </c>
      <c r="I157" s="151">
        <f>'CHN 04-09-2025'!G15</f>
        <v>0.98</v>
      </c>
      <c r="J157" s="150">
        <v>30</v>
      </c>
      <c r="K157" s="150">
        <v>24</v>
      </c>
      <c r="L157" s="150">
        <v>15</v>
      </c>
      <c r="M157" s="149">
        <v>8</v>
      </c>
      <c r="N157" s="149">
        <v>1.99</v>
      </c>
      <c r="O157" s="148">
        <f t="shared" ref="O157:O164" si="164">J157*K157*L157/1000000</f>
        <v>1.0800000000000001E-2</v>
      </c>
      <c r="P157" s="147">
        <f t="shared" ref="P157:P164" si="165">56/O157*M157</f>
        <v>41481</v>
      </c>
      <c r="Q157" s="146">
        <f t="shared" ref="Q157:Q182" si="166">$Q$9</f>
        <v>3500</v>
      </c>
      <c r="R157" s="145">
        <f t="shared" ref="R157:R164" si="167">Q157/P157</f>
        <v>0.08</v>
      </c>
      <c r="S157" s="144" t="s">
        <v>693</v>
      </c>
      <c r="T157" s="143">
        <v>0.41399999999999998</v>
      </c>
      <c r="U157" s="142">
        <f t="shared" ref="U157:U164" si="168">I157*T157</f>
        <v>0.41</v>
      </c>
      <c r="V157" s="142">
        <f t="shared" ref="V157:V164" si="169">U157+R157+I157</f>
        <v>1.47</v>
      </c>
      <c r="W157" s="139"/>
      <c r="X157" s="139"/>
      <c r="Y157" s="141"/>
      <c r="Z157" s="141">
        <f t="shared" ref="Z157:Z164" si="170">AF157*$Z$9</f>
        <v>0.14000000000000001</v>
      </c>
      <c r="AA157" s="140"/>
      <c r="AB157" s="139"/>
      <c r="AC157" s="138">
        <f t="shared" ref="AC157:AC164" si="171">SUM(W157:AB157)</f>
        <v>0.14000000000000001</v>
      </c>
      <c r="AD157" s="134">
        <f t="shared" ref="AD157:AD164" si="172">AC157+V157</f>
        <v>1.61</v>
      </c>
      <c r="AE157" s="137">
        <f t="shared" ref="AE157:AE164" si="173">(AF157-AD157)/AF157</f>
        <v>0.37840000000000001</v>
      </c>
      <c r="AF157" s="136">
        <v>2.59</v>
      </c>
      <c r="AG157" s="303">
        <v>4000</v>
      </c>
      <c r="AH157" s="134">
        <f t="shared" ref="AH157:AH164" si="174">AG157*AF157</f>
        <v>10360</v>
      </c>
      <c r="AI157" s="134">
        <f>AG157*AD157</f>
        <v>6440</v>
      </c>
    </row>
    <row r="158" spans="1:36" s="133" customFormat="1" ht="27" customHeight="1" x14ac:dyDescent="0.25">
      <c r="A158" s="351"/>
      <c r="B158" s="351"/>
      <c r="C158" s="356"/>
      <c r="D158" s="149" t="s">
        <v>695</v>
      </c>
      <c r="E158" s="153" t="s">
        <v>901</v>
      </c>
      <c r="F158" s="314" t="s">
        <v>1071</v>
      </c>
      <c r="G158" s="301" t="s">
        <v>1094</v>
      </c>
      <c r="H158" s="151">
        <f t="shared" si="163"/>
        <v>0.95</v>
      </c>
      <c r="I158" s="151">
        <f>I157</f>
        <v>0.98</v>
      </c>
      <c r="J158" s="150">
        <v>30</v>
      </c>
      <c r="K158" s="150">
        <v>24</v>
      </c>
      <c r="L158" s="150">
        <v>15</v>
      </c>
      <c r="M158" s="149">
        <v>8</v>
      </c>
      <c r="N158" s="149">
        <v>2.41</v>
      </c>
      <c r="O158" s="148">
        <f t="shared" si="164"/>
        <v>1.0800000000000001E-2</v>
      </c>
      <c r="P158" s="147">
        <f t="shared" si="165"/>
        <v>41481</v>
      </c>
      <c r="Q158" s="146">
        <f t="shared" si="166"/>
        <v>3500</v>
      </c>
      <c r="R158" s="145">
        <f t="shared" si="167"/>
        <v>0.08</v>
      </c>
      <c r="S158" s="144" t="s">
        <v>693</v>
      </c>
      <c r="T158" s="143">
        <v>0.41399999999999998</v>
      </c>
      <c r="U158" s="142">
        <f t="shared" si="168"/>
        <v>0.41</v>
      </c>
      <c r="V158" s="142">
        <f t="shared" si="169"/>
        <v>1.47</v>
      </c>
      <c r="W158" s="139"/>
      <c r="X158" s="139"/>
      <c r="Y158" s="141"/>
      <c r="Z158" s="141">
        <f t="shared" si="170"/>
        <v>0.14000000000000001</v>
      </c>
      <c r="AA158" s="140"/>
      <c r="AB158" s="139"/>
      <c r="AC158" s="138">
        <f t="shared" si="171"/>
        <v>0.14000000000000001</v>
      </c>
      <c r="AD158" s="134">
        <f t="shared" si="172"/>
        <v>1.61</v>
      </c>
      <c r="AE158" s="137">
        <f t="shared" si="173"/>
        <v>0.37840000000000001</v>
      </c>
      <c r="AF158" s="136">
        <v>2.59</v>
      </c>
      <c r="AG158" s="303">
        <v>2400</v>
      </c>
      <c r="AH158" s="134">
        <f>AG158*AF158</f>
        <v>6216</v>
      </c>
      <c r="AI158" s="134">
        <f>AG158*AD158</f>
        <v>3864</v>
      </c>
    </row>
    <row r="159" spans="1:36" s="133" customFormat="1" ht="27" customHeight="1" x14ac:dyDescent="0.25">
      <c r="A159" s="351"/>
      <c r="B159" s="351"/>
      <c r="C159" s="356"/>
      <c r="D159" s="149" t="s">
        <v>695</v>
      </c>
      <c r="E159" s="153" t="s">
        <v>935</v>
      </c>
      <c r="F159" s="314" t="s">
        <v>1072</v>
      </c>
      <c r="G159" s="301" t="s">
        <v>1095</v>
      </c>
      <c r="H159" s="151">
        <f t="shared" si="163"/>
        <v>0.95</v>
      </c>
      <c r="I159" s="151">
        <f t="shared" ref="I159:I161" si="175">I158</f>
        <v>0.98</v>
      </c>
      <c r="J159" s="150">
        <v>30</v>
      </c>
      <c r="K159" s="150">
        <v>24</v>
      </c>
      <c r="L159" s="150">
        <v>15</v>
      </c>
      <c r="M159" s="149">
        <v>8</v>
      </c>
      <c r="N159" s="149">
        <v>1.99</v>
      </c>
      <c r="O159" s="148">
        <f t="shared" si="164"/>
        <v>1.0800000000000001E-2</v>
      </c>
      <c r="P159" s="147">
        <f t="shared" si="165"/>
        <v>41481</v>
      </c>
      <c r="Q159" s="146">
        <f t="shared" si="166"/>
        <v>3500</v>
      </c>
      <c r="R159" s="145">
        <f t="shared" si="167"/>
        <v>0.08</v>
      </c>
      <c r="S159" s="144" t="s">
        <v>693</v>
      </c>
      <c r="T159" s="143">
        <v>0.41399999999999998</v>
      </c>
      <c r="U159" s="142">
        <f t="shared" si="168"/>
        <v>0.41</v>
      </c>
      <c r="V159" s="142">
        <f t="shared" si="169"/>
        <v>1.47</v>
      </c>
      <c r="W159" s="139"/>
      <c r="X159" s="139"/>
      <c r="Y159" s="141"/>
      <c r="Z159" s="141">
        <f t="shared" si="170"/>
        <v>0.14000000000000001</v>
      </c>
      <c r="AA159" s="140"/>
      <c r="AB159" s="139"/>
      <c r="AC159" s="138">
        <f t="shared" si="171"/>
        <v>0.14000000000000001</v>
      </c>
      <c r="AD159" s="134">
        <f t="shared" si="172"/>
        <v>1.61</v>
      </c>
      <c r="AE159" s="137">
        <f t="shared" si="173"/>
        <v>0.37840000000000001</v>
      </c>
      <c r="AF159" s="136">
        <v>2.59</v>
      </c>
      <c r="AG159" s="303">
        <v>2400</v>
      </c>
      <c r="AH159" s="134">
        <f t="shared" si="174"/>
        <v>6216</v>
      </c>
      <c r="AI159" s="134">
        <f t="shared" ref="AI159:AI164" si="176">AG159*AD159</f>
        <v>3864</v>
      </c>
    </row>
    <row r="160" spans="1:36" s="133" customFormat="1" ht="27" customHeight="1" x14ac:dyDescent="0.25">
      <c r="A160" s="351"/>
      <c r="B160" s="351"/>
      <c r="C160" s="356"/>
      <c r="D160" s="149" t="s">
        <v>695</v>
      </c>
      <c r="E160" s="153" t="s">
        <v>1041</v>
      </c>
      <c r="F160" s="314" t="s">
        <v>1073</v>
      </c>
      <c r="G160" s="301" t="s">
        <v>1096</v>
      </c>
      <c r="H160" s="151">
        <f t="shared" si="163"/>
        <v>0.95</v>
      </c>
      <c r="I160" s="151">
        <f t="shared" si="175"/>
        <v>0.98</v>
      </c>
      <c r="J160" s="150">
        <v>30</v>
      </c>
      <c r="K160" s="150">
        <v>24</v>
      </c>
      <c r="L160" s="150">
        <v>15</v>
      </c>
      <c r="M160" s="149">
        <v>8</v>
      </c>
      <c r="N160" s="149">
        <v>2.41</v>
      </c>
      <c r="O160" s="148">
        <f t="shared" si="164"/>
        <v>1.0800000000000001E-2</v>
      </c>
      <c r="P160" s="147">
        <f t="shared" si="165"/>
        <v>41481</v>
      </c>
      <c r="Q160" s="146">
        <f t="shared" si="166"/>
        <v>3500</v>
      </c>
      <c r="R160" s="145">
        <f t="shared" si="167"/>
        <v>0.08</v>
      </c>
      <c r="S160" s="144" t="s">
        <v>693</v>
      </c>
      <c r="T160" s="143">
        <v>0.41399999999999998</v>
      </c>
      <c r="U160" s="142">
        <f t="shared" si="168"/>
        <v>0.41</v>
      </c>
      <c r="V160" s="142">
        <f t="shared" si="169"/>
        <v>1.47</v>
      </c>
      <c r="W160" s="139"/>
      <c r="X160" s="139"/>
      <c r="Y160" s="141"/>
      <c r="Z160" s="141">
        <f t="shared" si="170"/>
        <v>0.14000000000000001</v>
      </c>
      <c r="AA160" s="140"/>
      <c r="AB160" s="139"/>
      <c r="AC160" s="138">
        <f t="shared" si="171"/>
        <v>0.14000000000000001</v>
      </c>
      <c r="AD160" s="134">
        <f t="shared" si="172"/>
        <v>1.61</v>
      </c>
      <c r="AE160" s="137">
        <f t="shared" si="173"/>
        <v>0.37840000000000001</v>
      </c>
      <c r="AF160" s="136">
        <v>2.59</v>
      </c>
      <c r="AG160" s="303">
        <v>2400</v>
      </c>
      <c r="AH160" s="134">
        <f t="shared" si="174"/>
        <v>6216</v>
      </c>
      <c r="AI160" s="134">
        <f t="shared" si="176"/>
        <v>3864</v>
      </c>
    </row>
    <row r="161" spans="1:36" s="133" customFormat="1" ht="27" customHeight="1" x14ac:dyDescent="0.25">
      <c r="A161" s="351"/>
      <c r="B161" s="351"/>
      <c r="C161" s="356"/>
      <c r="D161" s="149" t="s">
        <v>695</v>
      </c>
      <c r="E161" s="153" t="s">
        <v>934</v>
      </c>
      <c r="F161" s="314" t="s">
        <v>1074</v>
      </c>
      <c r="G161" s="301" t="s">
        <v>1097</v>
      </c>
      <c r="H161" s="151">
        <f t="shared" si="163"/>
        <v>0.95</v>
      </c>
      <c r="I161" s="151">
        <f t="shared" si="175"/>
        <v>0.98</v>
      </c>
      <c r="J161" s="150">
        <v>30</v>
      </c>
      <c r="K161" s="150">
        <v>24</v>
      </c>
      <c r="L161" s="150">
        <v>15</v>
      </c>
      <c r="M161" s="149">
        <v>8</v>
      </c>
      <c r="N161" s="149">
        <v>1.99</v>
      </c>
      <c r="O161" s="148">
        <f t="shared" si="164"/>
        <v>1.0800000000000001E-2</v>
      </c>
      <c r="P161" s="147">
        <f t="shared" si="165"/>
        <v>41481</v>
      </c>
      <c r="Q161" s="146">
        <f t="shared" si="166"/>
        <v>3500</v>
      </c>
      <c r="R161" s="145">
        <f t="shared" si="167"/>
        <v>0.08</v>
      </c>
      <c r="S161" s="144" t="s">
        <v>693</v>
      </c>
      <c r="T161" s="143">
        <v>0.41399999999999998</v>
      </c>
      <c r="U161" s="142">
        <f t="shared" si="168"/>
        <v>0.41</v>
      </c>
      <c r="V161" s="142">
        <f t="shared" si="169"/>
        <v>1.47</v>
      </c>
      <c r="W161" s="139"/>
      <c r="X161" s="139"/>
      <c r="Y161" s="141"/>
      <c r="Z161" s="141">
        <f t="shared" si="170"/>
        <v>0.14000000000000001</v>
      </c>
      <c r="AA161" s="140"/>
      <c r="AB161" s="139"/>
      <c r="AC161" s="138">
        <f t="shared" si="171"/>
        <v>0.14000000000000001</v>
      </c>
      <c r="AD161" s="134">
        <f t="shared" si="172"/>
        <v>1.61</v>
      </c>
      <c r="AE161" s="137">
        <f t="shared" si="173"/>
        <v>0.37840000000000001</v>
      </c>
      <c r="AF161" s="136">
        <v>2.59</v>
      </c>
      <c r="AG161" s="303">
        <v>2200</v>
      </c>
      <c r="AH161" s="134">
        <f t="shared" si="174"/>
        <v>5698</v>
      </c>
      <c r="AI161" s="134">
        <f t="shared" si="176"/>
        <v>3542</v>
      </c>
    </row>
    <row r="162" spans="1:36" s="133" customFormat="1" ht="27" customHeight="1" x14ac:dyDescent="0.25">
      <c r="A162" s="351"/>
      <c r="B162" s="351"/>
      <c r="C162" s="356"/>
      <c r="D162" s="149" t="s">
        <v>694</v>
      </c>
      <c r="E162" s="153" t="s">
        <v>1016</v>
      </c>
      <c r="F162" s="314" t="s">
        <v>1075</v>
      </c>
      <c r="G162" s="301" t="s">
        <v>1098</v>
      </c>
      <c r="H162" s="151">
        <f t="shared" si="163"/>
        <v>1.0900000000000001</v>
      </c>
      <c r="I162" s="151">
        <f>'CHN 04-09-2025'!G16</f>
        <v>1.1200000000000001</v>
      </c>
      <c r="J162" s="150">
        <v>30</v>
      </c>
      <c r="K162" s="150">
        <v>24</v>
      </c>
      <c r="L162" s="150">
        <v>17</v>
      </c>
      <c r="M162" s="149">
        <v>8</v>
      </c>
      <c r="N162" s="149">
        <v>2.41</v>
      </c>
      <c r="O162" s="148">
        <f t="shared" si="164"/>
        <v>1.2200000000000001E-2</v>
      </c>
      <c r="P162" s="147">
        <f t="shared" si="165"/>
        <v>36721</v>
      </c>
      <c r="Q162" s="146">
        <f t="shared" si="166"/>
        <v>3500</v>
      </c>
      <c r="R162" s="145">
        <f t="shared" si="167"/>
        <v>0.1</v>
      </c>
      <c r="S162" s="144" t="s">
        <v>693</v>
      </c>
      <c r="T162" s="143">
        <v>0.41399999999999998</v>
      </c>
      <c r="U162" s="142">
        <f t="shared" si="168"/>
        <v>0.46</v>
      </c>
      <c r="V162" s="142">
        <f t="shared" si="169"/>
        <v>1.68</v>
      </c>
      <c r="W162" s="139"/>
      <c r="X162" s="139"/>
      <c r="Y162" s="141"/>
      <c r="Z162" s="141">
        <f t="shared" si="170"/>
        <v>0.17</v>
      </c>
      <c r="AA162" s="140"/>
      <c r="AB162" s="139"/>
      <c r="AC162" s="138">
        <f t="shared" si="171"/>
        <v>0.17</v>
      </c>
      <c r="AD162" s="134">
        <f t="shared" si="172"/>
        <v>1.85</v>
      </c>
      <c r="AE162" s="137">
        <f t="shared" si="173"/>
        <v>0.38940000000000002</v>
      </c>
      <c r="AF162" s="136">
        <v>3.03</v>
      </c>
      <c r="AG162" s="303">
        <v>3000</v>
      </c>
      <c r="AH162" s="134">
        <f t="shared" si="174"/>
        <v>9090</v>
      </c>
      <c r="AI162" s="134">
        <f t="shared" si="176"/>
        <v>5550</v>
      </c>
    </row>
    <row r="163" spans="1:36" s="133" customFormat="1" ht="27" customHeight="1" x14ac:dyDescent="0.25">
      <c r="A163" s="351"/>
      <c r="B163" s="351"/>
      <c r="C163" s="356"/>
      <c r="D163" s="149" t="s">
        <v>694</v>
      </c>
      <c r="E163" s="153" t="s">
        <v>1041</v>
      </c>
      <c r="F163" s="314" t="s">
        <v>1076</v>
      </c>
      <c r="G163" s="301" t="s">
        <v>1099</v>
      </c>
      <c r="H163" s="151">
        <f t="shared" si="163"/>
        <v>1.0900000000000001</v>
      </c>
      <c r="I163" s="151">
        <f>I162</f>
        <v>1.1200000000000001</v>
      </c>
      <c r="J163" s="150">
        <v>30</v>
      </c>
      <c r="K163" s="150">
        <v>24</v>
      </c>
      <c r="L163" s="150">
        <v>17</v>
      </c>
      <c r="M163" s="149">
        <v>8</v>
      </c>
      <c r="N163" s="149">
        <v>1.99</v>
      </c>
      <c r="O163" s="148">
        <f t="shared" si="164"/>
        <v>1.2200000000000001E-2</v>
      </c>
      <c r="P163" s="147">
        <f t="shared" si="165"/>
        <v>36721</v>
      </c>
      <c r="Q163" s="146">
        <f t="shared" si="166"/>
        <v>3500</v>
      </c>
      <c r="R163" s="145">
        <f t="shared" si="167"/>
        <v>0.1</v>
      </c>
      <c r="S163" s="144" t="s">
        <v>693</v>
      </c>
      <c r="T163" s="143">
        <v>0.41399999999999998</v>
      </c>
      <c r="U163" s="142">
        <f t="shared" si="168"/>
        <v>0.46</v>
      </c>
      <c r="V163" s="142">
        <f t="shared" si="169"/>
        <v>1.68</v>
      </c>
      <c r="W163" s="139"/>
      <c r="X163" s="139"/>
      <c r="Y163" s="141"/>
      <c r="Z163" s="141">
        <f t="shared" si="170"/>
        <v>0.17</v>
      </c>
      <c r="AA163" s="140"/>
      <c r="AB163" s="139"/>
      <c r="AC163" s="138">
        <f t="shared" si="171"/>
        <v>0.17</v>
      </c>
      <c r="AD163" s="134">
        <f t="shared" si="172"/>
        <v>1.85</v>
      </c>
      <c r="AE163" s="137">
        <f t="shared" si="173"/>
        <v>0.38940000000000002</v>
      </c>
      <c r="AF163" s="136">
        <v>3.03</v>
      </c>
      <c r="AG163" s="303">
        <v>2000</v>
      </c>
      <c r="AH163" s="134">
        <f t="shared" si="174"/>
        <v>6060</v>
      </c>
      <c r="AI163" s="134">
        <f t="shared" si="176"/>
        <v>3700</v>
      </c>
    </row>
    <row r="164" spans="1:36" s="133" customFormat="1" ht="27" customHeight="1" x14ac:dyDescent="0.25">
      <c r="A164" s="352"/>
      <c r="B164" s="352"/>
      <c r="C164" s="357"/>
      <c r="D164" s="149" t="s">
        <v>694</v>
      </c>
      <c r="E164" s="153" t="s">
        <v>901</v>
      </c>
      <c r="F164" s="314" t="s">
        <v>1077</v>
      </c>
      <c r="G164" s="301" t="s">
        <v>1100</v>
      </c>
      <c r="H164" s="151">
        <f t="shared" si="163"/>
        <v>1.0900000000000001</v>
      </c>
      <c r="I164" s="151">
        <f>I163</f>
        <v>1.1200000000000001</v>
      </c>
      <c r="J164" s="150">
        <v>30</v>
      </c>
      <c r="K164" s="150">
        <v>24</v>
      </c>
      <c r="L164" s="150">
        <v>17</v>
      </c>
      <c r="M164" s="149">
        <v>8</v>
      </c>
      <c r="N164" s="149">
        <v>2.41</v>
      </c>
      <c r="O164" s="148">
        <f t="shared" si="164"/>
        <v>1.2200000000000001E-2</v>
      </c>
      <c r="P164" s="147">
        <f t="shared" si="165"/>
        <v>36721</v>
      </c>
      <c r="Q164" s="146">
        <f t="shared" si="166"/>
        <v>3500</v>
      </c>
      <c r="R164" s="145">
        <f t="shared" si="167"/>
        <v>0.1</v>
      </c>
      <c r="S164" s="144" t="s">
        <v>693</v>
      </c>
      <c r="T164" s="143">
        <v>0.41399999999999998</v>
      </c>
      <c r="U164" s="142">
        <f t="shared" si="168"/>
        <v>0.46</v>
      </c>
      <c r="V164" s="142">
        <f t="shared" si="169"/>
        <v>1.68</v>
      </c>
      <c r="W164" s="139"/>
      <c r="X164" s="139"/>
      <c r="Y164" s="141"/>
      <c r="Z164" s="141">
        <f t="shared" si="170"/>
        <v>0.17</v>
      </c>
      <c r="AA164" s="140"/>
      <c r="AB164" s="139"/>
      <c r="AC164" s="138">
        <f t="shared" si="171"/>
        <v>0.17</v>
      </c>
      <c r="AD164" s="134">
        <f t="shared" si="172"/>
        <v>1.85</v>
      </c>
      <c r="AE164" s="137">
        <f t="shared" si="173"/>
        <v>0.38940000000000002</v>
      </c>
      <c r="AF164" s="136">
        <v>3.03</v>
      </c>
      <c r="AG164" s="303">
        <v>1600</v>
      </c>
      <c r="AH164" s="134">
        <f t="shared" si="174"/>
        <v>4848</v>
      </c>
      <c r="AI164" s="134">
        <f t="shared" si="176"/>
        <v>2960</v>
      </c>
    </row>
    <row r="165" spans="1:36" s="154" customFormat="1" ht="21" customHeight="1" x14ac:dyDescent="0.2">
      <c r="A165" s="132" t="s">
        <v>1256</v>
      </c>
      <c r="B165" s="176"/>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305">
        <f>SUM(AG157:AG164)</f>
        <v>20000</v>
      </c>
      <c r="AH165" s="306">
        <f>SUM(AH157:AH164)</f>
        <v>54704</v>
      </c>
      <c r="AI165" s="306">
        <f>SUM(AI157:AI164)</f>
        <v>33784</v>
      </c>
      <c r="AJ165" s="178">
        <f>(AH165-AI165)/AH165</f>
        <v>0.38200000000000001</v>
      </c>
    </row>
    <row r="166" spans="1:36" s="154" customFormat="1" ht="21" customHeight="1" x14ac:dyDescent="0.25">
      <c r="A166" s="174" t="s">
        <v>1284</v>
      </c>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2"/>
    </row>
    <row r="167" spans="1:36" s="154" customFormat="1" ht="21" customHeight="1" x14ac:dyDescent="0.2">
      <c r="A167" s="171" t="s">
        <v>1044</v>
      </c>
      <c r="B167" s="170"/>
      <c r="C167" s="169"/>
      <c r="D167" s="166"/>
      <c r="E167" s="168"/>
      <c r="F167" s="168"/>
      <c r="G167" s="168"/>
      <c r="H167" s="167"/>
      <c r="I167" s="167"/>
      <c r="J167" s="166"/>
      <c r="K167" s="166"/>
      <c r="L167" s="166"/>
      <c r="M167" s="166"/>
      <c r="N167" s="166"/>
      <c r="O167" s="165"/>
      <c r="P167" s="164"/>
      <c r="Q167" s="163"/>
      <c r="R167" s="162"/>
      <c r="S167" s="161"/>
      <c r="T167" s="160"/>
      <c r="U167" s="159"/>
      <c r="V167" s="159"/>
      <c r="W167" s="158"/>
      <c r="X167" s="158"/>
      <c r="Y167" s="159"/>
      <c r="Z167" s="159"/>
      <c r="AA167" s="159"/>
      <c r="AB167" s="158"/>
      <c r="AC167" s="157"/>
      <c r="AD167" s="155"/>
      <c r="AE167" s="156"/>
      <c r="AF167" s="181"/>
      <c r="AG167" s="155"/>
      <c r="AH167" s="155"/>
      <c r="AI167" s="155"/>
    </row>
    <row r="168" spans="1:36" s="133" customFormat="1" ht="27" customHeight="1" x14ac:dyDescent="0.25">
      <c r="A168" s="353" t="s">
        <v>1045</v>
      </c>
      <c r="B168" s="353" t="s">
        <v>697</v>
      </c>
      <c r="C168" s="354" t="s">
        <v>696</v>
      </c>
      <c r="D168" s="149" t="s">
        <v>695</v>
      </c>
      <c r="E168" s="153" t="s">
        <v>1016</v>
      </c>
      <c r="F168" s="331" t="s">
        <v>1283</v>
      </c>
      <c r="G168" s="332" t="s">
        <v>1160</v>
      </c>
      <c r="H168" s="151">
        <f t="shared" ref="H168:H182" si="177">I168*0.97</f>
        <v>0.94</v>
      </c>
      <c r="I168" s="151">
        <f>'CHN 04-09-2025'!G7</f>
        <v>0.97</v>
      </c>
      <c r="J168" s="150">
        <v>25</v>
      </c>
      <c r="K168" s="150">
        <v>16.5</v>
      </c>
      <c r="L168" s="150">
        <v>24</v>
      </c>
      <c r="M168" s="149">
        <v>8</v>
      </c>
      <c r="N168" s="149">
        <v>1.99</v>
      </c>
      <c r="O168" s="148">
        <f t="shared" ref="O168:O182" si="178">J168*K168*L168/1000000</f>
        <v>9.9000000000000008E-3</v>
      </c>
      <c r="P168" s="147">
        <f t="shared" ref="P168:P182" si="179">56/O168*M168</f>
        <v>45253</v>
      </c>
      <c r="Q168" s="146">
        <f t="shared" si="166"/>
        <v>3500</v>
      </c>
      <c r="R168" s="145">
        <f t="shared" ref="R168:R182" si="180">Q168/P168</f>
        <v>0.08</v>
      </c>
      <c r="S168" s="144" t="s">
        <v>693</v>
      </c>
      <c r="T168" s="143">
        <v>0.41399999999999998</v>
      </c>
      <c r="U168" s="142">
        <f t="shared" ref="U168:U182" si="181">I168*T168</f>
        <v>0.4</v>
      </c>
      <c r="V168" s="142">
        <f t="shared" ref="V168:V182" si="182">U168+R168+I168</f>
        <v>1.45</v>
      </c>
      <c r="W168" s="139"/>
      <c r="X168" s="139"/>
      <c r="Y168" s="141"/>
      <c r="Z168" s="141">
        <f t="shared" ref="Z168:Z182" si="183">AF168*$Z$9</f>
        <v>0.14000000000000001</v>
      </c>
      <c r="AA168" s="140"/>
      <c r="AB168" s="139"/>
      <c r="AC168" s="138">
        <f t="shared" ref="AC168:AC182" si="184">SUM(W168:AB168)</f>
        <v>0.14000000000000001</v>
      </c>
      <c r="AD168" s="134">
        <f t="shared" ref="AD168:AD182" si="185">AC168+V168</f>
        <v>1.59</v>
      </c>
      <c r="AE168" s="137">
        <f t="shared" ref="AE168:AE182" si="186">(AF168-AD168)/AF168</f>
        <v>0.3589</v>
      </c>
      <c r="AF168" s="136">
        <v>2.48</v>
      </c>
      <c r="AG168" s="303">
        <v>3000</v>
      </c>
      <c r="AH168" s="134">
        <f t="shared" ref="AH168:AH182" si="187">AG168*AF168</f>
        <v>7440</v>
      </c>
      <c r="AI168" s="134">
        <f>AG168*AD168</f>
        <v>4770</v>
      </c>
    </row>
    <row r="169" spans="1:36" s="133" customFormat="1" ht="27" customHeight="1" x14ac:dyDescent="0.25">
      <c r="A169" s="353"/>
      <c r="B169" s="353"/>
      <c r="C169" s="354"/>
      <c r="D169" s="149" t="s">
        <v>695</v>
      </c>
      <c r="E169" s="153" t="s">
        <v>1046</v>
      </c>
      <c r="F169" s="331" t="s">
        <v>1161</v>
      </c>
      <c r="G169" s="332" t="s">
        <v>1162</v>
      </c>
      <c r="H169" s="151">
        <f t="shared" si="177"/>
        <v>0.94</v>
      </c>
      <c r="I169" s="151">
        <f>'CHN 04-09-2025'!$G$7</f>
        <v>0.97</v>
      </c>
      <c r="J169" s="150">
        <v>25</v>
      </c>
      <c r="K169" s="150">
        <v>16.5</v>
      </c>
      <c r="L169" s="150">
        <v>24</v>
      </c>
      <c r="M169" s="149">
        <v>8</v>
      </c>
      <c r="N169" s="149">
        <v>2.41</v>
      </c>
      <c r="O169" s="148">
        <f t="shared" si="178"/>
        <v>9.9000000000000008E-3</v>
      </c>
      <c r="P169" s="147">
        <f t="shared" si="179"/>
        <v>45253</v>
      </c>
      <c r="Q169" s="146">
        <f t="shared" si="166"/>
        <v>3500</v>
      </c>
      <c r="R169" s="145">
        <f t="shared" si="180"/>
        <v>0.08</v>
      </c>
      <c r="S169" s="144" t="s">
        <v>693</v>
      </c>
      <c r="T169" s="143">
        <v>0.41399999999999998</v>
      </c>
      <c r="U169" s="142">
        <f t="shared" si="181"/>
        <v>0.4</v>
      </c>
      <c r="V169" s="142">
        <f t="shared" si="182"/>
        <v>1.45</v>
      </c>
      <c r="W169" s="139"/>
      <c r="X169" s="139"/>
      <c r="Y169" s="141"/>
      <c r="Z169" s="141">
        <f t="shared" si="183"/>
        <v>0.14000000000000001</v>
      </c>
      <c r="AA169" s="140"/>
      <c r="AB169" s="139"/>
      <c r="AC169" s="138">
        <f t="shared" si="184"/>
        <v>0.14000000000000001</v>
      </c>
      <c r="AD169" s="134">
        <f t="shared" si="185"/>
        <v>1.59</v>
      </c>
      <c r="AE169" s="137">
        <f t="shared" si="186"/>
        <v>0.3589</v>
      </c>
      <c r="AF169" s="136">
        <v>2.48</v>
      </c>
      <c r="AG169" s="303">
        <v>2000</v>
      </c>
      <c r="AH169" s="134">
        <f t="shared" si="187"/>
        <v>4960</v>
      </c>
      <c r="AI169" s="134">
        <f t="shared" ref="AI169:AI182" si="188">AG169*AD169</f>
        <v>3180</v>
      </c>
    </row>
    <row r="170" spans="1:36" s="133" customFormat="1" ht="27" customHeight="1" x14ac:dyDescent="0.25">
      <c r="A170" s="353"/>
      <c r="B170" s="353"/>
      <c r="C170" s="354"/>
      <c r="D170" s="149" t="s">
        <v>695</v>
      </c>
      <c r="E170" s="153" t="s">
        <v>1020</v>
      </c>
      <c r="F170" s="331" t="s">
        <v>1171</v>
      </c>
      <c r="G170" s="332" t="s">
        <v>1172</v>
      </c>
      <c r="H170" s="151">
        <f t="shared" si="177"/>
        <v>0.94</v>
      </c>
      <c r="I170" s="151">
        <f>'CHN 04-09-2025'!$G$7</f>
        <v>0.97</v>
      </c>
      <c r="J170" s="150">
        <v>25</v>
      </c>
      <c r="K170" s="150">
        <v>16.5</v>
      </c>
      <c r="L170" s="150">
        <v>24</v>
      </c>
      <c r="M170" s="149">
        <v>8</v>
      </c>
      <c r="N170" s="149">
        <v>1.99</v>
      </c>
      <c r="O170" s="148">
        <f t="shared" si="178"/>
        <v>9.9000000000000008E-3</v>
      </c>
      <c r="P170" s="147">
        <f t="shared" si="179"/>
        <v>45253</v>
      </c>
      <c r="Q170" s="146">
        <f t="shared" si="166"/>
        <v>3500</v>
      </c>
      <c r="R170" s="145">
        <f t="shared" si="180"/>
        <v>0.08</v>
      </c>
      <c r="S170" s="144" t="s">
        <v>693</v>
      </c>
      <c r="T170" s="143">
        <v>0.41399999999999998</v>
      </c>
      <c r="U170" s="142">
        <f t="shared" si="181"/>
        <v>0.4</v>
      </c>
      <c r="V170" s="142">
        <f t="shared" si="182"/>
        <v>1.45</v>
      </c>
      <c r="W170" s="139"/>
      <c r="X170" s="139"/>
      <c r="Y170" s="141"/>
      <c r="Z170" s="141">
        <f t="shared" si="183"/>
        <v>0.14000000000000001</v>
      </c>
      <c r="AA170" s="140"/>
      <c r="AB170" s="139"/>
      <c r="AC170" s="138">
        <f t="shared" si="184"/>
        <v>0.14000000000000001</v>
      </c>
      <c r="AD170" s="134">
        <f t="shared" si="185"/>
        <v>1.59</v>
      </c>
      <c r="AE170" s="137">
        <f t="shared" si="186"/>
        <v>0.3589</v>
      </c>
      <c r="AF170" s="136">
        <v>2.48</v>
      </c>
      <c r="AG170" s="303">
        <v>1000</v>
      </c>
      <c r="AH170" s="134">
        <f t="shared" si="187"/>
        <v>2480</v>
      </c>
      <c r="AI170" s="134">
        <f t="shared" si="188"/>
        <v>1590</v>
      </c>
    </row>
    <row r="171" spans="1:36" s="133" customFormat="1" ht="27" customHeight="1" x14ac:dyDescent="0.25">
      <c r="A171" s="353"/>
      <c r="B171" s="353"/>
      <c r="C171" s="354"/>
      <c r="D171" s="149" t="s">
        <v>695</v>
      </c>
      <c r="E171" s="153" t="s">
        <v>1029</v>
      </c>
      <c r="F171" s="333" t="s">
        <v>1227</v>
      </c>
      <c r="G171" s="334" t="s">
        <v>1228</v>
      </c>
      <c r="H171" s="151">
        <f t="shared" si="177"/>
        <v>0.94</v>
      </c>
      <c r="I171" s="151">
        <f>'CHN 04-09-2025'!$G$7</f>
        <v>0.97</v>
      </c>
      <c r="J171" s="150">
        <v>25</v>
      </c>
      <c r="K171" s="150">
        <v>16.5</v>
      </c>
      <c r="L171" s="150">
        <v>24</v>
      </c>
      <c r="M171" s="149">
        <v>8</v>
      </c>
      <c r="N171" s="149">
        <v>2.41</v>
      </c>
      <c r="O171" s="148">
        <f t="shared" si="178"/>
        <v>9.9000000000000008E-3</v>
      </c>
      <c r="P171" s="147">
        <f t="shared" si="179"/>
        <v>45253</v>
      </c>
      <c r="Q171" s="146">
        <f t="shared" si="166"/>
        <v>3500</v>
      </c>
      <c r="R171" s="145">
        <f t="shared" si="180"/>
        <v>0.08</v>
      </c>
      <c r="S171" s="144" t="s">
        <v>693</v>
      </c>
      <c r="T171" s="143">
        <v>0.41399999999999998</v>
      </c>
      <c r="U171" s="142">
        <f t="shared" si="181"/>
        <v>0.4</v>
      </c>
      <c r="V171" s="142">
        <f t="shared" si="182"/>
        <v>1.45</v>
      </c>
      <c r="W171" s="139"/>
      <c r="X171" s="139"/>
      <c r="Y171" s="141"/>
      <c r="Z171" s="141">
        <f t="shared" si="183"/>
        <v>0.14000000000000001</v>
      </c>
      <c r="AA171" s="140"/>
      <c r="AB171" s="139"/>
      <c r="AC171" s="138">
        <f t="shared" si="184"/>
        <v>0.14000000000000001</v>
      </c>
      <c r="AD171" s="134">
        <f t="shared" si="185"/>
        <v>1.59</v>
      </c>
      <c r="AE171" s="137">
        <f t="shared" si="186"/>
        <v>0.3589</v>
      </c>
      <c r="AF171" s="136">
        <v>2.48</v>
      </c>
      <c r="AG171" s="303">
        <v>2000</v>
      </c>
      <c r="AH171" s="134">
        <f t="shared" si="187"/>
        <v>4960</v>
      </c>
      <c r="AI171" s="134">
        <f t="shared" si="188"/>
        <v>3180</v>
      </c>
    </row>
    <row r="172" spans="1:36" s="133" customFormat="1" ht="27" customHeight="1" x14ac:dyDescent="0.25">
      <c r="A172" s="353"/>
      <c r="B172" s="353"/>
      <c r="C172" s="354"/>
      <c r="D172" s="149" t="s">
        <v>695</v>
      </c>
      <c r="E172" s="153" t="s">
        <v>1030</v>
      </c>
      <c r="F172" s="333" t="s">
        <v>1229</v>
      </c>
      <c r="G172" s="334" t="s">
        <v>1230</v>
      </c>
      <c r="H172" s="151">
        <f t="shared" si="177"/>
        <v>0.94</v>
      </c>
      <c r="I172" s="151">
        <f>'CHN 04-09-2025'!$G$7</f>
        <v>0.97</v>
      </c>
      <c r="J172" s="150">
        <v>25</v>
      </c>
      <c r="K172" s="150">
        <v>16.5</v>
      </c>
      <c r="L172" s="150">
        <v>24</v>
      </c>
      <c r="M172" s="149">
        <v>8</v>
      </c>
      <c r="N172" s="149">
        <v>1.99</v>
      </c>
      <c r="O172" s="148">
        <f t="shared" si="178"/>
        <v>9.9000000000000008E-3</v>
      </c>
      <c r="P172" s="147">
        <f t="shared" si="179"/>
        <v>45253</v>
      </c>
      <c r="Q172" s="146">
        <f t="shared" si="166"/>
        <v>3500</v>
      </c>
      <c r="R172" s="145">
        <f t="shared" si="180"/>
        <v>0.08</v>
      </c>
      <c r="S172" s="144" t="s">
        <v>693</v>
      </c>
      <c r="T172" s="143">
        <v>0.41399999999999998</v>
      </c>
      <c r="U172" s="142">
        <f t="shared" si="181"/>
        <v>0.4</v>
      </c>
      <c r="V172" s="142">
        <f t="shared" si="182"/>
        <v>1.45</v>
      </c>
      <c r="W172" s="139"/>
      <c r="X172" s="139"/>
      <c r="Y172" s="141"/>
      <c r="Z172" s="141">
        <f t="shared" si="183"/>
        <v>0.14000000000000001</v>
      </c>
      <c r="AA172" s="140"/>
      <c r="AB172" s="139"/>
      <c r="AC172" s="138">
        <f t="shared" si="184"/>
        <v>0.14000000000000001</v>
      </c>
      <c r="AD172" s="134">
        <f t="shared" si="185"/>
        <v>1.59</v>
      </c>
      <c r="AE172" s="137">
        <f t="shared" si="186"/>
        <v>0.3589</v>
      </c>
      <c r="AF172" s="136">
        <v>2.48</v>
      </c>
      <c r="AG172" s="303">
        <v>1000</v>
      </c>
      <c r="AH172" s="134">
        <f t="shared" si="187"/>
        <v>2480</v>
      </c>
      <c r="AI172" s="134">
        <f t="shared" si="188"/>
        <v>1590</v>
      </c>
    </row>
    <row r="173" spans="1:36" s="133" customFormat="1" ht="27" customHeight="1" x14ac:dyDescent="0.25">
      <c r="A173" s="353"/>
      <c r="B173" s="353"/>
      <c r="C173" s="354"/>
      <c r="D173" s="149" t="s">
        <v>695</v>
      </c>
      <c r="E173" s="153" t="s">
        <v>1024</v>
      </c>
      <c r="F173" s="333" t="s">
        <v>1169</v>
      </c>
      <c r="G173" s="334" t="s">
        <v>1170</v>
      </c>
      <c r="H173" s="151">
        <f t="shared" si="177"/>
        <v>0.94</v>
      </c>
      <c r="I173" s="151">
        <f>'CHN 04-09-2025'!$G$7</f>
        <v>0.97</v>
      </c>
      <c r="J173" s="150">
        <v>25</v>
      </c>
      <c r="K173" s="150">
        <v>16.5</v>
      </c>
      <c r="L173" s="150">
        <v>24</v>
      </c>
      <c r="M173" s="149">
        <v>8</v>
      </c>
      <c r="N173" s="149">
        <v>2.41</v>
      </c>
      <c r="O173" s="148">
        <f t="shared" si="178"/>
        <v>9.9000000000000008E-3</v>
      </c>
      <c r="P173" s="147">
        <f t="shared" si="179"/>
        <v>45253</v>
      </c>
      <c r="Q173" s="146">
        <f t="shared" si="166"/>
        <v>3500</v>
      </c>
      <c r="R173" s="145">
        <f t="shared" si="180"/>
        <v>0.08</v>
      </c>
      <c r="S173" s="144" t="s">
        <v>693</v>
      </c>
      <c r="T173" s="143">
        <v>0.41399999999999998</v>
      </c>
      <c r="U173" s="142">
        <f t="shared" si="181"/>
        <v>0.4</v>
      </c>
      <c r="V173" s="142">
        <f t="shared" si="182"/>
        <v>1.45</v>
      </c>
      <c r="W173" s="139"/>
      <c r="X173" s="139"/>
      <c r="Y173" s="141"/>
      <c r="Z173" s="141">
        <f t="shared" si="183"/>
        <v>0.14000000000000001</v>
      </c>
      <c r="AA173" s="140"/>
      <c r="AB173" s="139"/>
      <c r="AC173" s="138">
        <f t="shared" si="184"/>
        <v>0.14000000000000001</v>
      </c>
      <c r="AD173" s="134">
        <f t="shared" si="185"/>
        <v>1.59</v>
      </c>
      <c r="AE173" s="137">
        <f t="shared" si="186"/>
        <v>0.3589</v>
      </c>
      <c r="AF173" s="136">
        <v>2.48</v>
      </c>
      <c r="AG173" s="303">
        <v>1000</v>
      </c>
      <c r="AH173" s="134">
        <f t="shared" si="187"/>
        <v>2480</v>
      </c>
      <c r="AI173" s="134">
        <f t="shared" si="188"/>
        <v>1590</v>
      </c>
    </row>
    <row r="174" spans="1:36" s="133" customFormat="1" ht="27" customHeight="1" x14ac:dyDescent="0.25">
      <c r="A174" s="353"/>
      <c r="B174" s="353"/>
      <c r="C174" s="354"/>
      <c r="D174" s="149" t="s">
        <v>695</v>
      </c>
      <c r="E174" s="153" t="s">
        <v>936</v>
      </c>
      <c r="F174" s="331" t="s">
        <v>1233</v>
      </c>
      <c r="G174" s="332" t="s">
        <v>1234</v>
      </c>
      <c r="H174" s="151">
        <f t="shared" si="177"/>
        <v>0.94</v>
      </c>
      <c r="I174" s="151">
        <f>'CHN 04-09-2025'!$G$7</f>
        <v>0.97</v>
      </c>
      <c r="J174" s="150">
        <v>25</v>
      </c>
      <c r="K174" s="150">
        <v>16.5</v>
      </c>
      <c r="L174" s="150">
        <v>24</v>
      </c>
      <c r="M174" s="149">
        <v>8</v>
      </c>
      <c r="N174" s="149">
        <v>1.99</v>
      </c>
      <c r="O174" s="148">
        <f t="shared" si="178"/>
        <v>9.9000000000000008E-3</v>
      </c>
      <c r="P174" s="147">
        <f t="shared" si="179"/>
        <v>45253</v>
      </c>
      <c r="Q174" s="146">
        <f t="shared" si="166"/>
        <v>3500</v>
      </c>
      <c r="R174" s="145">
        <f t="shared" si="180"/>
        <v>0.08</v>
      </c>
      <c r="S174" s="144" t="s">
        <v>693</v>
      </c>
      <c r="T174" s="143">
        <v>0.41399999999999998</v>
      </c>
      <c r="U174" s="142">
        <f t="shared" si="181"/>
        <v>0.4</v>
      </c>
      <c r="V174" s="142">
        <f t="shared" si="182"/>
        <v>1.45</v>
      </c>
      <c r="W174" s="139"/>
      <c r="X174" s="139"/>
      <c r="Y174" s="141"/>
      <c r="Z174" s="141">
        <f t="shared" si="183"/>
        <v>0.14000000000000001</v>
      </c>
      <c r="AA174" s="140"/>
      <c r="AB174" s="139"/>
      <c r="AC174" s="138">
        <f t="shared" si="184"/>
        <v>0.14000000000000001</v>
      </c>
      <c r="AD174" s="134">
        <f t="shared" si="185"/>
        <v>1.59</v>
      </c>
      <c r="AE174" s="137">
        <f t="shared" si="186"/>
        <v>0.3589</v>
      </c>
      <c r="AF174" s="136">
        <v>2.48</v>
      </c>
      <c r="AG174" s="303">
        <v>1000</v>
      </c>
      <c r="AH174" s="134">
        <f t="shared" si="187"/>
        <v>2480</v>
      </c>
      <c r="AI174" s="134">
        <f t="shared" si="188"/>
        <v>1590</v>
      </c>
    </row>
    <row r="175" spans="1:36" s="133" customFormat="1" ht="27" customHeight="1" x14ac:dyDescent="0.25">
      <c r="A175" s="353"/>
      <c r="B175" s="353"/>
      <c r="C175" s="354"/>
      <c r="D175" s="149" t="s">
        <v>695</v>
      </c>
      <c r="E175" s="153" t="s">
        <v>1028</v>
      </c>
      <c r="F175" s="333" t="s">
        <v>1235</v>
      </c>
      <c r="G175" s="334" t="s">
        <v>1236</v>
      </c>
      <c r="H175" s="151">
        <f t="shared" si="177"/>
        <v>0.94</v>
      </c>
      <c r="I175" s="151">
        <f>'CHN 04-09-2025'!$G$7</f>
        <v>0.97</v>
      </c>
      <c r="J175" s="150">
        <v>25</v>
      </c>
      <c r="K175" s="150">
        <v>16.5</v>
      </c>
      <c r="L175" s="150">
        <v>24</v>
      </c>
      <c r="M175" s="149">
        <v>8</v>
      </c>
      <c r="N175" s="149">
        <v>2.41</v>
      </c>
      <c r="O175" s="148">
        <f t="shared" si="178"/>
        <v>9.9000000000000008E-3</v>
      </c>
      <c r="P175" s="147">
        <f t="shared" si="179"/>
        <v>45253</v>
      </c>
      <c r="Q175" s="146">
        <f t="shared" si="166"/>
        <v>3500</v>
      </c>
      <c r="R175" s="145">
        <f t="shared" si="180"/>
        <v>0.08</v>
      </c>
      <c r="S175" s="144" t="s">
        <v>693</v>
      </c>
      <c r="T175" s="143">
        <v>0.41399999999999998</v>
      </c>
      <c r="U175" s="142">
        <f t="shared" si="181"/>
        <v>0.4</v>
      </c>
      <c r="V175" s="142">
        <f t="shared" si="182"/>
        <v>1.45</v>
      </c>
      <c r="W175" s="139"/>
      <c r="X175" s="139"/>
      <c r="Y175" s="141"/>
      <c r="Z175" s="141">
        <f t="shared" si="183"/>
        <v>0.14000000000000001</v>
      </c>
      <c r="AA175" s="140"/>
      <c r="AB175" s="139"/>
      <c r="AC175" s="138">
        <f t="shared" si="184"/>
        <v>0.14000000000000001</v>
      </c>
      <c r="AD175" s="134">
        <f t="shared" si="185"/>
        <v>1.59</v>
      </c>
      <c r="AE175" s="137">
        <f t="shared" si="186"/>
        <v>0.3589</v>
      </c>
      <c r="AF175" s="136">
        <v>2.48</v>
      </c>
      <c r="AG175" s="303">
        <v>1000</v>
      </c>
      <c r="AH175" s="134">
        <f t="shared" si="187"/>
        <v>2480</v>
      </c>
      <c r="AI175" s="134">
        <f t="shared" si="188"/>
        <v>1590</v>
      </c>
    </row>
    <row r="176" spans="1:36" s="133" customFormat="1" ht="27" customHeight="1" x14ac:dyDescent="0.25">
      <c r="A176" s="353"/>
      <c r="B176" s="353"/>
      <c r="C176" s="354"/>
      <c r="D176" s="149" t="s">
        <v>695</v>
      </c>
      <c r="E176" s="153" t="s">
        <v>889</v>
      </c>
      <c r="F176" s="331" t="s">
        <v>1239</v>
      </c>
      <c r="G176" s="332" t="s">
        <v>1240</v>
      </c>
      <c r="H176" s="151">
        <f t="shared" si="177"/>
        <v>0.94</v>
      </c>
      <c r="I176" s="151">
        <f>'CHN 04-09-2025'!$G$7</f>
        <v>0.97</v>
      </c>
      <c r="J176" s="150">
        <v>25</v>
      </c>
      <c r="K176" s="150">
        <v>16.5</v>
      </c>
      <c r="L176" s="150">
        <v>24</v>
      </c>
      <c r="M176" s="149">
        <v>8</v>
      </c>
      <c r="N176" s="149">
        <v>1.99</v>
      </c>
      <c r="O176" s="148">
        <f t="shared" si="178"/>
        <v>9.9000000000000008E-3</v>
      </c>
      <c r="P176" s="147">
        <f t="shared" si="179"/>
        <v>45253</v>
      </c>
      <c r="Q176" s="146">
        <f t="shared" si="166"/>
        <v>3500</v>
      </c>
      <c r="R176" s="145">
        <f t="shared" si="180"/>
        <v>0.08</v>
      </c>
      <c r="S176" s="144" t="s">
        <v>693</v>
      </c>
      <c r="T176" s="143">
        <v>0.41399999999999998</v>
      </c>
      <c r="U176" s="142">
        <f t="shared" si="181"/>
        <v>0.4</v>
      </c>
      <c r="V176" s="142">
        <f t="shared" si="182"/>
        <v>1.45</v>
      </c>
      <c r="W176" s="139"/>
      <c r="X176" s="139"/>
      <c r="Y176" s="141"/>
      <c r="Z176" s="141">
        <f t="shared" si="183"/>
        <v>0.14000000000000001</v>
      </c>
      <c r="AA176" s="140"/>
      <c r="AB176" s="139"/>
      <c r="AC176" s="138">
        <f t="shared" si="184"/>
        <v>0.14000000000000001</v>
      </c>
      <c r="AD176" s="134">
        <f t="shared" si="185"/>
        <v>1.59</v>
      </c>
      <c r="AE176" s="137">
        <f t="shared" si="186"/>
        <v>0.3589</v>
      </c>
      <c r="AF176" s="136">
        <v>2.48</v>
      </c>
      <c r="AG176" s="303">
        <v>1000</v>
      </c>
      <c r="AH176" s="134">
        <f t="shared" si="187"/>
        <v>2480</v>
      </c>
      <c r="AI176" s="134">
        <f t="shared" si="188"/>
        <v>1590</v>
      </c>
    </row>
    <row r="177" spans="1:36" s="133" customFormat="1" ht="27" customHeight="1" x14ac:dyDescent="0.25">
      <c r="A177" s="353"/>
      <c r="B177" s="353"/>
      <c r="C177" s="354"/>
      <c r="D177" s="149" t="s">
        <v>694</v>
      </c>
      <c r="E177" s="153" t="s">
        <v>1016</v>
      </c>
      <c r="F177" s="331" t="s">
        <v>1179</v>
      </c>
      <c r="G177" s="332" t="s">
        <v>1180</v>
      </c>
      <c r="H177" s="151">
        <f t="shared" si="177"/>
        <v>1.08</v>
      </c>
      <c r="I177" s="151">
        <f>'CHN 04-09-2025'!G8</f>
        <v>1.1100000000000001</v>
      </c>
      <c r="J177" s="150">
        <v>25</v>
      </c>
      <c r="K177" s="150">
        <v>16.5</v>
      </c>
      <c r="L177" s="150">
        <v>26</v>
      </c>
      <c r="M177" s="149">
        <v>8</v>
      </c>
      <c r="N177" s="149">
        <v>2.41</v>
      </c>
      <c r="O177" s="148">
        <f t="shared" si="178"/>
        <v>1.0699999999999999E-2</v>
      </c>
      <c r="P177" s="147">
        <f t="shared" si="179"/>
        <v>41869</v>
      </c>
      <c r="Q177" s="146">
        <f t="shared" si="166"/>
        <v>3500</v>
      </c>
      <c r="R177" s="145">
        <f t="shared" si="180"/>
        <v>0.08</v>
      </c>
      <c r="S177" s="144" t="s">
        <v>693</v>
      </c>
      <c r="T177" s="143">
        <v>0.41399999999999998</v>
      </c>
      <c r="U177" s="142">
        <f t="shared" si="181"/>
        <v>0.46</v>
      </c>
      <c r="V177" s="142">
        <f t="shared" si="182"/>
        <v>1.65</v>
      </c>
      <c r="W177" s="139"/>
      <c r="X177" s="139"/>
      <c r="Y177" s="141"/>
      <c r="Z177" s="141">
        <f t="shared" si="183"/>
        <v>0.16</v>
      </c>
      <c r="AA177" s="140"/>
      <c r="AB177" s="139"/>
      <c r="AC177" s="138">
        <f t="shared" si="184"/>
        <v>0.16</v>
      </c>
      <c r="AD177" s="134">
        <f t="shared" si="185"/>
        <v>1.81</v>
      </c>
      <c r="AE177" s="137">
        <f t="shared" si="186"/>
        <v>0.38009999999999999</v>
      </c>
      <c r="AF177" s="136">
        <v>2.92</v>
      </c>
      <c r="AG177" s="303">
        <v>2000</v>
      </c>
      <c r="AH177" s="134">
        <f t="shared" si="187"/>
        <v>5840</v>
      </c>
      <c r="AI177" s="134">
        <f t="shared" si="188"/>
        <v>3620</v>
      </c>
    </row>
    <row r="178" spans="1:36" s="133" customFormat="1" ht="27" customHeight="1" x14ac:dyDescent="0.25">
      <c r="A178" s="353"/>
      <c r="B178" s="353"/>
      <c r="C178" s="354"/>
      <c r="D178" s="149" t="s">
        <v>694</v>
      </c>
      <c r="E178" s="153" t="s">
        <v>1046</v>
      </c>
      <c r="F178" s="331" t="s">
        <v>1181</v>
      </c>
      <c r="G178" s="332" t="s">
        <v>1182</v>
      </c>
      <c r="H178" s="151">
        <f t="shared" si="177"/>
        <v>1.08</v>
      </c>
      <c r="I178" s="151">
        <f>'CHN 04-09-2025'!$G$8</f>
        <v>1.1100000000000001</v>
      </c>
      <c r="J178" s="150">
        <v>25</v>
      </c>
      <c r="K178" s="150">
        <v>16.5</v>
      </c>
      <c r="L178" s="150">
        <v>26</v>
      </c>
      <c r="M178" s="149">
        <v>8</v>
      </c>
      <c r="N178" s="149">
        <v>1.99</v>
      </c>
      <c r="O178" s="148">
        <f t="shared" si="178"/>
        <v>1.0699999999999999E-2</v>
      </c>
      <c r="P178" s="147">
        <f t="shared" si="179"/>
        <v>41869</v>
      </c>
      <c r="Q178" s="146">
        <f t="shared" si="166"/>
        <v>3500</v>
      </c>
      <c r="R178" s="145">
        <f t="shared" si="180"/>
        <v>0.08</v>
      </c>
      <c r="S178" s="144" t="s">
        <v>693</v>
      </c>
      <c r="T178" s="143">
        <v>0.41399999999999998</v>
      </c>
      <c r="U178" s="142">
        <f t="shared" si="181"/>
        <v>0.46</v>
      </c>
      <c r="V178" s="142">
        <f t="shared" si="182"/>
        <v>1.65</v>
      </c>
      <c r="W178" s="139"/>
      <c r="X178" s="139"/>
      <c r="Y178" s="141"/>
      <c r="Z178" s="141">
        <f t="shared" si="183"/>
        <v>0.16</v>
      </c>
      <c r="AA178" s="140"/>
      <c r="AB178" s="139"/>
      <c r="AC178" s="138">
        <f t="shared" si="184"/>
        <v>0.16</v>
      </c>
      <c r="AD178" s="134">
        <f t="shared" si="185"/>
        <v>1.81</v>
      </c>
      <c r="AE178" s="137">
        <f t="shared" si="186"/>
        <v>0.38009999999999999</v>
      </c>
      <c r="AF178" s="136">
        <v>2.92</v>
      </c>
      <c r="AG178" s="303">
        <v>1000</v>
      </c>
      <c r="AH178" s="134">
        <f t="shared" si="187"/>
        <v>2920</v>
      </c>
      <c r="AI178" s="134">
        <f t="shared" si="188"/>
        <v>1810</v>
      </c>
    </row>
    <row r="179" spans="1:36" s="133" customFormat="1" ht="27" customHeight="1" x14ac:dyDescent="0.25">
      <c r="A179" s="353"/>
      <c r="B179" s="353"/>
      <c r="C179" s="354"/>
      <c r="D179" s="149" t="s">
        <v>694</v>
      </c>
      <c r="E179" s="153" t="s">
        <v>1030</v>
      </c>
      <c r="F179" s="333" t="s">
        <v>1231</v>
      </c>
      <c r="G179" s="334" t="s">
        <v>1232</v>
      </c>
      <c r="H179" s="151">
        <f t="shared" si="177"/>
        <v>1.08</v>
      </c>
      <c r="I179" s="151">
        <f>'CHN 04-09-2025'!$G$8</f>
        <v>1.1100000000000001</v>
      </c>
      <c r="J179" s="150">
        <v>25</v>
      </c>
      <c r="K179" s="150">
        <v>16.5</v>
      </c>
      <c r="L179" s="150">
        <v>26</v>
      </c>
      <c r="M179" s="149">
        <v>8</v>
      </c>
      <c r="N179" s="149">
        <v>1.99</v>
      </c>
      <c r="O179" s="148">
        <f t="shared" si="178"/>
        <v>1.0699999999999999E-2</v>
      </c>
      <c r="P179" s="147">
        <f t="shared" si="179"/>
        <v>41869</v>
      </c>
      <c r="Q179" s="146">
        <f t="shared" si="166"/>
        <v>3500</v>
      </c>
      <c r="R179" s="145">
        <f t="shared" si="180"/>
        <v>0.08</v>
      </c>
      <c r="S179" s="144" t="s">
        <v>693</v>
      </c>
      <c r="T179" s="143">
        <v>0.41399999999999998</v>
      </c>
      <c r="U179" s="142">
        <f t="shared" si="181"/>
        <v>0.46</v>
      </c>
      <c r="V179" s="142">
        <f t="shared" si="182"/>
        <v>1.65</v>
      </c>
      <c r="W179" s="139"/>
      <c r="X179" s="139"/>
      <c r="Y179" s="141"/>
      <c r="Z179" s="141">
        <f t="shared" si="183"/>
        <v>0.16</v>
      </c>
      <c r="AA179" s="140"/>
      <c r="AB179" s="139"/>
      <c r="AC179" s="138">
        <f t="shared" si="184"/>
        <v>0.16</v>
      </c>
      <c r="AD179" s="134">
        <f t="shared" si="185"/>
        <v>1.81</v>
      </c>
      <c r="AE179" s="137">
        <f t="shared" si="186"/>
        <v>0.38009999999999999</v>
      </c>
      <c r="AF179" s="136">
        <v>2.92</v>
      </c>
      <c r="AG179" s="303">
        <v>1000</v>
      </c>
      <c r="AH179" s="134">
        <f t="shared" si="187"/>
        <v>2920</v>
      </c>
      <c r="AI179" s="134">
        <f t="shared" si="188"/>
        <v>1810</v>
      </c>
    </row>
    <row r="180" spans="1:36" s="133" customFormat="1" ht="27" customHeight="1" x14ac:dyDescent="0.25">
      <c r="A180" s="353"/>
      <c r="B180" s="353"/>
      <c r="C180" s="354"/>
      <c r="D180" s="149" t="s">
        <v>694</v>
      </c>
      <c r="E180" s="153" t="s">
        <v>1028</v>
      </c>
      <c r="F180" s="333" t="s">
        <v>1237</v>
      </c>
      <c r="G180" s="334" t="s">
        <v>1238</v>
      </c>
      <c r="H180" s="151">
        <f t="shared" si="177"/>
        <v>1.08</v>
      </c>
      <c r="I180" s="151">
        <f>'CHN 04-09-2025'!$G$8</f>
        <v>1.1100000000000001</v>
      </c>
      <c r="J180" s="150">
        <v>25</v>
      </c>
      <c r="K180" s="150">
        <v>16.5</v>
      </c>
      <c r="L180" s="150">
        <v>26</v>
      </c>
      <c r="M180" s="149">
        <v>8</v>
      </c>
      <c r="N180" s="149">
        <v>1.99</v>
      </c>
      <c r="O180" s="148">
        <f t="shared" si="178"/>
        <v>1.0699999999999999E-2</v>
      </c>
      <c r="P180" s="147">
        <f t="shared" si="179"/>
        <v>41869</v>
      </c>
      <c r="Q180" s="146">
        <f t="shared" si="166"/>
        <v>3500</v>
      </c>
      <c r="R180" s="145">
        <f t="shared" si="180"/>
        <v>0.08</v>
      </c>
      <c r="S180" s="144" t="s">
        <v>693</v>
      </c>
      <c r="T180" s="143">
        <v>0.41399999999999998</v>
      </c>
      <c r="U180" s="142">
        <f t="shared" si="181"/>
        <v>0.46</v>
      </c>
      <c r="V180" s="142">
        <f t="shared" si="182"/>
        <v>1.65</v>
      </c>
      <c r="W180" s="139"/>
      <c r="X180" s="139"/>
      <c r="Y180" s="141"/>
      <c r="Z180" s="141">
        <f t="shared" si="183"/>
        <v>0.16</v>
      </c>
      <c r="AA180" s="140"/>
      <c r="AB180" s="139"/>
      <c r="AC180" s="138">
        <f t="shared" si="184"/>
        <v>0.16</v>
      </c>
      <c r="AD180" s="134">
        <f t="shared" si="185"/>
        <v>1.81</v>
      </c>
      <c r="AE180" s="137">
        <f t="shared" si="186"/>
        <v>0.38009999999999999</v>
      </c>
      <c r="AF180" s="136">
        <v>2.92</v>
      </c>
      <c r="AG180" s="303">
        <v>1000</v>
      </c>
      <c r="AH180" s="134">
        <f t="shared" si="187"/>
        <v>2920</v>
      </c>
      <c r="AI180" s="134">
        <f t="shared" si="188"/>
        <v>1810</v>
      </c>
    </row>
    <row r="181" spans="1:36" s="133" customFormat="1" ht="27" customHeight="1" x14ac:dyDescent="0.25">
      <c r="A181" s="353"/>
      <c r="B181" s="353"/>
      <c r="C181" s="354"/>
      <c r="D181" s="149" t="s">
        <v>694</v>
      </c>
      <c r="E181" s="153" t="s">
        <v>1020</v>
      </c>
      <c r="F181" s="331" t="s">
        <v>1225</v>
      </c>
      <c r="G181" s="332" t="s">
        <v>1226</v>
      </c>
      <c r="H181" s="151">
        <f t="shared" si="177"/>
        <v>1.08</v>
      </c>
      <c r="I181" s="151">
        <f>'CHN 04-09-2025'!$G$8</f>
        <v>1.1100000000000001</v>
      </c>
      <c r="J181" s="150">
        <v>25</v>
      </c>
      <c r="K181" s="150">
        <v>16.5</v>
      </c>
      <c r="L181" s="150">
        <v>26</v>
      </c>
      <c r="M181" s="149">
        <v>8</v>
      </c>
      <c r="N181" s="149">
        <v>1.99</v>
      </c>
      <c r="O181" s="148">
        <f t="shared" si="178"/>
        <v>1.0699999999999999E-2</v>
      </c>
      <c r="P181" s="147">
        <f t="shared" si="179"/>
        <v>41869</v>
      </c>
      <c r="Q181" s="146">
        <f t="shared" si="166"/>
        <v>3500</v>
      </c>
      <c r="R181" s="145">
        <f t="shared" si="180"/>
        <v>0.08</v>
      </c>
      <c r="S181" s="144" t="s">
        <v>693</v>
      </c>
      <c r="T181" s="143">
        <v>0.41399999999999998</v>
      </c>
      <c r="U181" s="142">
        <f t="shared" si="181"/>
        <v>0.46</v>
      </c>
      <c r="V181" s="142">
        <f t="shared" si="182"/>
        <v>1.65</v>
      </c>
      <c r="W181" s="139"/>
      <c r="X181" s="139"/>
      <c r="Y181" s="141"/>
      <c r="Z181" s="141">
        <f t="shared" si="183"/>
        <v>0.16</v>
      </c>
      <c r="AA181" s="140"/>
      <c r="AB181" s="139"/>
      <c r="AC181" s="138">
        <f t="shared" si="184"/>
        <v>0.16</v>
      </c>
      <c r="AD181" s="134">
        <f t="shared" si="185"/>
        <v>1.81</v>
      </c>
      <c r="AE181" s="137">
        <f t="shared" si="186"/>
        <v>0.38009999999999999</v>
      </c>
      <c r="AF181" s="136">
        <v>2.92</v>
      </c>
      <c r="AG181" s="303">
        <v>1000</v>
      </c>
      <c r="AH181" s="134">
        <f t="shared" si="187"/>
        <v>2920</v>
      </c>
      <c r="AI181" s="134">
        <f t="shared" si="188"/>
        <v>1810</v>
      </c>
    </row>
    <row r="182" spans="1:36" s="133" customFormat="1" ht="27" customHeight="1" x14ac:dyDescent="0.25">
      <c r="A182" s="353"/>
      <c r="B182" s="353"/>
      <c r="C182" s="354"/>
      <c r="D182" s="149" t="s">
        <v>695</v>
      </c>
      <c r="E182" s="153" t="s">
        <v>1032</v>
      </c>
      <c r="F182" s="333" t="s">
        <v>1241</v>
      </c>
      <c r="G182" s="334" t="s">
        <v>1242</v>
      </c>
      <c r="H182" s="151">
        <f t="shared" si="177"/>
        <v>0.94</v>
      </c>
      <c r="I182" s="151">
        <f>'CHN 04-09-2025'!G7</f>
        <v>0.97</v>
      </c>
      <c r="J182" s="150">
        <v>25</v>
      </c>
      <c r="K182" s="150">
        <v>16.5</v>
      </c>
      <c r="L182" s="150">
        <v>24</v>
      </c>
      <c r="M182" s="149">
        <v>8</v>
      </c>
      <c r="N182" s="149">
        <v>1.99</v>
      </c>
      <c r="O182" s="148">
        <f t="shared" si="178"/>
        <v>9.9000000000000008E-3</v>
      </c>
      <c r="P182" s="147">
        <f t="shared" si="179"/>
        <v>45253</v>
      </c>
      <c r="Q182" s="146">
        <f t="shared" si="166"/>
        <v>3500</v>
      </c>
      <c r="R182" s="145">
        <f t="shared" si="180"/>
        <v>0.08</v>
      </c>
      <c r="S182" s="144" t="s">
        <v>693</v>
      </c>
      <c r="T182" s="143">
        <v>0.41399999999999998</v>
      </c>
      <c r="U182" s="142">
        <f t="shared" si="181"/>
        <v>0.4</v>
      </c>
      <c r="V182" s="142">
        <f t="shared" si="182"/>
        <v>1.45</v>
      </c>
      <c r="W182" s="139"/>
      <c r="X182" s="139"/>
      <c r="Y182" s="141"/>
      <c r="Z182" s="141">
        <f t="shared" si="183"/>
        <v>0.14000000000000001</v>
      </c>
      <c r="AA182" s="140"/>
      <c r="AB182" s="139"/>
      <c r="AC182" s="138">
        <f t="shared" si="184"/>
        <v>0.14000000000000001</v>
      </c>
      <c r="AD182" s="134">
        <f t="shared" si="185"/>
        <v>1.59</v>
      </c>
      <c r="AE182" s="137">
        <f t="shared" si="186"/>
        <v>0.3589</v>
      </c>
      <c r="AF182" s="136">
        <v>2.48</v>
      </c>
      <c r="AG182" s="303">
        <v>1000</v>
      </c>
      <c r="AH182" s="134">
        <f t="shared" si="187"/>
        <v>2480</v>
      </c>
      <c r="AI182" s="134">
        <f t="shared" si="188"/>
        <v>1590</v>
      </c>
    </row>
    <row r="183" spans="1:36" ht="23.25" customHeight="1" x14ac:dyDescent="0.2">
      <c r="A183" s="132" t="s">
        <v>1014</v>
      </c>
      <c r="B183" s="130"/>
      <c r="C183" s="131"/>
      <c r="D183" s="130"/>
      <c r="AG183" s="128">
        <f>SUM(AG168:AG182)</f>
        <v>20000</v>
      </c>
      <c r="AH183" s="307">
        <f>SUM(AH168:AH182)</f>
        <v>52240</v>
      </c>
      <c r="AI183" s="307">
        <f>SUM(AI168:AI182)</f>
        <v>33120</v>
      </c>
      <c r="AJ183" s="178">
        <f>(AH183-AI183)/AH183</f>
        <v>0.36599999999999999</v>
      </c>
    </row>
    <row r="184" spans="1:36" x14ac:dyDescent="0.2">
      <c r="AG184" s="128"/>
      <c r="AH184" s="179"/>
      <c r="AI184" s="179"/>
      <c r="AJ184" s="178"/>
    </row>
    <row r="185" spans="1:36" ht="23.25" customHeight="1" x14ac:dyDescent="0.2">
      <c r="A185" s="132" t="s">
        <v>1252</v>
      </c>
      <c r="AG185" s="126" t="s">
        <v>692</v>
      </c>
      <c r="AH185" s="128">
        <f>AG20+AG31+AG42+AG53+AG62+AG80+AG92+AG102+AG113+AG124+AG133+AG142+AG153+AG165+AG183</f>
        <v>150288</v>
      </c>
      <c r="AI185" s="179"/>
      <c r="AJ185" s="178"/>
    </row>
    <row r="186" spans="1:36" ht="23.25" customHeight="1" x14ac:dyDescent="0.2">
      <c r="A186" s="338" t="s">
        <v>1254</v>
      </c>
      <c r="AG186" s="126" t="s">
        <v>655</v>
      </c>
      <c r="AH186" s="179">
        <f>AH20+AH31+AH42+AH53+AH62+AH80+AH92+AH102+AH113+AH124+AH133+AH142+AH153+AH165+AH183</f>
        <v>1077152.3999999999</v>
      </c>
      <c r="AI186" s="179"/>
      <c r="AJ186" s="178"/>
    </row>
    <row r="187" spans="1:36" ht="23.25" customHeight="1" x14ac:dyDescent="0.2">
      <c r="A187" s="132" t="s">
        <v>1255</v>
      </c>
      <c r="AG187" s="126" t="s">
        <v>691</v>
      </c>
      <c r="AH187" s="308">
        <f>AI20+AI31+AI42+AI53+AI62+AI80+AI92+AI102+AI113+AI124+AI133+AI142+AI153+AI165+AI183</f>
        <v>820131.92</v>
      </c>
      <c r="AI187" s="179"/>
      <c r="AJ187" s="178"/>
    </row>
    <row r="188" spans="1:36" ht="23.25" customHeight="1" x14ac:dyDescent="0.2">
      <c r="A188" s="132" t="s">
        <v>1253</v>
      </c>
      <c r="AG188" s="126" t="s">
        <v>690</v>
      </c>
      <c r="AH188" s="125">
        <f>(AH186-AH187)/AH186</f>
        <v>0.23860000000000001</v>
      </c>
      <c r="AI188" s="179"/>
      <c r="AJ188" s="178"/>
    </row>
    <row r="189" spans="1:36" x14ac:dyDescent="0.2">
      <c r="AG189" s="128"/>
      <c r="AH189" s="179"/>
      <c r="AI189" s="179"/>
      <c r="AJ189" s="178"/>
    </row>
    <row r="190" spans="1:36" x14ac:dyDescent="0.2">
      <c r="AG190" s="128"/>
      <c r="AH190" s="179"/>
      <c r="AI190" s="179"/>
      <c r="AJ190" s="178"/>
    </row>
    <row r="191" spans="1:36" x14ac:dyDescent="0.2">
      <c r="AG191" s="128"/>
      <c r="AH191" s="179"/>
      <c r="AI191" s="179"/>
      <c r="AJ191" s="178"/>
    </row>
    <row r="192" spans="1:36" x14ac:dyDescent="0.2">
      <c r="AG192" s="128"/>
      <c r="AH192" s="179"/>
      <c r="AI192" s="179"/>
      <c r="AJ192" s="178"/>
    </row>
    <row r="194" spans="33:34" x14ac:dyDescent="0.2">
      <c r="AG194" s="121"/>
      <c r="AH194" s="121"/>
    </row>
    <row r="195" spans="33:34" x14ac:dyDescent="0.2">
      <c r="AG195" s="121"/>
      <c r="AH195" s="121"/>
    </row>
    <row r="196" spans="33:34" x14ac:dyDescent="0.2">
      <c r="AG196" s="121"/>
      <c r="AH196" s="121"/>
    </row>
    <row r="197" spans="33:34" x14ac:dyDescent="0.2">
      <c r="AG197" s="121"/>
      <c r="AH197" s="121"/>
    </row>
  </sheetData>
  <protectedRanges>
    <protectedRange password="F78C" sqref="EE4 DX4:DY6 DZ5:EA6 EB5:ED5 EB6 ED6:EE6" name="区域1"/>
    <protectedRange sqref="G13:G15" name="Range1"/>
    <protectedRange sqref="G18:G19" name="Range1_1"/>
    <protectedRange sqref="G24:G26" name="Range1_2"/>
    <protectedRange sqref="G29:G30" name="Range1_3"/>
    <protectedRange sqref="G16" name="Range1_2_1"/>
    <protectedRange sqref="G17" name="Range1_2_2"/>
    <protectedRange sqref="G27" name="Range1_2_3"/>
    <protectedRange sqref="G28" name="Range1_2_4"/>
    <protectedRange sqref="G35:G37" name="Range1_2_5"/>
    <protectedRange sqref="G40:G41" name="Range1_2_6"/>
    <protectedRange sqref="G38" name="Range1_2_7"/>
    <protectedRange sqref="G39" name="Range1_2_8"/>
    <protectedRange sqref="G46:G48" name="Range1_3_1"/>
    <protectedRange sqref="G51:G52" name="Range1_3_2"/>
    <protectedRange sqref="G50" name="Range1_4"/>
    <protectedRange sqref="G49" name="Range1_1_1"/>
    <protectedRange sqref="G57:G59" name="Range1_1_2"/>
    <protectedRange sqref="G61" name="Range1_1_3"/>
    <protectedRange sqref="G60" name="Range1_3_3"/>
    <protectedRange sqref="G65" name="Range1_5"/>
    <protectedRange sqref="G66" name="Range1_6"/>
    <protectedRange sqref="G67" name="Range1_7"/>
    <protectedRange sqref="G68" name="Range1_8"/>
    <protectedRange sqref="G69" name="Range1_9"/>
    <protectedRange sqref="G70" name="Range1_10"/>
    <protectedRange sqref="G71" name="Range1_11"/>
    <protectedRange sqref="G72" name="Range1_12"/>
    <protectedRange sqref="G73" name="Range1_13"/>
    <protectedRange sqref="G74" name="Range1_14"/>
    <protectedRange sqref="G75" name="Range1_5_1"/>
    <protectedRange sqref="G76" name="Range1_5_2"/>
    <protectedRange sqref="G77" name="Range1_5_3"/>
    <protectedRange sqref="G78" name="Range1_5_4"/>
    <protectedRange sqref="G79" name="Range1_5_5"/>
    <protectedRange sqref="G85:G87" name="Range1_4_1"/>
    <protectedRange sqref="G90:G91" name="Range1_7_1"/>
    <protectedRange sqref="G88" name="Range1_5_6"/>
    <protectedRange sqref="G89" name="Range1_6_1"/>
    <protectedRange sqref="G96:G98" name="Range1_15"/>
    <protectedRange sqref="G100:G101" name="Range1_16"/>
    <protectedRange sqref="G99" name="Range1_17"/>
    <protectedRange sqref="G106:G108" name="Range1_3_4"/>
    <protectedRange sqref="G111:G112" name="Range1_3_5"/>
    <protectedRange sqref="G109" name="Range1_3_6"/>
    <protectedRange sqref="G110" name="Range1_1_4"/>
    <protectedRange sqref="G117:G119" name="Range1_8_2"/>
    <protectedRange sqref="G120" name="Range1_11_1"/>
    <protectedRange sqref="G121" name="Range1_12_1"/>
    <protectedRange sqref="G122:G123" name="Range1_13_1"/>
    <protectedRange sqref="G128:G130" name="Range1_3_7"/>
    <protectedRange sqref="G131" name="Range1_3_8"/>
    <protectedRange sqref="G132" name="Range1_3_9"/>
    <protectedRange sqref="G137:G139" name="Range1_2_9"/>
    <protectedRange sqref="G140" name="Range1_18"/>
    <protectedRange sqref="G141" name="Range1_19"/>
    <protectedRange sqref="G146:G147" name="Range1_20"/>
    <protectedRange sqref="G148" name="Range1_21"/>
    <protectedRange sqref="G150:G152" name="Range1_2_10"/>
    <protectedRange sqref="G149" name="Range1_4_2"/>
    <protectedRange sqref="G157" name="Range1_14_1"/>
    <protectedRange sqref="G162" name="Range1_19_1"/>
    <protectedRange sqref="G158" name="Range1_15_1"/>
    <protectedRange sqref="G164" name="Range1_21_1"/>
    <protectedRange sqref="G159" name="Range1_16_1"/>
    <protectedRange sqref="G160" name="Range1_17_1"/>
    <protectedRange sqref="G163" name="Range1_20_1"/>
    <protectedRange sqref="G161" name="Range1_18_1"/>
    <protectedRange sqref="G168" name="Range1_22"/>
    <protectedRange sqref="G177" name="Range1_5_7"/>
    <protectedRange sqref="G169" name="Range1_23"/>
    <protectedRange sqref="G178" name="Range1_5_8"/>
    <protectedRange sqref="G170" name="Range1_24"/>
    <protectedRange sqref="G181" name="Range1_5_9"/>
    <protectedRange sqref="G171" name="Range1_25"/>
    <protectedRange sqref="G172" name="Range1_26"/>
    <protectedRange sqref="G179" name="Range1_5_10"/>
    <protectedRange sqref="G173" name="Range1_27"/>
    <protectedRange sqref="G174" name="Range1_28"/>
    <protectedRange sqref="G175" name="Range1_29"/>
    <protectedRange sqref="G180" name="Range1_5_11"/>
    <protectedRange sqref="G176" name="Range1_30"/>
    <protectedRange sqref="G182" name="Range1_31"/>
  </protectedRanges>
  <mergeCells count="94">
    <mergeCell ref="A146:A152"/>
    <mergeCell ref="B146:B152"/>
    <mergeCell ref="C146:C152"/>
    <mergeCell ref="A128:A132"/>
    <mergeCell ref="B128:B132"/>
    <mergeCell ref="C128:C132"/>
    <mergeCell ref="A137:A141"/>
    <mergeCell ref="B137:B141"/>
    <mergeCell ref="C137:C141"/>
    <mergeCell ref="A106:A112"/>
    <mergeCell ref="B106:B112"/>
    <mergeCell ref="C106:C112"/>
    <mergeCell ref="A117:A123"/>
    <mergeCell ref="B117:B123"/>
    <mergeCell ref="C117:C123"/>
    <mergeCell ref="A85:A91"/>
    <mergeCell ref="B85:B91"/>
    <mergeCell ref="C85:C91"/>
    <mergeCell ref="A96:A101"/>
    <mergeCell ref="B96:B101"/>
    <mergeCell ref="C96:C101"/>
    <mergeCell ref="A65:A79"/>
    <mergeCell ref="B65:B79"/>
    <mergeCell ref="C65:C79"/>
    <mergeCell ref="B7:B9"/>
    <mergeCell ref="C7:C9"/>
    <mergeCell ref="B13:B19"/>
    <mergeCell ref="C13:C19"/>
    <mergeCell ref="A13:A19"/>
    <mergeCell ref="A57:A61"/>
    <mergeCell ref="B57:B61"/>
    <mergeCell ref="C57:C61"/>
    <mergeCell ref="D7:D9"/>
    <mergeCell ref="G7:G9"/>
    <mergeCell ref="C46:C52"/>
    <mergeCell ref="A35:A41"/>
    <mergeCell ref="B35:B41"/>
    <mergeCell ref="C35:C41"/>
    <mergeCell ref="A24:A30"/>
    <mergeCell ref="B24:B30"/>
    <mergeCell ref="C24:C30"/>
    <mergeCell ref="A46:A52"/>
    <mergeCell ref="B46:B52"/>
    <mergeCell ref="A7:A9"/>
    <mergeCell ref="K6:L6"/>
    <mergeCell ref="H7:H9"/>
    <mergeCell ref="O8:O9"/>
    <mergeCell ref="P8:P9"/>
    <mergeCell ref="R8:R9"/>
    <mergeCell ref="E6:H6"/>
    <mergeCell ref="M6:N6"/>
    <mergeCell ref="M8:M9"/>
    <mergeCell ref="J8:L8"/>
    <mergeCell ref="N8:N9"/>
    <mergeCell ref="I7:I9"/>
    <mergeCell ref="J7:R7"/>
    <mergeCell ref="I6:J6"/>
    <mergeCell ref="F7:F9"/>
    <mergeCell ref="E7:E9"/>
    <mergeCell ref="AI7:AI9"/>
    <mergeCell ref="AF7:AF9"/>
    <mergeCell ref="S7:U7"/>
    <mergeCell ref="V7:V9"/>
    <mergeCell ref="AC7:AC9"/>
    <mergeCell ref="AG7:AG9"/>
    <mergeCell ref="AD7:AD9"/>
    <mergeCell ref="AE7:AE9"/>
    <mergeCell ref="S8:S9"/>
    <mergeCell ref="T8:T9"/>
    <mergeCell ref="AH7:AH9"/>
    <mergeCell ref="U8:U9"/>
    <mergeCell ref="W7:AB7"/>
    <mergeCell ref="K5:L5"/>
    <mergeCell ref="M5:N5"/>
    <mergeCell ref="E2:H2"/>
    <mergeCell ref="E3:H3"/>
    <mergeCell ref="E4:H4"/>
    <mergeCell ref="E5:H5"/>
    <mergeCell ref="K4:L4"/>
    <mergeCell ref="M4:N4"/>
    <mergeCell ref="I4:J4"/>
    <mergeCell ref="I5:J5"/>
    <mergeCell ref="K2:L2"/>
    <mergeCell ref="M2:N2"/>
    <mergeCell ref="I3:J3"/>
    <mergeCell ref="K3:L3"/>
    <mergeCell ref="M3:N3"/>
    <mergeCell ref="I2:J2"/>
    <mergeCell ref="B157:B164"/>
    <mergeCell ref="A157:A164"/>
    <mergeCell ref="A168:A182"/>
    <mergeCell ref="B168:B182"/>
    <mergeCell ref="C168:C182"/>
    <mergeCell ref="C157:C164"/>
  </mergeCells>
  <phoneticPr fontId="24" type="noConversion"/>
  <dataValidations count="11">
    <dataValidation type="list" allowBlank="1" showInputMessage="1" showErrorMessage="1" sqref="I3:J3 WVJ3:WVK3 WLN3:WLO3 WBR3:WBS3 VRV3:VRW3 VHZ3:VIA3 UYD3:UYE3 UOH3:UOI3 UEL3:UEM3 TUP3:TUQ3 TKT3:TKU3 TAX3:TAY3 SRB3:SRC3 SHF3:SHG3 RXJ3:RXK3 RNN3:RNO3 RDR3:RDS3 QTV3:QTW3 QJZ3:QKA3 QAD3:QAE3 PQH3:PQI3 PGL3:PGM3 OWP3:OWQ3 OMT3:OMU3 OCX3:OCY3 NTB3:NTC3 NJF3:NJG3 MZJ3:MZK3 MPN3:MPO3 MFR3:MFS3 LVV3:LVW3 LLZ3:LMA3 LCD3:LCE3 KSH3:KSI3 KIL3:KIM3 JYP3:JYQ3 JOT3:JOU3 JEX3:JEY3 IVB3:IVC3 ILF3:ILG3 IBJ3:IBK3 HRN3:HRO3 HHR3:HHS3 GXV3:GXW3 GNZ3:GOA3 GED3:GEE3 FUH3:FUI3 FKL3:FKM3 FAP3:FAQ3 EQT3:EQU3 EGX3:EGY3 DXB3:DXC3 DNF3:DNG3 DDJ3:DDK3 CTN3:CTO3 CJR3:CJS3 BZV3:BZW3 BPZ3:BQA3 BGD3:BGE3 AWH3:AWI3 AML3:AMM3 ACP3:ACQ3 ST3:SU3 IX3:IY3" xr:uid="{00000000-0002-0000-0200-000000000000}">
      <formula1>$DX$5:$EA$5</formula1>
    </dataValidation>
    <dataValidation type="list" allowBlank="1" showInputMessage="1" showErrorMessage="1" sqref="I4:J4 WVJ4:WVK4 WLN4:WLO4 WBR4:WBS4 VRV4:VRW4 VHZ4:VIA4 UYD4:UYE4 UOH4:UOI4 UEL4:UEM4 TUP4:TUQ4 TKT4:TKU4 TAX4:TAY4 SRB4:SRC4 SHF4:SHG4 RXJ4:RXK4 RNN4:RNO4 RDR4:RDS4 QTV4:QTW4 QJZ4:QKA4 QAD4:QAE4 PQH4:PQI4 PGL4:PGM4 OWP4:OWQ4 OMT4:OMU4 OCX4:OCY4 NTB4:NTC4 NJF4:NJG4 MZJ4:MZK4 MPN4:MPO4 MFR4:MFS4 LVV4:LVW4 LLZ4:LMA4 LCD4:LCE4 KSH4:KSI4 KIL4:KIM4 JYP4:JYQ4 JOT4:JOU4 JEX4:JEY4 IVB4:IVC4 ILF4:ILG4 IBJ4:IBK4 HRN4:HRO4 HHR4:HHS4 GXV4:GXW4 GNZ4:GOA4 GED4:GEE4 FUH4:FUI4 FKL4:FKM4 FAP4:FAQ4 EQT4:EQU4 EGX4:EGY4 DXB4:DXC4 DNF4:DNG4 DDJ4:DDK4 CTN4:CTO4 CJR4:CJS4 BZV4:BZW4 BPZ4:BQA4 BGD4:BGE4 AWH4:AWI4 AML4:AMM4 ACP4:ACQ4 ST4:SU4 IX4:IY4" xr:uid="{00000000-0002-0000-0200-000001000000}">
      <formula1>$DX$6:$EE$6</formula1>
    </dataValidation>
    <dataValidation type="list" allowBlank="1" showInputMessage="1" showErrorMessage="1" sqref="M4:N4 WVN4:WVO4 WLR4:WLS4 WBV4:WBW4 VRZ4:VSA4 VID4:VIE4 UYH4:UYI4 UOL4:UOM4 UEP4:UEQ4 TUT4:TUU4 TKX4:TKY4 TBB4:TBC4 SRF4:SRG4 SHJ4:SHK4 RXN4:RXO4 RNR4:RNS4 RDV4:RDW4 QTZ4:QUA4 QKD4:QKE4 QAH4:QAI4 PQL4:PQM4 PGP4:PGQ4 OWT4:OWU4 OMX4:OMY4 ODB4:ODC4 NTF4:NTG4 NJJ4:NJK4 MZN4:MZO4 MPR4:MPS4 MFV4:MFW4 LVZ4:LWA4 LMD4:LME4 LCH4:LCI4 KSL4:KSM4 KIP4:KIQ4 JYT4:JYU4 JOX4:JOY4 JFB4:JFC4 IVF4:IVG4 ILJ4:ILK4 IBN4:IBO4 HRR4:HRS4 HHV4:HHW4 GXZ4:GYA4 GOD4:GOE4 GEH4:GEI4 FUL4:FUM4 FKP4:FKQ4 FAT4:FAU4 EQX4:EQY4 EHB4:EHC4 DXF4:DXG4 DNJ4:DNK4 DDN4:DDO4 CTR4:CTS4 CJV4:CJW4 BZZ4:CAA4 BQD4:BQE4 BGH4:BGI4 AWL4:AWM4 AMP4:AMQ4 ACT4:ACU4 SX4:SY4 JB4:JC4" xr:uid="{00000000-0002-0000-0200-000002000000}">
      <formula1>$EE$5:$EF$5</formula1>
    </dataValidation>
    <dataValidation type="list" allowBlank="1" showInputMessage="1" showErrorMessage="1" sqref="M5 WVE6 WLI6 WBM6 VRQ6 VHU6 UXY6 UOC6 UEG6 TUK6 TKO6 TAS6 SQW6 SHA6 RXE6 RNI6 RDM6 QTQ6 QJU6 PZY6 PQC6 PGG6 OWK6 OMO6 OCS6 NSW6 NJA6 MZE6 MPI6 MFM6 LVQ6 LLU6 LBY6 KSC6 KIG6 JYK6 JOO6 JES6 IUW6 ILA6 IBE6 HRI6 HHM6 GXQ6 GNU6 GDY6 FUC6 FKG6 FAK6 EQO6 EGS6 DWW6 DNA6 DDE6 CTI6 CJM6 BZQ6 BPU6 BFY6 AWC6 AMG6 ACK6 SO6 IS6 B6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xr:uid="{00000000-0002-0000-0200-000003000000}">
      <formula1>$EC$5:$ED$5</formula1>
    </dataValidation>
    <dataValidation type="list" allowBlank="1" showInputMessage="1" showErrorMessage="1" sqref="I2:J2 WVJ2:WVK2 WLN2:WLO2 WBR2:WBS2 VRV2:VRW2 VHZ2:VIA2 UYD2:UYE2 UOH2:UOI2 UEL2:UEM2 TUP2:TUQ2 TKT2:TKU2 TAX2:TAY2 SRB2:SRC2 SHF2:SHG2 RXJ2:RXK2 RNN2:RNO2 RDR2:RDS2 QTV2:QTW2 QJZ2:QKA2 QAD2:QAE2 PQH2:PQI2 PGL2:PGM2 OWP2:OWQ2 OMT2:OMU2 OCX2:OCY2 NTB2:NTC2 NJF2:NJG2 MZJ2:MZK2 MPN2:MPO2 MFR2:MFS2 LVV2:LVW2 LLZ2:LMA2 LCD2:LCE2 KSH2:KSI2 KIL2:KIM2 JYP2:JYQ2 JOT2:JOU2 JEX2:JEY2 IVB2:IVC2 ILF2:ILG2 IBJ2:IBK2 HRN2:HRO2 HHR2:HHS2 GXV2:GXW2 GNZ2:GOA2 GED2:GEE2 FUH2:FUI2 FKL2:FKM2 FAP2:FAQ2 EQT2:EQU2 EGX2:EGY2 DXB2:DXC2 DNF2:DNG2 DDJ2:DDK2 CTN2:CTO2 CJR2:CJS2 BZV2:BZW2 BPZ2:BQA2 BGD2:BGE2 AWH2:AWI2 AML2:AMM2 ACP2:ACQ2 ST2:SU2 IX2:IY2" xr:uid="{00000000-0002-0000-0200-000004000000}">
      <formula1>$DX$4:$DY$4</formula1>
    </dataValidation>
    <dataValidation type="list" allowBlank="1" showInputMessage="1" showErrorMessage="1" sqref="I5:J5 WVJ5:WVK5 WLN5:WLO5 WBR5:WBS5 VRV5:VRW5 VHZ5:VIA5 UYD5:UYE5 UOH5:UOI5 UEL5:UEM5 TUP5:TUQ5 TKT5:TKU5 TAX5:TAY5 SRB5:SRC5 SHF5:SHG5 RXJ5:RXK5 RNN5:RNO5 RDR5:RDS5 QTV5:QTW5 QJZ5:QKA5 QAD5:QAE5 PQH5:PQI5 PGL5:PGM5 OWP5:OWQ5 OMT5:OMU5 OCX5:OCY5 NTB5:NTC5 NJF5:NJG5 MZJ5:MZK5 MPN5:MPO5 MFR5:MFS5 LVV5:LVW5 LLZ5:LMA5 LCD5:LCE5 KSH5:KSI5 KIL5:KIM5 JYP5:JYQ5 JOT5:JOU5 JEX5:JEY5 IVB5:IVC5 ILF5:ILG5 IBJ5:IBK5 HRN5:HRO5 HHR5:HHS5 GXV5:GXW5 GNZ5:GOA5 GED5:GEE5 FUH5:FUI5 FKL5:FKM5 FAP5:FAQ5 EQT5:EQU5 EGX5:EGY5 DXB5:DXC5 DNF5:DNG5 DDJ5:DDK5 CTN5:CTO5 CJR5:CJS5 BZV5:BZW5 BPZ5:BQA5 BGD5:BGE5 AWH5:AWI5 AML5:AMM5 ACP5:ACQ5 ST5:SU5 IX5:IY5" xr:uid="{00000000-0002-0000-0200-000005000000}">
      <formula1>$DX$2:$FX$2</formula1>
    </dataValidation>
    <dataValidation type="list" allowBlank="1" showInputMessage="1" showErrorMessage="1" sqref="D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xr:uid="{00000000-0002-0000-0200-000006000000}">
      <formula1>$P$2:$P$5</formula1>
    </dataValidation>
    <dataValidation type="list" allowBlank="1" showInputMessage="1" showErrorMessage="1" sqref="B5 WVE5 WLI5 WBM5 VRQ5 VHU5 UXY5 UOC5 UEG5 TUK5 TKO5 TAS5 SQW5 SHA5 RXE5 RNI5 RDM5 QTQ5 QJU5 PZY5 PQC5 PGG5 OWK5 OMO5 OCS5 NSW5 NJA5 MZE5 MPI5 MFM5 LVQ5 LLU5 LBY5 KSC5 KIG5 JYK5 JOO5 JES5 IUW5 ILA5 IBE5 HRI5 HHM5 GXQ5 GNU5 GDY5 FUC5 FKG5 FAK5 EQO5 EGS5 DWW5 DNA5 DDE5 CTI5 CJM5 BZQ5 BPU5 BFY5 AWC5 AMG5 ACK5 SO5 IS5" xr:uid="{00000000-0002-0000-0200-000007000000}">
      <formula1>$EG$5:$EH$5</formula1>
    </dataValidation>
    <dataValidation type="list" allowBlank="1" showInputMessage="1" showErrorMessage="1" sqref="B4 WVE4 WLI4 WBM4 VRQ4 VHU4 UXY4 UOC4 UEG4 TUK4 TKO4 TAS4 SQW4 SHA4 RXE4 RNI4 RDM4 QTQ4 QJU4 PZY4 PQC4 PGG4 OWK4 OMO4 OCS4 NSW4 NJA4 MZE4 MPI4 MFM4 LVQ4 LLU4 LBY4 KSC4 KIG4 JYK4 JOO4 JES4 IUW4 ILA4 IBE4 HRI4 HHM4 GXQ4 GNU4 GDY4 FUC4 FKG4 FAK4 EQO4 EGS4 DWW4 DNA4 DDE4 CTI4 CJM4 BZQ4 BPU4 BFY4 AWC4 AMG4 ACK4 SO4 IS4" xr:uid="{00000000-0002-0000-0200-000008000000}">
      <formula1>$EA$4:$FO$4</formula1>
    </dataValidation>
    <dataValidation type="list" allowBlank="1" showInputMessage="1" showErrorMessage="1" sqref="I6:J6 WVJ6:WVK6 WLN6:WLO6 WBR6:WBS6 VRV6:VRW6 VHZ6:VIA6 UYD6:UYE6 UOH6:UOI6 UEL6:UEM6 TUP6:TUQ6 TKT6:TKU6 TAX6:TAY6 SRB6:SRC6 SHF6:SHG6 RXJ6:RXK6 RNN6:RNO6 RDR6:RDS6 QTV6:QTW6 QJZ6:QKA6 QAD6:QAE6 PQH6:PQI6 PGL6:PGM6 OWP6:OWQ6 OMT6:OMU6 OCX6:OCY6 NTB6:NTC6 NJF6:NJG6 MZJ6:MZK6 MPN6:MPO6 MFR6:MFS6 LVV6:LVW6 LLZ6:LMA6 LCD6:LCE6 KSH6:KSI6 KIL6:KIM6 JYP6:JYQ6 JOT6:JOU6 JEX6:JEY6 IVB6:IVC6 ILF6:ILG6 IBJ6:IBK6 HRN6:HRO6 HHR6:HHS6 GXV6:GXW6 GNZ6:GOA6 GED6:GEE6 FUH6:FUI6 FKL6:FKM6 FAP6:FAQ6 EQT6:EQU6 EGX6:EGY6 DXB6:DXC6 DNF6:DNG6 DDJ6:DDK6 CTN6:CTO6 CJR6:CJS6 BZV6:BZW6 BPZ6:BQA6 BGD6:BGE6 AWH6:AWI6 AML6:AMM6 ACP6:ACQ6 ST6:SU6 IX6:IY6" xr:uid="{00000000-0002-0000-0200-000009000000}">
      <formula1>$DX$3:$FV$3</formula1>
    </dataValidation>
    <dataValidation type="list" allowBlank="1" showInputMessage="1" showErrorMessage="1" sqref="D2 WVG2 WLK2 WBO2 VRS2 VHW2 UYA2 UOE2 UEI2 TUM2 TKQ2 TAU2 SQY2 SHC2 RXG2 RNK2 RDO2 QTS2 QJW2 QAA2 PQE2 PGI2 OWM2 OMQ2 OCU2 NSY2 NJC2 MZG2 MPK2 MFO2 LVS2 LLW2 LCA2 KSE2 KII2 JYM2 JOQ2 JEU2 IUY2 ILC2 IBG2 HRK2 HHO2 GXS2 GNW2 GEA2 FUE2 FKI2 FAM2 EQQ2 EGU2 DWY2 DNC2 DDG2 CTK2 CJO2 BZS2 BPW2 BGA2 AWE2 AMI2 ACM2 SQ2 IU2" xr:uid="{00000000-0002-0000-0200-00000A000000}">
      <formula1>$DI$2:$DW$2</formula1>
    </dataValidation>
  </dataValidation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A1:X53"/>
  <sheetViews>
    <sheetView zoomScale="80" zoomScaleNormal="80" workbookViewId="0">
      <selection activeCell="A22" sqref="A22:F29"/>
    </sheetView>
  </sheetViews>
  <sheetFormatPr defaultColWidth="8.7109375" defaultRowHeight="14.25" x14ac:dyDescent="0.2"/>
  <cols>
    <col min="1" max="1" width="48.140625" style="252" customWidth="1"/>
    <col min="2" max="2" width="55.7109375" style="252" customWidth="1"/>
    <col min="3" max="5" width="15.140625" style="252" customWidth="1"/>
    <col min="6" max="6" width="8.140625" style="252" customWidth="1"/>
    <col min="7" max="7" width="8.140625" style="252" hidden="1" customWidth="1"/>
    <col min="8" max="11" width="6.42578125" style="252" hidden="1" customWidth="1"/>
    <col min="12" max="12" width="15.85546875" style="254" customWidth="1"/>
    <col min="13" max="13" width="8.7109375" style="252"/>
    <col min="14" max="14" width="32.140625" style="253" customWidth="1"/>
    <col min="15" max="15" width="15.85546875" style="253" customWidth="1"/>
    <col min="16" max="16" width="14.140625" style="253" customWidth="1"/>
    <col min="17" max="17" width="14.85546875" style="253" customWidth="1"/>
    <col min="18" max="18" width="13.42578125" style="253" customWidth="1"/>
    <col min="19" max="19" width="14.28515625" style="253" customWidth="1"/>
    <col min="20" max="20" width="15.85546875" style="253" customWidth="1"/>
    <col min="21" max="21" width="12.85546875" style="253" customWidth="1"/>
    <col min="22" max="22" width="13.42578125" style="253" customWidth="1"/>
    <col min="23" max="24" width="8.7109375" style="253"/>
    <col min="25" max="16384" width="8.7109375" style="252"/>
  </cols>
  <sheetData>
    <row r="1" spans="1:24" s="294" customFormat="1" ht="20.25" x14ac:dyDescent="0.3">
      <c r="A1" s="298" t="s">
        <v>1007</v>
      </c>
      <c r="B1" s="297" t="s">
        <v>407</v>
      </c>
      <c r="L1" s="296"/>
      <c r="N1" s="295"/>
      <c r="O1" s="295"/>
      <c r="P1" s="295"/>
      <c r="Q1" s="295"/>
      <c r="R1" s="295"/>
      <c r="S1" s="295"/>
      <c r="T1" s="295"/>
      <c r="U1" s="295"/>
      <c r="V1" s="295"/>
      <c r="W1" s="295"/>
      <c r="X1" s="295"/>
    </row>
    <row r="2" spans="1:24" ht="15" thickBot="1" x14ac:dyDescent="0.25">
      <c r="B2" s="293"/>
    </row>
    <row r="3" spans="1:24" ht="30.75" thickBot="1" x14ac:dyDescent="0.25">
      <c r="A3" s="292" t="s">
        <v>1006</v>
      </c>
      <c r="B3" s="291" t="s">
        <v>1005</v>
      </c>
      <c r="C3" s="290" t="s">
        <v>1004</v>
      </c>
      <c r="D3" s="289" t="s">
        <v>1003</v>
      </c>
      <c r="E3" s="289" t="s">
        <v>1002</v>
      </c>
      <c r="F3" s="288" t="s">
        <v>1001</v>
      </c>
      <c r="G3" s="288" t="s">
        <v>1000</v>
      </c>
      <c r="H3" s="288" t="s">
        <v>999</v>
      </c>
      <c r="I3" s="288" t="s">
        <v>998</v>
      </c>
      <c r="J3" s="288" t="s">
        <v>997</v>
      </c>
      <c r="K3" s="288"/>
      <c r="L3" s="287" t="s">
        <v>996</v>
      </c>
    </row>
    <row r="4" spans="1:24" ht="15.75" thickBot="1" x14ac:dyDescent="0.25">
      <c r="A4" s="269" t="s">
        <v>709</v>
      </c>
      <c r="B4" s="267" t="s">
        <v>982</v>
      </c>
      <c r="C4" s="267" t="s">
        <v>981</v>
      </c>
      <c r="D4" s="152" t="s">
        <v>995</v>
      </c>
      <c r="E4" s="152" t="s">
        <v>994</v>
      </c>
      <c r="F4" s="270">
        <v>1572</v>
      </c>
      <c r="G4" s="265">
        <f t="shared" ref="G4:G10" si="0">F4/4</f>
        <v>393</v>
      </c>
      <c r="H4" s="265">
        <v>29</v>
      </c>
      <c r="I4" s="265">
        <v>29</v>
      </c>
      <c r="J4" s="265">
        <v>28</v>
      </c>
      <c r="K4" s="265">
        <f t="shared" ref="K4:K10" si="1">H4*I4*J4/1000000*G4</f>
        <v>9.25</v>
      </c>
      <c r="L4" s="404" t="s">
        <v>993</v>
      </c>
    </row>
    <row r="5" spans="1:24" ht="15.75" thickBot="1" x14ac:dyDescent="0.25">
      <c r="A5" s="269" t="s">
        <v>709</v>
      </c>
      <c r="B5" s="267" t="s">
        <v>979</v>
      </c>
      <c r="C5" s="267" t="s">
        <v>978</v>
      </c>
      <c r="D5" s="152" t="s">
        <v>891</v>
      </c>
      <c r="E5" s="152" t="s">
        <v>892</v>
      </c>
      <c r="F5" s="266">
        <v>1160</v>
      </c>
      <c r="G5" s="265">
        <f t="shared" si="0"/>
        <v>290</v>
      </c>
      <c r="H5" s="265">
        <v>29</v>
      </c>
      <c r="I5" s="265">
        <v>29</v>
      </c>
      <c r="J5" s="265">
        <v>33</v>
      </c>
      <c r="K5" s="265">
        <f t="shared" si="1"/>
        <v>8.0500000000000007</v>
      </c>
      <c r="L5" s="405"/>
    </row>
    <row r="6" spans="1:24" ht="15.75" thickBot="1" x14ac:dyDescent="0.25">
      <c r="A6" s="269" t="s">
        <v>658</v>
      </c>
      <c r="B6" s="267" t="s">
        <v>977</v>
      </c>
      <c r="C6" s="267" t="s">
        <v>976</v>
      </c>
      <c r="D6" s="283" t="s">
        <v>893</v>
      </c>
      <c r="E6" s="283" t="s">
        <v>894</v>
      </c>
      <c r="F6" s="266">
        <v>1188</v>
      </c>
      <c r="G6" s="265">
        <f t="shared" si="0"/>
        <v>297</v>
      </c>
      <c r="H6" s="265">
        <v>29</v>
      </c>
      <c r="I6" s="265">
        <v>29</v>
      </c>
      <c r="J6" s="265">
        <v>39</v>
      </c>
      <c r="K6" s="265">
        <f t="shared" si="1"/>
        <v>9.74</v>
      </c>
      <c r="L6" s="405"/>
    </row>
    <row r="7" spans="1:24" s="275" customFormat="1" ht="15.75" thickBot="1" x14ac:dyDescent="0.25">
      <c r="A7" s="280" t="s">
        <v>889</v>
      </c>
      <c r="B7" s="279" t="s">
        <v>977</v>
      </c>
      <c r="C7" s="279" t="s">
        <v>976</v>
      </c>
      <c r="D7" s="283" t="s">
        <v>895</v>
      </c>
      <c r="E7" s="283" t="s">
        <v>896</v>
      </c>
      <c r="F7" s="278">
        <v>1188</v>
      </c>
      <c r="G7" s="277">
        <f t="shared" si="0"/>
        <v>297</v>
      </c>
      <c r="H7" s="277">
        <v>29</v>
      </c>
      <c r="I7" s="277">
        <v>29</v>
      </c>
      <c r="J7" s="277">
        <v>39</v>
      </c>
      <c r="K7" s="277">
        <f t="shared" si="1"/>
        <v>9.74</v>
      </c>
      <c r="L7" s="405"/>
      <c r="N7" s="276"/>
      <c r="O7" s="276"/>
      <c r="P7" s="276"/>
      <c r="Q7" s="276"/>
      <c r="R7" s="276"/>
      <c r="S7" s="276"/>
      <c r="T7" s="276"/>
      <c r="U7" s="276"/>
      <c r="V7" s="276"/>
      <c r="W7" s="276"/>
      <c r="X7" s="276"/>
    </row>
    <row r="8" spans="1:24" s="275" customFormat="1" ht="15.75" thickBot="1" x14ac:dyDescent="0.25">
      <c r="A8" s="280" t="s">
        <v>890</v>
      </c>
      <c r="B8" s="279" t="s">
        <v>977</v>
      </c>
      <c r="C8" s="279" t="s">
        <v>976</v>
      </c>
      <c r="D8" s="279"/>
      <c r="E8" s="279"/>
      <c r="F8" s="278">
        <v>1188</v>
      </c>
      <c r="G8" s="277">
        <f t="shared" si="0"/>
        <v>297</v>
      </c>
      <c r="H8" s="277">
        <v>29</v>
      </c>
      <c r="I8" s="277">
        <v>29</v>
      </c>
      <c r="J8" s="277">
        <v>39</v>
      </c>
      <c r="K8" s="277">
        <f t="shared" si="1"/>
        <v>9.74</v>
      </c>
      <c r="L8" s="405"/>
      <c r="N8" s="276"/>
      <c r="O8" s="276"/>
      <c r="P8" s="276"/>
      <c r="Q8" s="276"/>
      <c r="R8" s="276"/>
      <c r="S8" s="276"/>
      <c r="T8" s="276"/>
      <c r="U8" s="276"/>
      <c r="V8" s="276"/>
      <c r="W8" s="276"/>
      <c r="X8" s="276"/>
    </row>
    <row r="9" spans="1:24" ht="15.75" thickBot="1" x14ac:dyDescent="0.25">
      <c r="A9" s="269" t="s">
        <v>709</v>
      </c>
      <c r="B9" s="267" t="s">
        <v>985</v>
      </c>
      <c r="C9" s="267" t="s">
        <v>974</v>
      </c>
      <c r="D9" s="283" t="s">
        <v>897</v>
      </c>
      <c r="E9" s="283" t="s">
        <v>898</v>
      </c>
      <c r="F9" s="266">
        <v>1748</v>
      </c>
      <c r="G9" s="265">
        <f t="shared" si="0"/>
        <v>437</v>
      </c>
      <c r="H9" s="265">
        <v>29</v>
      </c>
      <c r="I9" s="265">
        <v>29</v>
      </c>
      <c r="J9" s="265">
        <v>45</v>
      </c>
      <c r="K9" s="265">
        <f t="shared" si="1"/>
        <v>16.54</v>
      </c>
      <c r="L9" s="405"/>
    </row>
    <row r="10" spans="1:24" ht="15.75" thickBot="1" x14ac:dyDescent="0.25">
      <c r="A10" s="269" t="s">
        <v>709</v>
      </c>
      <c r="B10" s="267" t="s">
        <v>984</v>
      </c>
      <c r="C10" s="267" t="s">
        <v>983</v>
      </c>
      <c r="D10" s="283" t="s">
        <v>899</v>
      </c>
      <c r="E10" s="283" t="s">
        <v>900</v>
      </c>
      <c r="F10" s="267">
        <v>248</v>
      </c>
      <c r="G10" s="265">
        <f t="shared" si="0"/>
        <v>62</v>
      </c>
      <c r="H10" s="265">
        <v>29</v>
      </c>
      <c r="I10" s="265">
        <v>29</v>
      </c>
      <c r="J10" s="265">
        <v>45</v>
      </c>
      <c r="K10" s="265">
        <f t="shared" si="1"/>
        <v>2.35</v>
      </c>
      <c r="L10" s="405"/>
    </row>
    <row r="11" spans="1:24" ht="15.75" thickBot="1" x14ac:dyDescent="0.25">
      <c r="A11" s="286"/>
      <c r="B11" s="267"/>
      <c r="C11" s="267"/>
      <c r="D11" s="267"/>
      <c r="E11" s="267"/>
      <c r="F11" s="274">
        <f>SUM(F4:F10)</f>
        <v>8292</v>
      </c>
      <c r="G11" s="265"/>
      <c r="H11" s="265"/>
      <c r="I11" s="265"/>
      <c r="J11" s="265"/>
      <c r="K11" s="262">
        <f>SUM(K4:K10)</f>
        <v>65.41</v>
      </c>
      <c r="L11" s="406"/>
    </row>
    <row r="12" spans="1:24" ht="7.5" customHeight="1" thickBot="1" x14ac:dyDescent="0.25">
      <c r="A12" s="286"/>
      <c r="B12" s="267"/>
      <c r="C12" s="267"/>
      <c r="D12" s="267"/>
      <c r="E12" s="267"/>
      <c r="F12" s="267"/>
      <c r="G12" s="265"/>
      <c r="H12" s="265"/>
      <c r="I12" s="265"/>
      <c r="J12" s="265"/>
      <c r="K12" s="265"/>
      <c r="L12" s="285"/>
    </row>
    <row r="13" spans="1:24" ht="15.75" thickBot="1" x14ac:dyDescent="0.25">
      <c r="A13" s="269" t="s">
        <v>700</v>
      </c>
      <c r="B13" s="267" t="s">
        <v>982</v>
      </c>
      <c r="C13" s="267" t="s">
        <v>981</v>
      </c>
      <c r="D13" s="283" t="s">
        <v>924</v>
      </c>
      <c r="E13" s="283" t="s">
        <v>925</v>
      </c>
      <c r="F13" s="266">
        <v>1572</v>
      </c>
      <c r="G13" s="265">
        <f t="shared" ref="G13:G19" si="2">F13/4</f>
        <v>393</v>
      </c>
      <c r="H13" s="265">
        <v>29</v>
      </c>
      <c r="I13" s="265">
        <v>29</v>
      </c>
      <c r="J13" s="265">
        <v>28</v>
      </c>
      <c r="K13" s="265">
        <f t="shared" ref="K13:K19" si="3">H13*I13*J13/1000000*G13</f>
        <v>9.25</v>
      </c>
      <c r="L13" s="404" t="s">
        <v>992</v>
      </c>
    </row>
    <row r="14" spans="1:24" ht="15.75" thickBot="1" x14ac:dyDescent="0.25">
      <c r="A14" s="269" t="s">
        <v>700</v>
      </c>
      <c r="B14" s="267" t="s">
        <v>979</v>
      </c>
      <c r="C14" s="267" t="s">
        <v>978</v>
      </c>
      <c r="D14" s="283" t="s">
        <v>926</v>
      </c>
      <c r="E14" s="283" t="s">
        <v>927</v>
      </c>
      <c r="F14" s="266">
        <v>1160</v>
      </c>
      <c r="G14" s="265">
        <f t="shared" si="2"/>
        <v>290</v>
      </c>
      <c r="H14" s="265">
        <v>29</v>
      </c>
      <c r="I14" s="265">
        <v>29</v>
      </c>
      <c r="J14" s="265">
        <v>33</v>
      </c>
      <c r="K14" s="265">
        <f t="shared" si="3"/>
        <v>8.0500000000000007</v>
      </c>
      <c r="L14" s="405"/>
    </row>
    <row r="15" spans="1:24" ht="15.75" thickBot="1" x14ac:dyDescent="0.25">
      <c r="A15" s="280" t="s">
        <v>700</v>
      </c>
      <c r="B15" s="279" t="s">
        <v>977</v>
      </c>
      <c r="C15" s="279" t="s">
        <v>976</v>
      </c>
      <c r="D15" s="283" t="s">
        <v>928</v>
      </c>
      <c r="E15" s="283" t="s">
        <v>929</v>
      </c>
      <c r="F15" s="278">
        <v>1188</v>
      </c>
      <c r="G15" s="265">
        <f t="shared" si="2"/>
        <v>297</v>
      </c>
      <c r="H15" s="265">
        <v>29</v>
      </c>
      <c r="I15" s="265">
        <v>29</v>
      </c>
      <c r="J15" s="265">
        <v>39</v>
      </c>
      <c r="K15" s="265">
        <f t="shared" si="3"/>
        <v>9.74</v>
      </c>
      <c r="L15" s="405"/>
    </row>
    <row r="16" spans="1:24" s="275" customFormat="1" ht="15.75" thickBot="1" x14ac:dyDescent="0.25">
      <c r="A16" s="280" t="s">
        <v>901</v>
      </c>
      <c r="B16" s="279" t="s">
        <v>977</v>
      </c>
      <c r="C16" s="279" t="s">
        <v>976</v>
      </c>
      <c r="D16" s="279" t="s">
        <v>930</v>
      </c>
      <c r="E16" s="279" t="s">
        <v>931</v>
      </c>
      <c r="F16" s="278">
        <v>1188</v>
      </c>
      <c r="G16" s="277">
        <f t="shared" si="2"/>
        <v>297</v>
      </c>
      <c r="H16" s="277">
        <v>29</v>
      </c>
      <c r="I16" s="277">
        <v>29</v>
      </c>
      <c r="J16" s="277">
        <v>39</v>
      </c>
      <c r="K16" s="277">
        <f t="shared" si="3"/>
        <v>9.74</v>
      </c>
      <c r="L16" s="405"/>
      <c r="N16" s="276"/>
      <c r="O16" s="276"/>
      <c r="P16" s="276"/>
      <c r="Q16" s="276"/>
      <c r="R16" s="276"/>
      <c r="S16" s="276"/>
      <c r="T16" s="276"/>
      <c r="U16" s="276"/>
      <c r="V16" s="276"/>
      <c r="W16" s="276"/>
      <c r="X16" s="276"/>
    </row>
    <row r="17" spans="1:24" s="275" customFormat="1" ht="15.75" thickBot="1" x14ac:dyDescent="0.25">
      <c r="A17" s="280" t="s">
        <v>902</v>
      </c>
      <c r="B17" s="279" t="s">
        <v>977</v>
      </c>
      <c r="C17" s="279" t="s">
        <v>976</v>
      </c>
      <c r="D17" s="152" t="s">
        <v>991</v>
      </c>
      <c r="E17" s="152" t="s">
        <v>990</v>
      </c>
      <c r="F17" s="278">
        <v>1188</v>
      </c>
      <c r="G17" s="277">
        <f t="shared" si="2"/>
        <v>297</v>
      </c>
      <c r="H17" s="277">
        <v>29</v>
      </c>
      <c r="I17" s="277">
        <v>29</v>
      </c>
      <c r="J17" s="277">
        <v>39</v>
      </c>
      <c r="K17" s="277">
        <f t="shared" si="3"/>
        <v>9.74</v>
      </c>
      <c r="L17" s="405"/>
      <c r="N17" s="276"/>
      <c r="O17" s="276"/>
      <c r="P17" s="276"/>
      <c r="Q17" s="276"/>
      <c r="R17" s="276"/>
      <c r="S17" s="276"/>
      <c r="T17" s="276"/>
      <c r="U17" s="276"/>
      <c r="V17" s="276"/>
      <c r="W17" s="276"/>
      <c r="X17" s="276"/>
    </row>
    <row r="18" spans="1:24" ht="15.75" thickBot="1" x14ac:dyDescent="0.25">
      <c r="A18" s="280" t="s">
        <v>700</v>
      </c>
      <c r="B18" s="279" t="s">
        <v>985</v>
      </c>
      <c r="C18" s="279" t="s">
        <v>974</v>
      </c>
      <c r="D18" s="283" t="s">
        <v>932</v>
      </c>
      <c r="E18" s="283" t="s">
        <v>933</v>
      </c>
      <c r="F18" s="278">
        <v>1748</v>
      </c>
      <c r="G18" s="265">
        <f t="shared" si="2"/>
        <v>437</v>
      </c>
      <c r="H18" s="265">
        <v>29</v>
      </c>
      <c r="I18" s="265">
        <v>29</v>
      </c>
      <c r="J18" s="265">
        <v>45</v>
      </c>
      <c r="K18" s="265">
        <f t="shared" si="3"/>
        <v>16.54</v>
      </c>
      <c r="L18" s="405"/>
    </row>
    <row r="19" spans="1:24" ht="15.75" thickBot="1" x14ac:dyDescent="0.25">
      <c r="A19" s="269" t="s">
        <v>700</v>
      </c>
      <c r="B19" s="267" t="s">
        <v>984</v>
      </c>
      <c r="C19" s="267" t="s">
        <v>983</v>
      </c>
      <c r="D19" s="152" t="s">
        <v>989</v>
      </c>
      <c r="E19" s="152" t="s">
        <v>988</v>
      </c>
      <c r="F19" s="267">
        <v>248</v>
      </c>
      <c r="G19" s="265">
        <f t="shared" si="2"/>
        <v>62</v>
      </c>
      <c r="H19" s="265">
        <v>29</v>
      </c>
      <c r="I19" s="265">
        <v>29</v>
      </c>
      <c r="J19" s="265">
        <v>45</v>
      </c>
      <c r="K19" s="265">
        <f t="shared" si="3"/>
        <v>2.35</v>
      </c>
      <c r="L19" s="405"/>
    </row>
    <row r="20" spans="1:24" ht="15.75" thickBot="1" x14ac:dyDescent="0.25">
      <c r="A20" s="286"/>
      <c r="B20" s="267"/>
      <c r="C20" s="267"/>
      <c r="D20" s="267"/>
      <c r="E20" s="267"/>
      <c r="F20" s="274">
        <f>SUM(F13:F19)</f>
        <v>8292</v>
      </c>
      <c r="G20" s="265"/>
      <c r="H20" s="265"/>
      <c r="I20" s="265"/>
      <c r="J20" s="265"/>
      <c r="K20" s="262">
        <f>SUM(K13:K19)</f>
        <v>65.41</v>
      </c>
      <c r="L20" s="406"/>
    </row>
    <row r="21" spans="1:24" ht="6.75" customHeight="1" thickBot="1" x14ac:dyDescent="0.25">
      <c r="A21" s="286"/>
      <c r="B21" s="267"/>
      <c r="C21" s="267"/>
      <c r="D21" s="267"/>
      <c r="E21" s="267"/>
      <c r="F21" s="267"/>
      <c r="G21" s="265"/>
      <c r="H21" s="265"/>
      <c r="I21" s="265"/>
      <c r="J21" s="265"/>
      <c r="K21" s="265"/>
    </row>
    <row r="22" spans="1:24" ht="15.75" thickBot="1" x14ac:dyDescent="0.25">
      <c r="A22" s="280" t="s">
        <v>934</v>
      </c>
      <c r="B22" s="267" t="s">
        <v>982</v>
      </c>
      <c r="C22" s="267" t="s">
        <v>981</v>
      </c>
      <c r="D22" s="283" t="s">
        <v>937</v>
      </c>
      <c r="E22" s="283" t="s">
        <v>938</v>
      </c>
      <c r="F22" s="266">
        <v>1572</v>
      </c>
      <c r="G22" s="265">
        <f t="shared" ref="G22:G28" si="4">F22/4</f>
        <v>393</v>
      </c>
      <c r="H22" s="265">
        <v>29</v>
      </c>
      <c r="I22" s="265">
        <v>29</v>
      </c>
      <c r="J22" s="265">
        <v>28</v>
      </c>
      <c r="K22" s="265">
        <f t="shared" ref="K22:K28" si="5">H22*I22*J22/1000000*G22</f>
        <v>9.25</v>
      </c>
      <c r="L22" s="404" t="s">
        <v>987</v>
      </c>
    </row>
    <row r="23" spans="1:24" ht="15.75" thickBot="1" x14ac:dyDescent="0.25">
      <c r="A23" s="280" t="s">
        <v>934</v>
      </c>
      <c r="B23" s="267" t="s">
        <v>979</v>
      </c>
      <c r="C23" s="267" t="s">
        <v>978</v>
      </c>
      <c r="D23" s="283" t="s">
        <v>939</v>
      </c>
      <c r="E23" s="283" t="s">
        <v>940</v>
      </c>
      <c r="F23" s="266">
        <v>1160</v>
      </c>
      <c r="G23" s="265">
        <f t="shared" si="4"/>
        <v>290</v>
      </c>
      <c r="H23" s="265">
        <v>29</v>
      </c>
      <c r="I23" s="265">
        <v>29</v>
      </c>
      <c r="J23" s="265">
        <v>33</v>
      </c>
      <c r="K23" s="265">
        <f t="shared" si="5"/>
        <v>8.0500000000000007</v>
      </c>
      <c r="L23" s="405"/>
    </row>
    <row r="24" spans="1:24" ht="15.75" thickBot="1" x14ac:dyDescent="0.25">
      <c r="A24" s="280" t="s">
        <v>934</v>
      </c>
      <c r="B24" s="267" t="s">
        <v>977</v>
      </c>
      <c r="C24" s="267" t="s">
        <v>976</v>
      </c>
      <c r="D24" s="283" t="s">
        <v>941</v>
      </c>
      <c r="E24" s="283" t="s">
        <v>942</v>
      </c>
      <c r="F24" s="266">
        <v>1188</v>
      </c>
      <c r="G24" s="265">
        <f t="shared" si="4"/>
        <v>297</v>
      </c>
      <c r="H24" s="265">
        <v>29</v>
      </c>
      <c r="I24" s="265">
        <v>29</v>
      </c>
      <c r="J24" s="265">
        <v>39</v>
      </c>
      <c r="K24" s="265">
        <f t="shared" si="5"/>
        <v>9.74</v>
      </c>
      <c r="L24" s="405"/>
    </row>
    <row r="25" spans="1:24" s="275" customFormat="1" ht="15.75" thickBot="1" x14ac:dyDescent="0.25">
      <c r="A25" s="280" t="s">
        <v>935</v>
      </c>
      <c r="B25" s="279" t="s">
        <v>977</v>
      </c>
      <c r="C25" s="279" t="s">
        <v>976</v>
      </c>
      <c r="D25" s="279"/>
      <c r="E25" s="279"/>
      <c r="F25" s="278">
        <v>1188</v>
      </c>
      <c r="G25" s="277">
        <f t="shared" si="4"/>
        <v>297</v>
      </c>
      <c r="H25" s="277">
        <v>29</v>
      </c>
      <c r="I25" s="277">
        <v>29</v>
      </c>
      <c r="J25" s="277">
        <v>39</v>
      </c>
      <c r="K25" s="277">
        <f t="shared" si="5"/>
        <v>9.74</v>
      </c>
      <c r="L25" s="405"/>
      <c r="N25" s="276"/>
      <c r="O25" s="276"/>
      <c r="P25" s="276"/>
      <c r="Q25" s="276"/>
      <c r="R25" s="276"/>
      <c r="S25" s="276"/>
      <c r="T25" s="276"/>
      <c r="U25" s="276"/>
      <c r="V25" s="276"/>
      <c r="W25" s="276"/>
      <c r="X25" s="276"/>
    </row>
    <row r="26" spans="1:24" s="275" customFormat="1" ht="15.75" thickBot="1" x14ac:dyDescent="0.25">
      <c r="A26" s="280" t="s">
        <v>936</v>
      </c>
      <c r="B26" s="284" t="s">
        <v>977</v>
      </c>
      <c r="C26" s="279" t="s">
        <v>976</v>
      </c>
      <c r="D26" s="279" t="s">
        <v>943</v>
      </c>
      <c r="E26" s="279" t="s">
        <v>944</v>
      </c>
      <c r="F26" s="278">
        <v>1188</v>
      </c>
      <c r="G26" s="277">
        <f t="shared" si="4"/>
        <v>297</v>
      </c>
      <c r="H26" s="277">
        <v>29</v>
      </c>
      <c r="I26" s="277">
        <v>29</v>
      </c>
      <c r="J26" s="277">
        <v>39</v>
      </c>
      <c r="K26" s="277">
        <f t="shared" si="5"/>
        <v>9.74</v>
      </c>
      <c r="L26" s="405"/>
      <c r="N26" s="276"/>
      <c r="O26" s="276"/>
      <c r="P26" s="276"/>
      <c r="Q26" s="276"/>
      <c r="R26" s="276"/>
      <c r="S26" s="276"/>
      <c r="T26" s="276"/>
      <c r="U26" s="276"/>
      <c r="V26" s="276"/>
      <c r="W26" s="276"/>
      <c r="X26" s="276"/>
    </row>
    <row r="27" spans="1:24" ht="15.75" thickBot="1" x14ac:dyDescent="0.25">
      <c r="A27" s="280" t="s">
        <v>936</v>
      </c>
      <c r="B27" s="267" t="s">
        <v>985</v>
      </c>
      <c r="C27" s="267" t="s">
        <v>974</v>
      </c>
      <c r="D27" s="267"/>
      <c r="E27" s="267"/>
      <c r="F27" s="266">
        <v>1748</v>
      </c>
      <c r="G27" s="265">
        <f t="shared" si="4"/>
        <v>437</v>
      </c>
      <c r="H27" s="265">
        <v>29</v>
      </c>
      <c r="I27" s="265">
        <v>29</v>
      </c>
      <c r="J27" s="265">
        <v>45</v>
      </c>
      <c r="K27" s="265">
        <f t="shared" si="5"/>
        <v>16.54</v>
      </c>
      <c r="L27" s="405"/>
    </row>
    <row r="28" spans="1:24" ht="15.75" thickBot="1" x14ac:dyDescent="0.25">
      <c r="A28" s="280" t="s">
        <v>936</v>
      </c>
      <c r="B28" s="267" t="s">
        <v>984</v>
      </c>
      <c r="C28" s="267" t="s">
        <v>983</v>
      </c>
      <c r="D28" s="267"/>
      <c r="E28" s="267"/>
      <c r="F28" s="267">
        <v>248</v>
      </c>
      <c r="G28" s="265">
        <f t="shared" si="4"/>
        <v>62</v>
      </c>
      <c r="H28" s="265">
        <v>29</v>
      </c>
      <c r="I28" s="265">
        <v>29</v>
      </c>
      <c r="J28" s="265">
        <v>45</v>
      </c>
      <c r="K28" s="265">
        <f t="shared" si="5"/>
        <v>2.35</v>
      </c>
      <c r="L28" s="405"/>
    </row>
    <row r="29" spans="1:24" ht="15.75" thickBot="1" x14ac:dyDescent="0.25">
      <c r="A29" s="286"/>
      <c r="B29" s="267"/>
      <c r="C29" s="267"/>
      <c r="D29" s="267"/>
      <c r="E29" s="267"/>
      <c r="F29" s="274">
        <f>SUM(F22:F28)</f>
        <v>8292</v>
      </c>
      <c r="G29" s="265"/>
      <c r="H29" s="265"/>
      <c r="I29" s="265"/>
      <c r="J29" s="265"/>
      <c r="K29" s="262">
        <f>SUM(K22:K28)</f>
        <v>65.41</v>
      </c>
      <c r="L29" s="406"/>
    </row>
    <row r="30" spans="1:24" ht="6" customHeight="1" thickBot="1" x14ac:dyDescent="0.25">
      <c r="A30" s="286"/>
      <c r="B30" s="267"/>
      <c r="C30" s="267"/>
      <c r="D30" s="267"/>
      <c r="E30" s="267"/>
      <c r="F30" s="267"/>
      <c r="G30" s="265"/>
      <c r="H30" s="265"/>
      <c r="I30" s="265"/>
      <c r="J30" s="265"/>
      <c r="K30" s="265"/>
      <c r="L30" s="285"/>
    </row>
    <row r="31" spans="1:24" ht="15.75" thickBot="1" x14ac:dyDescent="0.25">
      <c r="A31" s="269" t="s">
        <v>945</v>
      </c>
      <c r="B31" s="267" t="s">
        <v>982</v>
      </c>
      <c r="C31" s="267" t="s">
        <v>981</v>
      </c>
      <c r="D31" s="267"/>
      <c r="E31" s="267"/>
      <c r="F31" s="266">
        <v>1572</v>
      </c>
      <c r="G31" s="265">
        <f t="shared" ref="G31:G37" si="6">F31/4</f>
        <v>393</v>
      </c>
      <c r="H31" s="265">
        <v>29</v>
      </c>
      <c r="I31" s="265">
        <v>29</v>
      </c>
      <c r="J31" s="265">
        <v>28</v>
      </c>
      <c r="K31" s="265">
        <f t="shared" ref="K31:K37" si="7">H31*I31*J31/1000000*G31</f>
        <v>9.25</v>
      </c>
      <c r="L31" s="404" t="s">
        <v>986</v>
      </c>
    </row>
    <row r="32" spans="1:24" ht="15.75" thickBot="1" x14ac:dyDescent="0.25">
      <c r="A32" s="269" t="s">
        <v>945</v>
      </c>
      <c r="B32" s="267" t="s">
        <v>979</v>
      </c>
      <c r="C32" s="267" t="s">
        <v>978</v>
      </c>
      <c r="D32" s="267"/>
      <c r="E32" s="267"/>
      <c r="F32" s="266">
        <v>1160</v>
      </c>
      <c r="G32" s="265">
        <f t="shared" si="6"/>
        <v>290</v>
      </c>
      <c r="H32" s="265">
        <v>29</v>
      </c>
      <c r="I32" s="265">
        <v>29</v>
      </c>
      <c r="J32" s="265">
        <v>33</v>
      </c>
      <c r="K32" s="265">
        <f t="shared" si="7"/>
        <v>8.0500000000000007</v>
      </c>
      <c r="L32" s="405"/>
    </row>
    <row r="33" spans="1:24" ht="15.75" thickBot="1" x14ac:dyDescent="0.25">
      <c r="A33" s="269" t="s">
        <v>945</v>
      </c>
      <c r="B33" s="267" t="s">
        <v>977</v>
      </c>
      <c r="C33" s="267" t="s">
        <v>976</v>
      </c>
      <c r="D33" s="267" t="s">
        <v>948</v>
      </c>
      <c r="E33" s="267" t="s">
        <v>949</v>
      </c>
      <c r="F33" s="266">
        <v>1188</v>
      </c>
      <c r="G33" s="265">
        <f t="shared" si="6"/>
        <v>297</v>
      </c>
      <c r="H33" s="265">
        <v>29</v>
      </c>
      <c r="I33" s="265">
        <v>29</v>
      </c>
      <c r="J33" s="265">
        <v>39</v>
      </c>
      <c r="K33" s="265">
        <f t="shared" si="7"/>
        <v>9.74</v>
      </c>
      <c r="L33" s="405"/>
    </row>
    <row r="34" spans="1:24" s="275" customFormat="1" ht="15.75" thickBot="1" x14ac:dyDescent="0.25">
      <c r="A34" s="269" t="s">
        <v>946</v>
      </c>
      <c r="B34" s="284" t="s">
        <v>977</v>
      </c>
      <c r="C34" s="279" t="s">
        <v>976</v>
      </c>
      <c r="D34" s="283" t="s">
        <v>950</v>
      </c>
      <c r="E34" s="283" t="s">
        <v>951</v>
      </c>
      <c r="F34" s="278">
        <v>1188</v>
      </c>
      <c r="G34" s="277">
        <f t="shared" si="6"/>
        <v>297</v>
      </c>
      <c r="H34" s="277">
        <v>29</v>
      </c>
      <c r="I34" s="277">
        <v>29</v>
      </c>
      <c r="J34" s="277">
        <v>39</v>
      </c>
      <c r="K34" s="277">
        <f t="shared" si="7"/>
        <v>9.74</v>
      </c>
      <c r="L34" s="405"/>
      <c r="N34" s="276"/>
      <c r="O34" s="276"/>
      <c r="P34" s="276"/>
      <c r="Q34" s="276"/>
      <c r="R34" s="276"/>
      <c r="S34" s="276"/>
      <c r="T34" s="276"/>
      <c r="U34" s="276"/>
      <c r="V34" s="276"/>
      <c r="W34" s="276"/>
      <c r="X34" s="276"/>
    </row>
    <row r="35" spans="1:24" s="275" customFormat="1" ht="15.75" thickBot="1" x14ac:dyDescent="0.25">
      <c r="A35" s="280" t="s">
        <v>947</v>
      </c>
      <c r="B35" s="279" t="s">
        <v>977</v>
      </c>
      <c r="C35" s="279" t="s">
        <v>976</v>
      </c>
      <c r="D35" s="279" t="s">
        <v>952</v>
      </c>
      <c r="E35" s="279" t="s">
        <v>953</v>
      </c>
      <c r="F35" s="278">
        <v>1188</v>
      </c>
      <c r="G35" s="277">
        <f t="shared" si="6"/>
        <v>297</v>
      </c>
      <c r="H35" s="277">
        <v>29</v>
      </c>
      <c r="I35" s="277">
        <v>29</v>
      </c>
      <c r="J35" s="277">
        <v>39</v>
      </c>
      <c r="K35" s="277">
        <f t="shared" si="7"/>
        <v>9.74</v>
      </c>
      <c r="L35" s="405"/>
      <c r="N35" s="276"/>
      <c r="O35" s="276"/>
      <c r="P35" s="276"/>
      <c r="Q35" s="276"/>
      <c r="R35" s="276"/>
      <c r="S35" s="276"/>
      <c r="T35" s="276"/>
      <c r="U35" s="276"/>
      <c r="V35" s="276"/>
      <c r="W35" s="276"/>
      <c r="X35" s="276"/>
    </row>
    <row r="36" spans="1:24" ht="15.75" thickBot="1" x14ac:dyDescent="0.25">
      <c r="A36" s="269" t="s">
        <v>945</v>
      </c>
      <c r="B36" s="267" t="s">
        <v>985</v>
      </c>
      <c r="C36" s="267" t="s">
        <v>974</v>
      </c>
      <c r="D36" s="267"/>
      <c r="E36" s="267"/>
      <c r="F36" s="266">
        <v>1748</v>
      </c>
      <c r="G36" s="265">
        <f t="shared" si="6"/>
        <v>437</v>
      </c>
      <c r="H36" s="265">
        <v>29</v>
      </c>
      <c r="I36" s="265">
        <v>29</v>
      </c>
      <c r="J36" s="265">
        <v>45</v>
      </c>
      <c r="K36" s="265">
        <f t="shared" si="7"/>
        <v>16.54</v>
      </c>
      <c r="L36" s="405"/>
    </row>
    <row r="37" spans="1:24" ht="15.75" thickBot="1" x14ac:dyDescent="0.25">
      <c r="A37" s="269" t="s">
        <v>945</v>
      </c>
      <c r="B37" s="267" t="s">
        <v>984</v>
      </c>
      <c r="C37" s="267" t="s">
        <v>983</v>
      </c>
      <c r="D37" s="267"/>
      <c r="E37" s="267"/>
      <c r="F37" s="267">
        <v>248</v>
      </c>
      <c r="G37" s="265">
        <f t="shared" si="6"/>
        <v>62</v>
      </c>
      <c r="H37" s="265">
        <v>29</v>
      </c>
      <c r="I37" s="265">
        <v>29</v>
      </c>
      <c r="J37" s="265">
        <v>45</v>
      </c>
      <c r="K37" s="265">
        <f t="shared" si="7"/>
        <v>2.35</v>
      </c>
      <c r="L37" s="405"/>
    </row>
    <row r="38" spans="1:24" ht="15.75" thickBot="1" x14ac:dyDescent="0.25">
      <c r="A38" s="282"/>
      <c r="B38" s="267"/>
      <c r="C38" s="267"/>
      <c r="D38" s="267"/>
      <c r="E38" s="267"/>
      <c r="F38" s="274">
        <f>SUM(F31:F37)</f>
        <v>8292</v>
      </c>
      <c r="G38" s="265"/>
      <c r="H38" s="265"/>
      <c r="I38" s="265"/>
      <c r="J38" s="265"/>
      <c r="K38" s="262">
        <f>SUM(K31:K37)</f>
        <v>65.41</v>
      </c>
      <c r="L38" s="406"/>
    </row>
    <row r="39" spans="1:24" ht="6.75" customHeight="1" thickBot="1" x14ac:dyDescent="0.25">
      <c r="A39" s="282"/>
      <c r="B39" s="267"/>
      <c r="C39" s="267"/>
      <c r="D39" s="267"/>
      <c r="E39" s="267"/>
      <c r="F39" s="267"/>
      <c r="G39" s="265"/>
      <c r="H39" s="265"/>
      <c r="I39" s="265"/>
      <c r="J39" s="265"/>
      <c r="K39" s="265"/>
      <c r="L39" s="281"/>
    </row>
    <row r="40" spans="1:24" ht="15.75" thickBot="1" x14ac:dyDescent="0.25">
      <c r="A40" s="269" t="s">
        <v>954</v>
      </c>
      <c r="B40" s="267" t="s">
        <v>982</v>
      </c>
      <c r="C40" s="267" t="s">
        <v>981</v>
      </c>
      <c r="D40" s="267"/>
      <c r="E40" s="267"/>
      <c r="F40" s="266">
        <v>1020</v>
      </c>
      <c r="G40" s="265">
        <f>F40/4</f>
        <v>255</v>
      </c>
      <c r="H40" s="265">
        <v>29</v>
      </c>
      <c r="I40" s="265">
        <v>29</v>
      </c>
      <c r="J40" s="265">
        <v>28</v>
      </c>
      <c r="K40" s="265">
        <f>H40*I40*J40/1000000*G40</f>
        <v>6</v>
      </c>
      <c r="L40" s="407" t="s">
        <v>980</v>
      </c>
    </row>
    <row r="41" spans="1:24" ht="15.75" thickBot="1" x14ac:dyDescent="0.25">
      <c r="A41" s="269" t="s">
        <v>954</v>
      </c>
      <c r="B41" s="267" t="s">
        <v>979</v>
      </c>
      <c r="C41" s="267" t="s">
        <v>978</v>
      </c>
      <c r="D41" s="267"/>
      <c r="E41" s="267"/>
      <c r="F41" s="267">
        <v>756</v>
      </c>
      <c r="G41" s="265">
        <f>F41/4</f>
        <v>189</v>
      </c>
      <c r="H41" s="265">
        <v>29</v>
      </c>
      <c r="I41" s="265">
        <v>29</v>
      </c>
      <c r="J41" s="265">
        <v>33</v>
      </c>
      <c r="K41" s="265">
        <f>H41*I41*J41/1000000*G41</f>
        <v>5.25</v>
      </c>
      <c r="L41" s="407"/>
    </row>
    <row r="42" spans="1:24" ht="15.75" thickBot="1" x14ac:dyDescent="0.25">
      <c r="A42" s="269" t="s">
        <v>954</v>
      </c>
      <c r="B42" s="267" t="s">
        <v>977</v>
      </c>
      <c r="C42" s="267" t="s">
        <v>976</v>
      </c>
      <c r="D42" s="267" t="s">
        <v>956</v>
      </c>
      <c r="E42" s="267" t="s">
        <v>957</v>
      </c>
      <c r="F42" s="266">
        <v>1160</v>
      </c>
      <c r="G42" s="265">
        <f>F42/4</f>
        <v>290</v>
      </c>
      <c r="H42" s="265">
        <v>29</v>
      </c>
      <c r="I42" s="265">
        <v>29</v>
      </c>
      <c r="J42" s="265">
        <v>39</v>
      </c>
      <c r="K42" s="265">
        <f>H42*I42*J42/1000000*G42</f>
        <v>9.51</v>
      </c>
      <c r="L42" s="407"/>
    </row>
    <row r="43" spans="1:24" s="275" customFormat="1" ht="15.75" thickBot="1" x14ac:dyDescent="0.25">
      <c r="A43" s="280" t="s">
        <v>955</v>
      </c>
      <c r="B43" s="279" t="s">
        <v>977</v>
      </c>
      <c r="C43" s="279" t="s">
        <v>976</v>
      </c>
      <c r="D43" s="279"/>
      <c r="E43" s="279"/>
      <c r="F43" s="278">
        <v>1160</v>
      </c>
      <c r="G43" s="277">
        <f>F43/4</f>
        <v>290</v>
      </c>
      <c r="H43" s="277">
        <v>29</v>
      </c>
      <c r="I43" s="277">
        <v>29</v>
      </c>
      <c r="J43" s="277">
        <v>39</v>
      </c>
      <c r="K43" s="277">
        <f>H43*I43*J43/1000000*G43</f>
        <v>9.51</v>
      </c>
      <c r="L43" s="407"/>
      <c r="N43" s="276"/>
      <c r="O43" s="276"/>
      <c r="P43" s="276"/>
      <c r="Q43" s="276"/>
      <c r="R43" s="276"/>
      <c r="S43" s="276"/>
      <c r="T43" s="276"/>
      <c r="U43" s="276"/>
      <c r="V43" s="276"/>
      <c r="W43" s="276"/>
      <c r="X43" s="276"/>
    </row>
    <row r="44" spans="1:24" s="275" customFormat="1" ht="15.75" thickBot="1" x14ac:dyDescent="0.25">
      <c r="A44" s="280" t="s">
        <v>955</v>
      </c>
      <c r="B44" s="279" t="s">
        <v>975</v>
      </c>
      <c r="C44" s="279" t="s">
        <v>974</v>
      </c>
      <c r="D44" s="279"/>
      <c r="E44" s="279"/>
      <c r="F44" s="278">
        <v>1136</v>
      </c>
      <c r="G44" s="277">
        <f>F44/4</f>
        <v>284</v>
      </c>
      <c r="H44" s="277">
        <v>29</v>
      </c>
      <c r="I44" s="277">
        <v>29</v>
      </c>
      <c r="J44" s="277">
        <v>45</v>
      </c>
      <c r="K44" s="277">
        <f>H44*I44*J44/1000000*G44</f>
        <v>10.75</v>
      </c>
      <c r="L44" s="407"/>
      <c r="N44" s="276"/>
      <c r="O44" s="276"/>
      <c r="P44" s="276"/>
      <c r="Q44" s="276"/>
      <c r="R44" s="276"/>
      <c r="S44" s="276"/>
      <c r="T44" s="276"/>
      <c r="U44" s="276"/>
      <c r="V44" s="276"/>
      <c r="W44" s="276"/>
      <c r="X44" s="276"/>
    </row>
    <row r="45" spans="1:24" ht="15.75" thickBot="1" x14ac:dyDescent="0.25">
      <c r="A45" s="269"/>
      <c r="F45" s="274">
        <f>SUM(F40:F44)</f>
        <v>5232</v>
      </c>
      <c r="K45" s="262">
        <f>SUM(K40:K44)</f>
        <v>41.02</v>
      </c>
      <c r="L45" s="407"/>
      <c r="N45" s="273" t="s">
        <v>973</v>
      </c>
      <c r="O45" s="272"/>
      <c r="P45" s="272"/>
      <c r="Q45" s="272"/>
      <c r="R45" s="272"/>
      <c r="S45" s="272"/>
      <c r="T45" s="272"/>
      <c r="U45" s="272"/>
      <c r="V45" s="272"/>
      <c r="W45" s="271"/>
    </row>
    <row r="46" spans="1:24" ht="15.75" thickBot="1" x14ac:dyDescent="0.25">
      <c r="A46" s="269" t="s">
        <v>970</v>
      </c>
      <c r="B46" s="268" t="s">
        <v>969</v>
      </c>
      <c r="C46" s="268" t="s">
        <v>972</v>
      </c>
      <c r="D46" s="268"/>
      <c r="E46" s="268"/>
      <c r="F46" s="270">
        <v>14000</v>
      </c>
      <c r="G46" s="265">
        <f>F46/8</f>
        <v>1750</v>
      </c>
      <c r="H46" s="265">
        <v>25</v>
      </c>
      <c r="I46" s="265">
        <v>16.5</v>
      </c>
      <c r="J46" s="265">
        <v>24</v>
      </c>
      <c r="K46" s="265">
        <f>H46*I46*J46/1000000*G46</f>
        <v>17.329999999999998</v>
      </c>
      <c r="L46" s="407"/>
      <c r="N46" s="260" t="s">
        <v>971</v>
      </c>
      <c r="O46" s="259"/>
      <c r="P46" s="259"/>
      <c r="Q46" s="259"/>
      <c r="R46" s="259"/>
      <c r="S46" s="259"/>
      <c r="T46" s="259"/>
      <c r="U46" s="259"/>
      <c r="V46" s="259"/>
      <c r="W46" s="258"/>
    </row>
    <row r="47" spans="1:24" ht="15.75" thickBot="1" x14ac:dyDescent="0.25">
      <c r="A47" s="269" t="s">
        <v>970</v>
      </c>
      <c r="B47" s="268" t="s">
        <v>969</v>
      </c>
      <c r="C47" s="267" t="s">
        <v>968</v>
      </c>
      <c r="D47" s="267"/>
      <c r="E47" s="267"/>
      <c r="F47" s="266">
        <v>6000</v>
      </c>
      <c r="G47" s="265">
        <f>F47/8</f>
        <v>750</v>
      </c>
      <c r="H47" s="265">
        <v>25</v>
      </c>
      <c r="I47" s="265">
        <v>16.5</v>
      </c>
      <c r="J47" s="265">
        <v>26</v>
      </c>
      <c r="K47" s="265">
        <f>H47*I47*J47/1000000*G47</f>
        <v>8.0399999999999991</v>
      </c>
      <c r="L47" s="407"/>
      <c r="N47" s="260">
        <v>1000</v>
      </c>
      <c r="O47" s="259">
        <v>2000</v>
      </c>
      <c r="P47" s="259">
        <v>1000</v>
      </c>
      <c r="Q47" s="259">
        <v>1000</v>
      </c>
      <c r="R47" s="259">
        <v>1000</v>
      </c>
      <c r="S47" s="259">
        <v>1000</v>
      </c>
      <c r="T47" s="259">
        <v>1000</v>
      </c>
      <c r="U47" s="259">
        <v>1000</v>
      </c>
      <c r="V47" s="259">
        <v>2000</v>
      </c>
      <c r="W47" s="258">
        <v>3000</v>
      </c>
      <c r="X47" s="253">
        <f>SUM(N47:W47)</f>
        <v>14000</v>
      </c>
    </row>
    <row r="48" spans="1:24" ht="15.75" thickBot="1" x14ac:dyDescent="0.25">
      <c r="A48" s="264"/>
      <c r="F48" s="263">
        <f>SUM(F46:F47)</f>
        <v>20000</v>
      </c>
      <c r="K48" s="262">
        <f>SUM(K46:K47)</f>
        <v>25.37</v>
      </c>
      <c r="L48" s="407"/>
      <c r="N48" s="260" t="s">
        <v>967</v>
      </c>
      <c r="O48" s="259" t="s">
        <v>966</v>
      </c>
      <c r="P48" s="259" t="s">
        <v>965</v>
      </c>
      <c r="Q48" s="259" t="s">
        <v>707</v>
      </c>
      <c r="R48" s="261" t="s">
        <v>961</v>
      </c>
      <c r="S48" s="259" t="s">
        <v>708</v>
      </c>
      <c r="T48" s="259" t="s">
        <v>962</v>
      </c>
      <c r="U48" s="259" t="s">
        <v>963</v>
      </c>
      <c r="V48" s="259" t="s">
        <v>700</v>
      </c>
      <c r="W48" s="258" t="s">
        <v>709</v>
      </c>
    </row>
    <row r="49" spans="14:24" x14ac:dyDescent="0.2">
      <c r="N49" s="260"/>
      <c r="O49" s="259"/>
      <c r="P49" s="259"/>
      <c r="Q49" s="259"/>
      <c r="R49" s="259"/>
      <c r="S49" s="259"/>
      <c r="T49" s="259"/>
      <c r="U49" s="259"/>
      <c r="V49" s="259"/>
      <c r="W49" s="258"/>
    </row>
    <row r="50" spans="14:24" x14ac:dyDescent="0.2">
      <c r="N50" s="260" t="s">
        <v>964</v>
      </c>
      <c r="O50" s="259"/>
      <c r="P50" s="259"/>
      <c r="Q50" s="259"/>
      <c r="R50" s="259"/>
      <c r="S50" s="259"/>
      <c r="T50" s="259"/>
      <c r="U50" s="259"/>
      <c r="V50" s="259"/>
      <c r="W50" s="258"/>
    </row>
    <row r="51" spans="14:24" x14ac:dyDescent="0.2">
      <c r="N51" s="260">
        <v>1000</v>
      </c>
      <c r="O51" s="259">
        <v>1000</v>
      </c>
      <c r="P51" s="259">
        <v>1000</v>
      </c>
      <c r="Q51" s="259">
        <v>1000</v>
      </c>
      <c r="R51" s="259">
        <v>2000</v>
      </c>
      <c r="S51" s="259"/>
      <c r="T51" s="259"/>
      <c r="U51" s="259"/>
      <c r="V51" s="259"/>
      <c r="W51" s="258"/>
      <c r="X51" s="253">
        <f>SUM(N51:W51)</f>
        <v>6000</v>
      </c>
    </row>
    <row r="52" spans="14:24" x14ac:dyDescent="0.2">
      <c r="N52" s="260" t="s">
        <v>958</v>
      </c>
      <c r="O52" s="259" t="s">
        <v>959</v>
      </c>
      <c r="P52" s="259" t="s">
        <v>960</v>
      </c>
      <c r="Q52" s="259" t="s">
        <v>700</v>
      </c>
      <c r="R52" s="259" t="s">
        <v>658</v>
      </c>
      <c r="S52" s="259"/>
      <c r="T52" s="259"/>
      <c r="U52" s="259"/>
      <c r="V52" s="259"/>
      <c r="W52" s="258"/>
    </row>
    <row r="53" spans="14:24" ht="15" thickBot="1" x14ac:dyDescent="0.25">
      <c r="N53" s="257"/>
      <c r="O53" s="256"/>
      <c r="P53" s="256"/>
      <c r="Q53" s="256"/>
      <c r="R53" s="256"/>
      <c r="S53" s="256"/>
      <c r="T53" s="256"/>
      <c r="U53" s="256"/>
      <c r="V53" s="256"/>
      <c r="W53" s="255"/>
    </row>
  </sheetData>
  <mergeCells count="5">
    <mergeCell ref="L4:L11"/>
    <mergeCell ref="L13:L20"/>
    <mergeCell ref="L22:L29"/>
    <mergeCell ref="L31:L38"/>
    <mergeCell ref="L40:L48"/>
  </mergeCells>
  <phoneticPr fontId="24"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8"/>
  <sheetViews>
    <sheetView workbookViewId="0">
      <selection activeCell="G13" sqref="G13:G14"/>
    </sheetView>
  </sheetViews>
  <sheetFormatPr defaultColWidth="9" defaultRowHeight="14.25" x14ac:dyDescent="0.25"/>
  <cols>
    <col min="1" max="1" width="4.85546875" style="222" customWidth="1"/>
    <col min="2" max="2" width="8.140625" style="225" customWidth="1"/>
    <col min="3" max="3" width="18.42578125" style="222" customWidth="1"/>
    <col min="4" max="4" width="13.5703125" style="222" customWidth="1"/>
    <col min="5" max="5" width="33.28515625" style="229" customWidth="1"/>
    <col min="6" max="6" width="8.85546875" style="228" customWidth="1"/>
    <col min="7" max="7" width="9.42578125" style="228" customWidth="1"/>
    <col min="8" max="8" width="5.7109375" style="227" customWidth="1"/>
    <col min="9" max="9" width="6.7109375" style="226" customWidth="1"/>
    <col min="10" max="10" width="5.5703125" style="225" customWidth="1"/>
    <col min="11" max="13" width="4.42578125" style="224" customWidth="1"/>
    <col min="14" max="14" width="12.42578125" style="223" customWidth="1"/>
    <col min="15" max="16384" width="9" style="222"/>
  </cols>
  <sheetData>
    <row r="1" spans="1:14" ht="42.75" x14ac:dyDescent="0.25">
      <c r="A1" s="247" t="s">
        <v>923</v>
      </c>
      <c r="B1" s="247" t="s">
        <v>922</v>
      </c>
      <c r="C1" s="251" t="s">
        <v>22</v>
      </c>
      <c r="D1" s="251" t="s">
        <v>622</v>
      </c>
      <c r="E1" s="251" t="s">
        <v>737</v>
      </c>
      <c r="F1" s="248" t="s">
        <v>921</v>
      </c>
      <c r="G1" s="250" t="s">
        <v>920</v>
      </c>
      <c r="H1" s="249" t="s">
        <v>919</v>
      </c>
      <c r="I1" s="248" t="s">
        <v>918</v>
      </c>
      <c r="J1" s="247" t="s">
        <v>917</v>
      </c>
      <c r="K1" s="408" t="s">
        <v>916</v>
      </c>
      <c r="L1" s="408"/>
      <c r="M1" s="408"/>
      <c r="N1" s="246" t="s">
        <v>915</v>
      </c>
    </row>
    <row r="2" spans="1:14" ht="21" customHeight="1" x14ac:dyDescent="0.25">
      <c r="A2" s="416" t="s">
        <v>296</v>
      </c>
      <c r="B2" s="422" t="s">
        <v>910</v>
      </c>
      <c r="C2" s="426" t="s">
        <v>914</v>
      </c>
      <c r="D2" s="419" t="s">
        <v>913</v>
      </c>
      <c r="E2" s="236" t="s">
        <v>703</v>
      </c>
      <c r="F2" s="235">
        <v>3.8708999999999998</v>
      </c>
      <c r="G2" s="234">
        <f t="shared" ref="G2:G8" si="0">F2*0.95</f>
        <v>3.68</v>
      </c>
      <c r="H2" s="233">
        <f t="shared" ref="H2:H8" si="1">1-G2/F2</f>
        <v>4.9000000000000002E-2</v>
      </c>
      <c r="I2" s="409" t="s">
        <v>912</v>
      </c>
      <c r="J2" s="232">
        <v>4</v>
      </c>
      <c r="K2" s="231">
        <v>29</v>
      </c>
      <c r="L2" s="231">
        <v>29</v>
      </c>
      <c r="M2" s="231">
        <v>28</v>
      </c>
      <c r="N2" s="412" t="s">
        <v>907</v>
      </c>
    </row>
    <row r="3" spans="1:14" ht="21" customHeight="1" x14ac:dyDescent="0.25">
      <c r="A3" s="417"/>
      <c r="B3" s="422"/>
      <c r="C3" s="426"/>
      <c r="D3" s="419"/>
      <c r="E3" s="236" t="s">
        <v>702</v>
      </c>
      <c r="F3" s="235">
        <v>4.7420999999999998</v>
      </c>
      <c r="G3" s="234">
        <f t="shared" si="0"/>
        <v>4.5</v>
      </c>
      <c r="H3" s="233">
        <f t="shared" si="1"/>
        <v>5.0999999999999997E-2</v>
      </c>
      <c r="I3" s="410"/>
      <c r="J3" s="232">
        <v>4</v>
      </c>
      <c r="K3" s="231">
        <v>29</v>
      </c>
      <c r="L3" s="231">
        <v>29</v>
      </c>
      <c r="M3" s="231">
        <v>33</v>
      </c>
      <c r="N3" s="413"/>
    </row>
    <row r="4" spans="1:14" ht="21" customHeight="1" x14ac:dyDescent="0.25">
      <c r="A4" s="417"/>
      <c r="B4" s="422"/>
      <c r="C4" s="426"/>
      <c r="D4" s="419"/>
      <c r="E4" s="236" t="s">
        <v>701</v>
      </c>
      <c r="F4" s="235">
        <v>5.2667999999999999</v>
      </c>
      <c r="G4" s="234">
        <f t="shared" si="0"/>
        <v>5</v>
      </c>
      <c r="H4" s="233">
        <f t="shared" si="1"/>
        <v>5.0999999999999997E-2</v>
      </c>
      <c r="I4" s="410"/>
      <c r="J4" s="232">
        <v>4</v>
      </c>
      <c r="K4" s="231">
        <v>29</v>
      </c>
      <c r="L4" s="231">
        <v>29</v>
      </c>
      <c r="M4" s="231">
        <v>39</v>
      </c>
      <c r="N4" s="413"/>
    </row>
    <row r="5" spans="1:14" ht="21" customHeight="1" x14ac:dyDescent="0.25">
      <c r="A5" s="417"/>
      <c r="B5" s="422"/>
      <c r="C5" s="426"/>
      <c r="D5" s="419"/>
      <c r="E5" s="236" t="s">
        <v>699</v>
      </c>
      <c r="F5" s="235">
        <v>6.0884999999999998</v>
      </c>
      <c r="G5" s="234">
        <f t="shared" si="0"/>
        <v>5.78</v>
      </c>
      <c r="H5" s="233">
        <f t="shared" si="1"/>
        <v>5.0999999999999997E-2</v>
      </c>
      <c r="I5" s="410"/>
      <c r="J5" s="232">
        <v>4</v>
      </c>
      <c r="K5" s="231">
        <v>29</v>
      </c>
      <c r="L5" s="231">
        <v>29</v>
      </c>
      <c r="M5" s="231">
        <v>45</v>
      </c>
      <c r="N5" s="413"/>
    </row>
    <row r="6" spans="1:14" ht="21" customHeight="1" x14ac:dyDescent="0.25">
      <c r="A6" s="417"/>
      <c r="B6" s="422"/>
      <c r="C6" s="426"/>
      <c r="D6" s="419"/>
      <c r="E6" s="236" t="s">
        <v>706</v>
      </c>
      <c r="F6" s="235">
        <v>6.1875</v>
      </c>
      <c r="G6" s="234">
        <f t="shared" si="0"/>
        <v>5.88</v>
      </c>
      <c r="H6" s="233">
        <f t="shared" si="1"/>
        <v>0.05</v>
      </c>
      <c r="I6" s="410"/>
      <c r="J6" s="232">
        <v>4</v>
      </c>
      <c r="K6" s="231">
        <v>29</v>
      </c>
      <c r="L6" s="231">
        <v>29</v>
      </c>
      <c r="M6" s="231">
        <v>45</v>
      </c>
      <c r="N6" s="413"/>
    </row>
    <row r="7" spans="1:14" ht="21" customHeight="1" x14ac:dyDescent="0.25">
      <c r="A7" s="417"/>
      <c r="B7" s="422"/>
      <c r="C7" s="426" t="s">
        <v>911</v>
      </c>
      <c r="D7" s="419" t="s">
        <v>904</v>
      </c>
      <c r="E7" s="236" t="s">
        <v>695</v>
      </c>
      <c r="F7" s="235">
        <v>1.0197000000000001</v>
      </c>
      <c r="G7" s="234">
        <f t="shared" si="0"/>
        <v>0.97</v>
      </c>
      <c r="H7" s="233">
        <f t="shared" si="1"/>
        <v>4.9000000000000002E-2</v>
      </c>
      <c r="I7" s="410"/>
      <c r="J7" s="232">
        <v>8</v>
      </c>
      <c r="K7" s="231">
        <v>25</v>
      </c>
      <c r="L7" s="231">
        <v>16.5</v>
      </c>
      <c r="M7" s="231">
        <v>24</v>
      </c>
      <c r="N7" s="412" t="s">
        <v>903</v>
      </c>
    </row>
    <row r="8" spans="1:14" ht="21" customHeight="1" x14ac:dyDescent="0.25">
      <c r="A8" s="417"/>
      <c r="B8" s="422"/>
      <c r="C8" s="426"/>
      <c r="D8" s="419"/>
      <c r="E8" s="236" t="s">
        <v>694</v>
      </c>
      <c r="F8" s="235">
        <v>1.1681999999999999</v>
      </c>
      <c r="G8" s="234">
        <f t="shared" si="0"/>
        <v>1.1100000000000001</v>
      </c>
      <c r="H8" s="233">
        <f t="shared" si="1"/>
        <v>0.05</v>
      </c>
      <c r="I8" s="411"/>
      <c r="J8" s="232">
        <v>8</v>
      </c>
      <c r="K8" s="231">
        <v>25</v>
      </c>
      <c r="L8" s="231">
        <v>16.5</v>
      </c>
      <c r="M8" s="231">
        <v>26</v>
      </c>
      <c r="N8" s="413"/>
    </row>
    <row r="9" spans="1:14" ht="11.25" customHeight="1" x14ac:dyDescent="0.25">
      <c r="A9" s="418"/>
      <c r="B9" s="245"/>
      <c r="C9" s="238"/>
      <c r="D9" s="244"/>
      <c r="E9" s="243"/>
      <c r="F9" s="242"/>
      <c r="G9" s="241"/>
      <c r="H9" s="240"/>
      <c r="I9" s="239"/>
      <c r="J9" s="238"/>
      <c r="K9" s="237"/>
      <c r="L9" s="237"/>
      <c r="M9" s="237"/>
      <c r="N9" s="230"/>
    </row>
    <row r="10" spans="1:14" ht="21" customHeight="1" x14ac:dyDescent="0.25">
      <c r="A10" s="417"/>
      <c r="B10" s="423" t="s">
        <v>910</v>
      </c>
      <c r="C10" s="426" t="s">
        <v>909</v>
      </c>
      <c r="D10" s="419" t="s">
        <v>1043</v>
      </c>
      <c r="E10" s="236" t="s">
        <v>703</v>
      </c>
      <c r="F10" s="235">
        <v>3.92</v>
      </c>
      <c r="G10" s="234">
        <f t="shared" ref="G10:G18" si="2">F10*0.95</f>
        <v>3.72</v>
      </c>
      <c r="H10" s="233">
        <f t="shared" ref="H10:H18" si="3">1-G10/F10</f>
        <v>5.0999999999999997E-2</v>
      </c>
      <c r="I10" s="409" t="s">
        <v>908</v>
      </c>
      <c r="J10" s="232">
        <v>4</v>
      </c>
      <c r="K10" s="231">
        <v>28.5</v>
      </c>
      <c r="L10" s="231">
        <v>28</v>
      </c>
      <c r="M10" s="231">
        <v>31</v>
      </c>
      <c r="N10" s="412" t="s">
        <v>907</v>
      </c>
    </row>
    <row r="11" spans="1:14" ht="21" customHeight="1" x14ac:dyDescent="0.25">
      <c r="A11" s="417"/>
      <c r="B11" s="424"/>
      <c r="C11" s="426"/>
      <c r="D11" s="419"/>
      <c r="E11" s="236" t="s">
        <v>702</v>
      </c>
      <c r="F11" s="235">
        <v>4.82</v>
      </c>
      <c r="G11" s="234">
        <f t="shared" si="2"/>
        <v>4.58</v>
      </c>
      <c r="H11" s="233">
        <f t="shared" si="3"/>
        <v>0.05</v>
      </c>
      <c r="I11" s="410"/>
      <c r="J11" s="232">
        <v>4</v>
      </c>
      <c r="K11" s="231">
        <v>28.5</v>
      </c>
      <c r="L11" s="231">
        <v>28</v>
      </c>
      <c r="M11" s="231">
        <v>36</v>
      </c>
      <c r="N11" s="413"/>
    </row>
    <row r="12" spans="1:14" ht="21" customHeight="1" x14ac:dyDescent="0.25">
      <c r="A12" s="417"/>
      <c r="B12" s="424"/>
      <c r="C12" s="426"/>
      <c r="D12" s="419"/>
      <c r="E12" s="236" t="s">
        <v>701</v>
      </c>
      <c r="F12" s="235">
        <v>5.36</v>
      </c>
      <c r="G12" s="234">
        <f t="shared" si="2"/>
        <v>5.09</v>
      </c>
      <c r="H12" s="233">
        <f t="shared" si="3"/>
        <v>0.05</v>
      </c>
      <c r="I12" s="410"/>
      <c r="J12" s="232">
        <v>4</v>
      </c>
      <c r="K12" s="231">
        <v>28.5</v>
      </c>
      <c r="L12" s="231">
        <v>28</v>
      </c>
      <c r="M12" s="231">
        <v>40</v>
      </c>
      <c r="N12" s="413"/>
    </row>
    <row r="13" spans="1:14" ht="21" customHeight="1" x14ac:dyDescent="0.25">
      <c r="A13" s="417"/>
      <c r="B13" s="424"/>
      <c r="C13" s="426"/>
      <c r="D13" s="419"/>
      <c r="E13" s="236" t="s">
        <v>699</v>
      </c>
      <c r="F13" s="235">
        <v>6.2</v>
      </c>
      <c r="G13" s="234">
        <f t="shared" si="2"/>
        <v>5.89</v>
      </c>
      <c r="H13" s="233">
        <f t="shared" si="3"/>
        <v>0.05</v>
      </c>
      <c r="I13" s="410"/>
      <c r="J13" s="232">
        <v>4</v>
      </c>
      <c r="K13" s="231">
        <v>28.5</v>
      </c>
      <c r="L13" s="231">
        <v>28</v>
      </c>
      <c r="M13" s="231">
        <v>44</v>
      </c>
      <c r="N13" s="413"/>
    </row>
    <row r="14" spans="1:14" ht="21" customHeight="1" x14ac:dyDescent="0.25">
      <c r="A14" s="417"/>
      <c r="B14" s="424"/>
      <c r="C14" s="426"/>
      <c r="D14" s="419"/>
      <c r="E14" s="236" t="s">
        <v>706</v>
      </c>
      <c r="F14" s="235">
        <v>6.29</v>
      </c>
      <c r="G14" s="234">
        <f t="shared" si="2"/>
        <v>5.98</v>
      </c>
      <c r="H14" s="233">
        <f t="shared" si="3"/>
        <v>4.9000000000000002E-2</v>
      </c>
      <c r="I14" s="410"/>
      <c r="J14" s="232">
        <v>4</v>
      </c>
      <c r="K14" s="231">
        <v>28.5</v>
      </c>
      <c r="L14" s="231">
        <v>28</v>
      </c>
      <c r="M14" s="231">
        <v>44</v>
      </c>
      <c r="N14" s="413"/>
    </row>
    <row r="15" spans="1:14" ht="21" customHeight="1" x14ac:dyDescent="0.25">
      <c r="A15" s="417"/>
      <c r="B15" s="424"/>
      <c r="C15" s="426" t="s">
        <v>906</v>
      </c>
      <c r="D15" s="419" t="s">
        <v>904</v>
      </c>
      <c r="E15" s="236" t="s">
        <v>695</v>
      </c>
      <c r="F15" s="235">
        <v>1.03</v>
      </c>
      <c r="G15" s="234">
        <f t="shared" si="2"/>
        <v>0.98</v>
      </c>
      <c r="H15" s="233">
        <f t="shared" si="3"/>
        <v>4.9000000000000002E-2</v>
      </c>
      <c r="I15" s="410"/>
      <c r="J15" s="232">
        <v>8</v>
      </c>
      <c r="K15" s="231">
        <v>30</v>
      </c>
      <c r="L15" s="231">
        <v>24</v>
      </c>
      <c r="M15" s="231">
        <v>15</v>
      </c>
      <c r="N15" s="412" t="s">
        <v>903</v>
      </c>
    </row>
    <row r="16" spans="1:14" ht="21" customHeight="1" x14ac:dyDescent="0.25">
      <c r="A16" s="417"/>
      <c r="B16" s="424"/>
      <c r="C16" s="426"/>
      <c r="D16" s="419"/>
      <c r="E16" s="236" t="s">
        <v>694</v>
      </c>
      <c r="F16" s="235">
        <v>1.18</v>
      </c>
      <c r="G16" s="234">
        <f t="shared" si="2"/>
        <v>1.1200000000000001</v>
      </c>
      <c r="H16" s="233">
        <f t="shared" si="3"/>
        <v>5.0999999999999997E-2</v>
      </c>
      <c r="I16" s="410"/>
      <c r="J16" s="232">
        <v>8</v>
      </c>
      <c r="K16" s="231">
        <v>30</v>
      </c>
      <c r="L16" s="231">
        <v>24</v>
      </c>
      <c r="M16" s="231">
        <v>17</v>
      </c>
      <c r="N16" s="413"/>
    </row>
    <row r="17" spans="1:14" ht="21" customHeight="1" x14ac:dyDescent="0.25">
      <c r="A17" s="417"/>
      <c r="B17" s="424"/>
      <c r="C17" s="414" t="s">
        <v>905</v>
      </c>
      <c r="D17" s="420" t="s">
        <v>904</v>
      </c>
      <c r="E17" s="236" t="s">
        <v>695</v>
      </c>
      <c r="F17" s="235">
        <v>1.4381927710843401</v>
      </c>
      <c r="G17" s="234">
        <f t="shared" si="2"/>
        <v>1.37</v>
      </c>
      <c r="H17" s="233">
        <f t="shared" si="3"/>
        <v>4.7E-2</v>
      </c>
      <c r="I17" s="410"/>
      <c r="J17" s="232">
        <v>8</v>
      </c>
      <c r="K17" s="231">
        <v>30</v>
      </c>
      <c r="L17" s="231">
        <v>24</v>
      </c>
      <c r="M17" s="231">
        <v>16</v>
      </c>
      <c r="N17" s="412" t="s">
        <v>903</v>
      </c>
    </row>
    <row r="18" spans="1:14" ht="21" customHeight="1" x14ac:dyDescent="0.25">
      <c r="A18" s="417"/>
      <c r="B18" s="425"/>
      <c r="C18" s="415"/>
      <c r="D18" s="421"/>
      <c r="E18" s="236" t="s">
        <v>694</v>
      </c>
      <c r="F18" s="235">
        <v>1.7142168674698799</v>
      </c>
      <c r="G18" s="234">
        <f t="shared" si="2"/>
        <v>1.63</v>
      </c>
      <c r="H18" s="233">
        <f t="shared" si="3"/>
        <v>4.9000000000000002E-2</v>
      </c>
      <c r="I18" s="411"/>
      <c r="J18" s="232">
        <v>8</v>
      </c>
      <c r="K18" s="231">
        <v>30</v>
      </c>
      <c r="L18" s="231">
        <v>24</v>
      </c>
      <c r="M18" s="231">
        <v>18</v>
      </c>
      <c r="N18" s="413"/>
    </row>
  </sheetData>
  <mergeCells count="21">
    <mergeCell ref="C17:C18"/>
    <mergeCell ref="A2:A18"/>
    <mergeCell ref="D7:D8"/>
    <mergeCell ref="D10:D14"/>
    <mergeCell ref="D15:D16"/>
    <mergeCell ref="D17:D18"/>
    <mergeCell ref="B2:B8"/>
    <mergeCell ref="B10:B18"/>
    <mergeCell ref="C2:C6"/>
    <mergeCell ref="C7:C8"/>
    <mergeCell ref="D2:D6"/>
    <mergeCell ref="C10:C14"/>
    <mergeCell ref="C15:C16"/>
    <mergeCell ref="K1:M1"/>
    <mergeCell ref="I2:I8"/>
    <mergeCell ref="I10:I18"/>
    <mergeCell ref="N2:N6"/>
    <mergeCell ref="N7:N8"/>
    <mergeCell ref="N10:N14"/>
    <mergeCell ref="N15:N16"/>
    <mergeCell ref="N17:N18"/>
  </mergeCells>
  <phoneticPr fontId="24"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6"/>
  <sheetViews>
    <sheetView workbookViewId="0">
      <selection activeCell="G38" sqref="G38"/>
    </sheetView>
  </sheetViews>
  <sheetFormatPr defaultRowHeight="15" x14ac:dyDescent="0.2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x14ac:dyDescent="0.25">
      <c r="A1" s="44" t="s">
        <v>118</v>
      </c>
      <c r="B1" s="45" t="s">
        <v>119</v>
      </c>
      <c r="C1" s="46" t="s">
        <v>41</v>
      </c>
      <c r="D1" s="70" t="s">
        <v>3</v>
      </c>
      <c r="E1" s="38" t="s">
        <v>20</v>
      </c>
      <c r="F1" s="38" t="s">
        <v>418</v>
      </c>
      <c r="G1" s="38" t="s">
        <v>71</v>
      </c>
      <c r="H1" s="38" t="s">
        <v>52</v>
      </c>
      <c r="I1" s="38" t="s">
        <v>479</v>
      </c>
      <c r="J1" s="38" t="s">
        <v>470</v>
      </c>
      <c r="K1" s="38" t="s">
        <v>53</v>
      </c>
    </row>
    <row r="2" spans="1:11" x14ac:dyDescent="0.25">
      <c r="A2" s="40" t="s">
        <v>120</v>
      </c>
      <c r="B2" s="40" t="s">
        <v>79</v>
      </c>
      <c r="C2" s="40" t="s">
        <v>106</v>
      </c>
      <c r="F2" s="3" t="s">
        <v>665</v>
      </c>
      <c r="G2" t="s">
        <v>587</v>
      </c>
      <c r="I2" s="3"/>
      <c r="K2" s="3" t="s">
        <v>421</v>
      </c>
    </row>
    <row r="3" spans="1:11" x14ac:dyDescent="0.25">
      <c r="A3" s="40" t="s">
        <v>115</v>
      </c>
      <c r="B3" s="40" t="s">
        <v>80</v>
      </c>
      <c r="C3" s="40" t="s">
        <v>121</v>
      </c>
      <c r="D3" t="s">
        <v>161</v>
      </c>
      <c r="E3" t="s">
        <v>157</v>
      </c>
      <c r="F3" s="3" t="s">
        <v>666</v>
      </c>
      <c r="G3" t="s">
        <v>586</v>
      </c>
      <c r="H3" s="3" t="s">
        <v>1009</v>
      </c>
      <c r="I3" t="s">
        <v>480</v>
      </c>
      <c r="J3" t="s">
        <v>574</v>
      </c>
      <c r="K3" t="s">
        <v>593</v>
      </c>
    </row>
    <row r="4" spans="1:11" x14ac:dyDescent="0.25">
      <c r="A4" s="40" t="s">
        <v>515</v>
      </c>
      <c r="B4" s="40" t="s">
        <v>515</v>
      </c>
      <c r="C4" s="40" t="s">
        <v>121</v>
      </c>
      <c r="D4" t="s">
        <v>158</v>
      </c>
      <c r="E4" t="s">
        <v>156</v>
      </c>
      <c r="F4" s="3" t="s">
        <v>667</v>
      </c>
      <c r="G4" t="s">
        <v>98</v>
      </c>
      <c r="H4" t="s">
        <v>565</v>
      </c>
      <c r="I4" t="s">
        <v>481</v>
      </c>
      <c r="J4" t="s">
        <v>478</v>
      </c>
      <c r="K4" t="s">
        <v>417</v>
      </c>
    </row>
    <row r="5" spans="1:11" x14ac:dyDescent="0.25">
      <c r="A5" s="40" t="s">
        <v>122</v>
      </c>
      <c r="B5" s="40" t="s">
        <v>81</v>
      </c>
      <c r="C5" s="40" t="s">
        <v>107</v>
      </c>
      <c r="D5" s="3" t="s">
        <v>162</v>
      </c>
      <c r="E5" t="s">
        <v>464</v>
      </c>
      <c r="F5" s="3" t="s">
        <v>668</v>
      </c>
      <c r="G5" t="s">
        <v>582</v>
      </c>
      <c r="H5" t="s">
        <v>566</v>
      </c>
      <c r="I5" t="s">
        <v>590</v>
      </c>
      <c r="J5" t="s">
        <v>575</v>
      </c>
      <c r="K5" t="s">
        <v>500</v>
      </c>
    </row>
    <row r="6" spans="1:11" x14ac:dyDescent="0.25">
      <c r="A6" s="40" t="s">
        <v>516</v>
      </c>
      <c r="B6" s="40" t="s">
        <v>517</v>
      </c>
      <c r="C6" s="40" t="s">
        <v>518</v>
      </c>
      <c r="D6" s="3" t="s">
        <v>163</v>
      </c>
      <c r="E6" t="s">
        <v>510</v>
      </c>
      <c r="F6" s="3" t="s">
        <v>669</v>
      </c>
      <c r="G6" t="s">
        <v>583</v>
      </c>
      <c r="H6" t="s">
        <v>567</v>
      </c>
      <c r="I6" t="s">
        <v>482</v>
      </c>
      <c r="J6" t="s">
        <v>576</v>
      </c>
      <c r="K6" t="s">
        <v>416</v>
      </c>
    </row>
    <row r="7" spans="1:11" x14ac:dyDescent="0.25">
      <c r="A7" s="40" t="s">
        <v>123</v>
      </c>
      <c r="B7" s="40" t="s">
        <v>82</v>
      </c>
      <c r="C7" s="40" t="s">
        <v>82</v>
      </c>
      <c r="D7" t="s">
        <v>164</v>
      </c>
      <c r="E7" t="s">
        <v>155</v>
      </c>
      <c r="F7" s="3" t="s">
        <v>670</v>
      </c>
      <c r="G7" t="s">
        <v>584</v>
      </c>
      <c r="H7" t="s">
        <v>413</v>
      </c>
      <c r="I7" t="s">
        <v>483</v>
      </c>
      <c r="J7" t="s">
        <v>577</v>
      </c>
      <c r="K7" t="s">
        <v>594</v>
      </c>
    </row>
    <row r="8" spans="1:11" x14ac:dyDescent="0.25">
      <c r="A8" s="40" t="s">
        <v>519</v>
      </c>
      <c r="B8" s="40" t="s">
        <v>520</v>
      </c>
      <c r="C8" s="40" t="s">
        <v>521</v>
      </c>
      <c r="D8" t="s">
        <v>341</v>
      </c>
      <c r="E8" t="s">
        <v>154</v>
      </c>
      <c r="F8" s="3" t="s">
        <v>671</v>
      </c>
      <c r="G8" s="3" t="s">
        <v>585</v>
      </c>
      <c r="H8" t="s">
        <v>414</v>
      </c>
      <c r="I8" t="s">
        <v>484</v>
      </c>
      <c r="J8" t="s">
        <v>477</v>
      </c>
      <c r="K8" t="s">
        <v>595</v>
      </c>
    </row>
    <row r="9" spans="1:11" x14ac:dyDescent="0.25">
      <c r="A9" s="40" t="s">
        <v>522</v>
      </c>
      <c r="B9" s="40" t="s">
        <v>523</v>
      </c>
      <c r="C9" s="40" t="s">
        <v>524</v>
      </c>
      <c r="D9" t="s">
        <v>165</v>
      </c>
      <c r="E9" t="s">
        <v>153</v>
      </c>
      <c r="F9" s="3" t="s">
        <v>672</v>
      </c>
      <c r="G9" t="s">
        <v>588</v>
      </c>
      <c r="H9" t="s">
        <v>415</v>
      </c>
      <c r="I9" t="s">
        <v>591</v>
      </c>
      <c r="J9" t="s">
        <v>475</v>
      </c>
      <c r="K9" t="s">
        <v>596</v>
      </c>
    </row>
    <row r="10" spans="1:11" x14ac:dyDescent="0.25">
      <c r="A10" s="40" t="s">
        <v>525</v>
      </c>
      <c r="B10" s="40" t="s">
        <v>526</v>
      </c>
      <c r="C10" s="40" t="s">
        <v>527</v>
      </c>
      <c r="D10" t="s">
        <v>342</v>
      </c>
      <c r="E10" t="s">
        <v>152</v>
      </c>
      <c r="F10" s="3" t="s">
        <v>673</v>
      </c>
      <c r="G10" t="s">
        <v>589</v>
      </c>
      <c r="H10" t="s">
        <v>568</v>
      </c>
      <c r="I10" t="s">
        <v>592</v>
      </c>
      <c r="J10" t="s">
        <v>474</v>
      </c>
      <c r="K10" t="s">
        <v>501</v>
      </c>
    </row>
    <row r="11" spans="1:11" x14ac:dyDescent="0.25">
      <c r="A11" s="40" t="s">
        <v>124</v>
      </c>
      <c r="B11" s="40" t="s">
        <v>83</v>
      </c>
      <c r="C11" s="40" t="s">
        <v>108</v>
      </c>
      <c r="D11" t="s">
        <v>166</v>
      </c>
      <c r="E11" t="s">
        <v>151</v>
      </c>
      <c r="H11" t="s">
        <v>569</v>
      </c>
      <c r="J11" t="s">
        <v>578</v>
      </c>
      <c r="K11" t="s">
        <v>502</v>
      </c>
    </row>
    <row r="12" spans="1:11" x14ac:dyDescent="0.25">
      <c r="A12" s="40" t="s">
        <v>528</v>
      </c>
      <c r="B12" s="40" t="s">
        <v>529</v>
      </c>
      <c r="C12" s="40" t="s">
        <v>108</v>
      </c>
      <c r="D12" t="s">
        <v>167</v>
      </c>
      <c r="E12" t="s">
        <v>150</v>
      </c>
      <c r="H12" t="s">
        <v>570</v>
      </c>
      <c r="J12" t="s">
        <v>476</v>
      </c>
      <c r="K12" t="s">
        <v>597</v>
      </c>
    </row>
    <row r="13" spans="1:11" x14ac:dyDescent="0.25">
      <c r="A13" s="40" t="s">
        <v>530</v>
      </c>
      <c r="B13" s="40" t="s">
        <v>531</v>
      </c>
      <c r="C13" s="40" t="s">
        <v>110</v>
      </c>
      <c r="D13" t="s">
        <v>343</v>
      </c>
      <c r="E13" t="s">
        <v>486</v>
      </c>
      <c r="J13" t="s">
        <v>471</v>
      </c>
      <c r="K13" t="s">
        <v>598</v>
      </c>
    </row>
    <row r="14" spans="1:11" x14ac:dyDescent="0.25">
      <c r="A14" s="40" t="s">
        <v>125</v>
      </c>
      <c r="B14" s="40" t="s">
        <v>84</v>
      </c>
      <c r="C14" s="40" t="s">
        <v>110</v>
      </c>
      <c r="D14" t="s">
        <v>159</v>
      </c>
      <c r="E14" t="s">
        <v>487</v>
      </c>
      <c r="J14" t="s">
        <v>473</v>
      </c>
      <c r="K14" t="s">
        <v>599</v>
      </c>
    </row>
    <row r="15" spans="1:11" x14ac:dyDescent="0.25">
      <c r="A15" s="40" t="s">
        <v>532</v>
      </c>
      <c r="B15" s="40" t="s">
        <v>533</v>
      </c>
      <c r="C15" s="40" t="s">
        <v>534</v>
      </c>
      <c r="D15" t="s">
        <v>344</v>
      </c>
      <c r="E15" t="s">
        <v>488</v>
      </c>
      <c r="J15" t="s">
        <v>60</v>
      </c>
      <c r="K15" t="s">
        <v>600</v>
      </c>
    </row>
    <row r="16" spans="1:11" x14ac:dyDescent="0.25">
      <c r="A16" s="40" t="s">
        <v>126</v>
      </c>
      <c r="B16" s="40" t="s">
        <v>85</v>
      </c>
      <c r="C16" s="40" t="s">
        <v>111</v>
      </c>
      <c r="D16" t="s">
        <v>345</v>
      </c>
      <c r="E16" t="s">
        <v>149</v>
      </c>
      <c r="J16" t="s">
        <v>472</v>
      </c>
      <c r="K16" t="s">
        <v>601</v>
      </c>
    </row>
    <row r="17" spans="1:11" x14ac:dyDescent="0.25">
      <c r="A17" s="40" t="s">
        <v>535</v>
      </c>
      <c r="B17" s="40" t="s">
        <v>536</v>
      </c>
      <c r="C17" s="40" t="s">
        <v>535</v>
      </c>
      <c r="D17" t="s">
        <v>168</v>
      </c>
      <c r="E17" t="s">
        <v>461</v>
      </c>
      <c r="J17" t="s">
        <v>579</v>
      </c>
      <c r="K17" t="s">
        <v>602</v>
      </c>
    </row>
    <row r="18" spans="1:11" x14ac:dyDescent="0.25">
      <c r="A18" s="40" t="s">
        <v>127</v>
      </c>
      <c r="B18" s="40" t="s">
        <v>86</v>
      </c>
      <c r="C18" s="40" t="s">
        <v>112</v>
      </c>
      <c r="D18" t="s">
        <v>422</v>
      </c>
      <c r="E18" t="s">
        <v>148</v>
      </c>
      <c r="J18" t="s">
        <v>580</v>
      </c>
      <c r="K18" t="s">
        <v>603</v>
      </c>
    </row>
    <row r="19" spans="1:11" x14ac:dyDescent="0.25">
      <c r="A19" s="40" t="s">
        <v>496</v>
      </c>
      <c r="B19" s="40" t="s">
        <v>497</v>
      </c>
      <c r="C19" s="40" t="s">
        <v>112</v>
      </c>
      <c r="D19" t="s">
        <v>169</v>
      </c>
      <c r="E19" t="s">
        <v>489</v>
      </c>
      <c r="K19" t="s">
        <v>604</v>
      </c>
    </row>
    <row r="20" spans="1:11" x14ac:dyDescent="0.25">
      <c r="A20" s="40" t="s">
        <v>537</v>
      </c>
      <c r="B20" s="40" t="s">
        <v>538</v>
      </c>
      <c r="C20" s="40" t="s">
        <v>538</v>
      </c>
      <c r="D20" t="s">
        <v>346</v>
      </c>
      <c r="E20" t="s">
        <v>460</v>
      </c>
      <c r="F20" s="3"/>
      <c r="K20" t="s">
        <v>503</v>
      </c>
    </row>
    <row r="21" spans="1:11" x14ac:dyDescent="0.25">
      <c r="A21" s="40" t="s">
        <v>138</v>
      </c>
      <c r="B21" s="40" t="s">
        <v>139</v>
      </c>
      <c r="C21" s="40" t="s">
        <v>140</v>
      </c>
      <c r="D21" t="s">
        <v>170</v>
      </c>
      <c r="E21" t="s">
        <v>490</v>
      </c>
      <c r="F21" s="3"/>
      <c r="G21" s="3"/>
      <c r="K21" t="s">
        <v>605</v>
      </c>
    </row>
    <row r="22" spans="1:11" x14ac:dyDescent="0.25">
      <c r="A22" s="40" t="s">
        <v>141</v>
      </c>
      <c r="B22" s="40" t="s">
        <v>142</v>
      </c>
      <c r="C22" s="40" t="s">
        <v>140</v>
      </c>
      <c r="D22" t="s">
        <v>171</v>
      </c>
      <c r="E22" t="s">
        <v>491</v>
      </c>
    </row>
    <row r="23" spans="1:11" x14ac:dyDescent="0.25">
      <c r="A23" s="40" t="s">
        <v>145</v>
      </c>
      <c r="B23" s="40" t="s">
        <v>146</v>
      </c>
      <c r="C23" s="40" t="s">
        <v>140</v>
      </c>
      <c r="D23" t="s">
        <v>172</v>
      </c>
      <c r="E23" t="s">
        <v>492</v>
      </c>
    </row>
    <row r="24" spans="1:11" x14ac:dyDescent="0.25">
      <c r="A24" s="40" t="s">
        <v>143</v>
      </c>
      <c r="B24" s="40" t="s">
        <v>144</v>
      </c>
      <c r="C24" s="40" t="s">
        <v>140</v>
      </c>
      <c r="D24" t="s">
        <v>173</v>
      </c>
      <c r="E24" t="s">
        <v>462</v>
      </c>
    </row>
    <row r="25" spans="1:11" x14ac:dyDescent="0.25">
      <c r="A25" s="40" t="s">
        <v>128</v>
      </c>
      <c r="B25" s="40" t="s">
        <v>87</v>
      </c>
      <c r="C25" s="40" t="s">
        <v>87</v>
      </c>
      <c r="D25" s="3" t="s">
        <v>347</v>
      </c>
      <c r="E25" t="s">
        <v>463</v>
      </c>
    </row>
    <row r="26" spans="1:11" x14ac:dyDescent="0.25">
      <c r="A26" s="40" t="s">
        <v>129</v>
      </c>
      <c r="B26" s="40" t="s">
        <v>88</v>
      </c>
      <c r="C26" s="40" t="s">
        <v>88</v>
      </c>
      <c r="D26" t="s">
        <v>174</v>
      </c>
      <c r="E26" t="s">
        <v>147</v>
      </c>
    </row>
    <row r="27" spans="1:11" x14ac:dyDescent="0.25">
      <c r="A27" s="40" t="s">
        <v>130</v>
      </c>
      <c r="B27" s="40" t="s">
        <v>89</v>
      </c>
      <c r="C27" s="40" t="s">
        <v>88</v>
      </c>
      <c r="D27" t="s">
        <v>423</v>
      </c>
    </row>
    <row r="28" spans="1:11" x14ac:dyDescent="0.25">
      <c r="A28" s="40" t="s">
        <v>539</v>
      </c>
      <c r="B28" s="40" t="s">
        <v>540</v>
      </c>
      <c r="C28" s="40" t="s">
        <v>88</v>
      </c>
      <c r="D28" t="s">
        <v>175</v>
      </c>
    </row>
    <row r="29" spans="1:11" x14ac:dyDescent="0.25">
      <c r="A29" s="40" t="s">
        <v>541</v>
      </c>
      <c r="B29" s="40" t="s">
        <v>542</v>
      </c>
      <c r="C29" s="40" t="s">
        <v>542</v>
      </c>
      <c r="D29" t="s">
        <v>424</v>
      </c>
    </row>
    <row r="30" spans="1:11" x14ac:dyDescent="0.25">
      <c r="A30" s="40" t="s">
        <v>543</v>
      </c>
      <c r="B30" s="40" t="s">
        <v>544</v>
      </c>
      <c r="C30" s="40" t="s">
        <v>113</v>
      </c>
      <c r="D30" t="s">
        <v>176</v>
      </c>
    </row>
    <row r="31" spans="1:11" x14ac:dyDescent="0.25">
      <c r="A31" s="40" t="s">
        <v>131</v>
      </c>
      <c r="B31" s="40" t="s">
        <v>90</v>
      </c>
      <c r="C31" s="40" t="s">
        <v>113</v>
      </c>
      <c r="D31" t="s">
        <v>425</v>
      </c>
    </row>
    <row r="32" spans="1:11" x14ac:dyDescent="0.25">
      <c r="A32" s="40" t="s">
        <v>132</v>
      </c>
      <c r="B32" s="40" t="s">
        <v>91</v>
      </c>
      <c r="C32" s="40" t="s">
        <v>113</v>
      </c>
      <c r="D32" t="s">
        <v>160</v>
      </c>
    </row>
    <row r="33" spans="1:4" x14ac:dyDescent="0.25">
      <c r="A33" s="40" t="s">
        <v>545</v>
      </c>
      <c r="B33" s="40" t="s">
        <v>546</v>
      </c>
      <c r="C33" t="s">
        <v>521</v>
      </c>
      <c r="D33" t="s">
        <v>177</v>
      </c>
    </row>
    <row r="34" spans="1:4" x14ac:dyDescent="0.25">
      <c r="A34" s="40" t="s">
        <v>547</v>
      </c>
      <c r="B34" s="40" t="s">
        <v>548</v>
      </c>
      <c r="C34" s="40" t="s">
        <v>548</v>
      </c>
      <c r="D34" s="3" t="s">
        <v>426</v>
      </c>
    </row>
    <row r="35" spans="1:4" x14ac:dyDescent="0.25">
      <c r="A35" s="40" t="s">
        <v>549</v>
      </c>
      <c r="B35" s="40" t="s">
        <v>550</v>
      </c>
      <c r="C35" s="40" t="s">
        <v>551</v>
      </c>
      <c r="D35" t="s">
        <v>178</v>
      </c>
    </row>
    <row r="36" spans="1:4" x14ac:dyDescent="0.25">
      <c r="A36" s="40" t="s">
        <v>552</v>
      </c>
      <c r="B36" s="40" t="s">
        <v>553</v>
      </c>
      <c r="C36" s="40" t="s">
        <v>554</v>
      </c>
      <c r="D36" t="s">
        <v>348</v>
      </c>
    </row>
    <row r="37" spans="1:4" x14ac:dyDescent="0.25">
      <c r="A37" s="40" t="s">
        <v>133</v>
      </c>
      <c r="B37" s="40" t="s">
        <v>92</v>
      </c>
      <c r="C37" s="40" t="s">
        <v>117</v>
      </c>
      <c r="D37" t="s">
        <v>179</v>
      </c>
    </row>
    <row r="38" spans="1:4" x14ac:dyDescent="0.25">
      <c r="A38" s="40" t="s">
        <v>555</v>
      </c>
      <c r="B38" s="40" t="s">
        <v>556</v>
      </c>
      <c r="C38" s="40" t="s">
        <v>557</v>
      </c>
      <c r="D38" t="s">
        <v>180</v>
      </c>
    </row>
    <row r="39" spans="1:4" x14ac:dyDescent="0.25">
      <c r="A39" s="40" t="s">
        <v>135</v>
      </c>
      <c r="B39" s="40" t="s">
        <v>93</v>
      </c>
      <c r="C39" s="40" t="s">
        <v>109</v>
      </c>
      <c r="D39" t="s">
        <v>181</v>
      </c>
    </row>
    <row r="40" spans="1:4" x14ac:dyDescent="0.25">
      <c r="A40" s="40" t="s">
        <v>558</v>
      </c>
      <c r="B40" s="40" t="s">
        <v>559</v>
      </c>
      <c r="C40" s="40" t="s">
        <v>542</v>
      </c>
      <c r="D40" t="s">
        <v>427</v>
      </c>
    </row>
    <row r="41" spans="1:4" x14ac:dyDescent="0.25">
      <c r="A41" s="40" t="s">
        <v>560</v>
      </c>
      <c r="B41" s="40" t="s">
        <v>561</v>
      </c>
      <c r="C41" s="40" t="s">
        <v>562</v>
      </c>
      <c r="D41" t="s">
        <v>349</v>
      </c>
    </row>
    <row r="42" spans="1:4" x14ac:dyDescent="0.25">
      <c r="A42" s="40" t="s">
        <v>136</v>
      </c>
      <c r="B42" s="40" t="s">
        <v>94</v>
      </c>
      <c r="C42" s="40" t="s">
        <v>137</v>
      </c>
      <c r="D42" t="s">
        <v>182</v>
      </c>
    </row>
    <row r="43" spans="1:4" x14ac:dyDescent="0.25">
      <c r="A43" s="40" t="s">
        <v>498</v>
      </c>
      <c r="B43" s="40" t="s">
        <v>499</v>
      </c>
      <c r="C43" s="40" t="s">
        <v>137</v>
      </c>
      <c r="D43" t="s">
        <v>183</v>
      </c>
    </row>
    <row r="44" spans="1:4" x14ac:dyDescent="0.25">
      <c r="A44" s="40" t="s">
        <v>563</v>
      </c>
      <c r="B44" s="40" t="s">
        <v>564</v>
      </c>
      <c r="C44" s="40" t="s">
        <v>564</v>
      </c>
      <c r="D44" t="s">
        <v>428</v>
      </c>
    </row>
    <row r="45" spans="1:4" x14ac:dyDescent="0.25">
      <c r="D45" t="s">
        <v>184</v>
      </c>
    </row>
    <row r="46" spans="1:4" x14ac:dyDescent="0.25">
      <c r="D46" t="s">
        <v>350</v>
      </c>
    </row>
    <row r="47" spans="1:4" x14ac:dyDescent="0.25">
      <c r="D47" t="s">
        <v>185</v>
      </c>
    </row>
    <row r="48" spans="1:4" x14ac:dyDescent="0.25">
      <c r="D48" t="s">
        <v>186</v>
      </c>
    </row>
    <row r="49" spans="4:4" x14ac:dyDescent="0.25">
      <c r="D49" t="s">
        <v>187</v>
      </c>
    </row>
    <row r="50" spans="4:4" x14ac:dyDescent="0.25">
      <c r="D50" t="s">
        <v>429</v>
      </c>
    </row>
    <row r="51" spans="4:4" x14ac:dyDescent="0.25">
      <c r="D51" t="s">
        <v>188</v>
      </c>
    </row>
    <row r="52" spans="4:4" x14ac:dyDescent="0.25">
      <c r="D52" t="s">
        <v>351</v>
      </c>
    </row>
    <row r="53" spans="4:4" x14ac:dyDescent="0.25">
      <c r="D53" t="s">
        <v>189</v>
      </c>
    </row>
    <row r="54" spans="4:4" x14ac:dyDescent="0.25">
      <c r="D54" t="s">
        <v>352</v>
      </c>
    </row>
    <row r="55" spans="4:4" x14ac:dyDescent="0.25">
      <c r="D55" t="s">
        <v>430</v>
      </c>
    </row>
    <row r="56" spans="4:4" x14ac:dyDescent="0.25">
      <c r="D56" s="3" t="s">
        <v>353</v>
      </c>
    </row>
    <row r="57" spans="4:4" x14ac:dyDescent="0.25">
      <c r="D57" t="s">
        <v>354</v>
      </c>
    </row>
    <row r="58" spans="4:4" x14ac:dyDescent="0.25">
      <c r="D58" t="s">
        <v>190</v>
      </c>
    </row>
    <row r="59" spans="4:4" x14ac:dyDescent="0.25">
      <c r="D59" t="s">
        <v>355</v>
      </c>
    </row>
    <row r="60" spans="4:4" x14ac:dyDescent="0.25">
      <c r="D60" t="s">
        <v>356</v>
      </c>
    </row>
    <row r="61" spans="4:4" x14ac:dyDescent="0.25">
      <c r="D61" t="s">
        <v>191</v>
      </c>
    </row>
    <row r="62" spans="4:4" x14ac:dyDescent="0.25">
      <c r="D62" s="3" t="s">
        <v>192</v>
      </c>
    </row>
    <row r="63" spans="4:4" x14ac:dyDescent="0.25">
      <c r="D63" t="s">
        <v>193</v>
      </c>
    </row>
    <row r="64" spans="4:4" x14ac:dyDescent="0.25">
      <c r="D64" t="s">
        <v>194</v>
      </c>
    </row>
    <row r="65" spans="4:4" x14ac:dyDescent="0.25">
      <c r="D65" t="s">
        <v>195</v>
      </c>
    </row>
    <row r="66" spans="4:4" x14ac:dyDescent="0.25">
      <c r="D66" t="s">
        <v>196</v>
      </c>
    </row>
    <row r="67" spans="4:4" x14ac:dyDescent="0.25">
      <c r="D67" t="s">
        <v>431</v>
      </c>
    </row>
    <row r="68" spans="4:4" x14ac:dyDescent="0.25">
      <c r="D68" s="3" t="s">
        <v>197</v>
      </c>
    </row>
    <row r="69" spans="4:4" x14ac:dyDescent="0.25">
      <c r="D69" t="s">
        <v>432</v>
      </c>
    </row>
    <row r="70" spans="4:4" x14ac:dyDescent="0.25">
      <c r="D70" t="s">
        <v>198</v>
      </c>
    </row>
    <row r="71" spans="4:4" x14ac:dyDescent="0.25">
      <c r="D71" t="s">
        <v>199</v>
      </c>
    </row>
    <row r="72" spans="4:4" x14ac:dyDescent="0.25">
      <c r="D72" t="s">
        <v>200</v>
      </c>
    </row>
    <row r="73" spans="4:4" x14ac:dyDescent="0.25">
      <c r="D73" t="s">
        <v>201</v>
      </c>
    </row>
    <row r="74" spans="4:4" x14ac:dyDescent="0.25">
      <c r="D74" t="s">
        <v>357</v>
      </c>
    </row>
    <row r="75" spans="4:4" x14ac:dyDescent="0.25">
      <c r="D75" t="s">
        <v>202</v>
      </c>
    </row>
    <row r="76" spans="4:4" x14ac:dyDescent="0.25">
      <c r="D76" t="s">
        <v>358</v>
      </c>
    </row>
    <row r="77" spans="4:4" x14ac:dyDescent="0.25">
      <c r="D77" t="s">
        <v>203</v>
      </c>
    </row>
    <row r="78" spans="4:4" x14ac:dyDescent="0.25">
      <c r="D78" t="s">
        <v>359</v>
      </c>
    </row>
    <row r="79" spans="4:4" x14ac:dyDescent="0.25">
      <c r="D79" t="s">
        <v>204</v>
      </c>
    </row>
    <row r="80" spans="4:4" x14ac:dyDescent="0.25">
      <c r="D80" t="s">
        <v>360</v>
      </c>
    </row>
    <row r="81" spans="4:4" x14ac:dyDescent="0.25">
      <c r="D81" t="s">
        <v>205</v>
      </c>
    </row>
    <row r="82" spans="4:4" x14ac:dyDescent="0.25">
      <c r="D82" t="s">
        <v>206</v>
      </c>
    </row>
    <row r="83" spans="4:4" x14ac:dyDescent="0.25">
      <c r="D83" t="s">
        <v>433</v>
      </c>
    </row>
    <row r="84" spans="4:4" x14ac:dyDescent="0.25">
      <c r="D84" t="s">
        <v>361</v>
      </c>
    </row>
    <row r="85" spans="4:4" x14ac:dyDescent="0.25">
      <c r="D85" t="s">
        <v>207</v>
      </c>
    </row>
    <row r="86" spans="4:4" x14ac:dyDescent="0.25">
      <c r="D86" t="s">
        <v>208</v>
      </c>
    </row>
    <row r="87" spans="4:4" x14ac:dyDescent="0.25">
      <c r="D87" t="s">
        <v>209</v>
      </c>
    </row>
    <row r="88" spans="4:4" x14ac:dyDescent="0.25">
      <c r="D88" t="s">
        <v>362</v>
      </c>
    </row>
    <row r="89" spans="4:4" x14ac:dyDescent="0.25">
      <c r="D89" t="s">
        <v>363</v>
      </c>
    </row>
    <row r="90" spans="4:4" x14ac:dyDescent="0.25">
      <c r="D90" t="s">
        <v>434</v>
      </c>
    </row>
    <row r="91" spans="4:4" x14ac:dyDescent="0.25">
      <c r="D91" t="s">
        <v>210</v>
      </c>
    </row>
    <row r="92" spans="4:4" x14ac:dyDescent="0.25">
      <c r="D92" t="s">
        <v>211</v>
      </c>
    </row>
    <row r="93" spans="4:4" x14ac:dyDescent="0.25">
      <c r="D93" t="s">
        <v>212</v>
      </c>
    </row>
    <row r="94" spans="4:4" x14ac:dyDescent="0.25">
      <c r="D94" t="s">
        <v>493</v>
      </c>
    </row>
    <row r="95" spans="4:4" x14ac:dyDescent="0.25">
      <c r="D95" t="s">
        <v>213</v>
      </c>
    </row>
    <row r="96" spans="4:4" x14ac:dyDescent="0.25">
      <c r="D96" t="s">
        <v>214</v>
      </c>
    </row>
    <row r="97" spans="4:4" x14ac:dyDescent="0.25">
      <c r="D97" t="s">
        <v>435</v>
      </c>
    </row>
    <row r="98" spans="4:4" x14ac:dyDescent="0.25">
      <c r="D98" t="s">
        <v>215</v>
      </c>
    </row>
    <row r="99" spans="4:4" x14ac:dyDescent="0.25">
      <c r="D99" t="s">
        <v>216</v>
      </c>
    </row>
    <row r="100" spans="4:4" x14ac:dyDescent="0.25">
      <c r="D100" t="s">
        <v>217</v>
      </c>
    </row>
    <row r="101" spans="4:4" x14ac:dyDescent="0.25">
      <c r="D101" t="s">
        <v>218</v>
      </c>
    </row>
    <row r="102" spans="4:4" x14ac:dyDescent="0.25">
      <c r="D102" t="s">
        <v>436</v>
      </c>
    </row>
    <row r="103" spans="4:4" x14ac:dyDescent="0.25">
      <c r="D103" t="s">
        <v>219</v>
      </c>
    </row>
    <row r="104" spans="4:4" x14ac:dyDescent="0.25">
      <c r="D104" t="s">
        <v>220</v>
      </c>
    </row>
    <row r="105" spans="4:4" x14ac:dyDescent="0.25">
      <c r="D105" t="s">
        <v>437</v>
      </c>
    </row>
    <row r="106" spans="4:4" x14ac:dyDescent="0.25">
      <c r="D106" t="s">
        <v>494</v>
      </c>
    </row>
    <row r="107" spans="4:4" x14ac:dyDescent="0.25">
      <c r="D107" t="s">
        <v>221</v>
      </c>
    </row>
    <row r="108" spans="4:4" x14ac:dyDescent="0.25">
      <c r="D108" t="s">
        <v>222</v>
      </c>
    </row>
    <row r="109" spans="4:4" x14ac:dyDescent="0.25">
      <c r="D109" t="s">
        <v>223</v>
      </c>
    </row>
    <row r="110" spans="4:4" x14ac:dyDescent="0.25">
      <c r="D110" t="s">
        <v>224</v>
      </c>
    </row>
    <row r="111" spans="4:4" x14ac:dyDescent="0.25">
      <c r="D111" t="s">
        <v>225</v>
      </c>
    </row>
    <row r="112" spans="4:4" x14ac:dyDescent="0.25">
      <c r="D112" t="s">
        <v>226</v>
      </c>
    </row>
    <row r="113" spans="4:4" x14ac:dyDescent="0.25">
      <c r="D113" t="s">
        <v>227</v>
      </c>
    </row>
    <row r="114" spans="4:4" x14ac:dyDescent="0.25">
      <c r="D114" t="s">
        <v>438</v>
      </c>
    </row>
    <row r="115" spans="4:4" x14ac:dyDescent="0.25">
      <c r="D115" t="s">
        <v>228</v>
      </c>
    </row>
    <row r="116" spans="4:4" x14ac:dyDescent="0.25">
      <c r="D116" t="s">
        <v>364</v>
      </c>
    </row>
    <row r="117" spans="4:4" x14ac:dyDescent="0.25">
      <c r="D117" t="s">
        <v>365</v>
      </c>
    </row>
    <row r="118" spans="4:4" x14ac:dyDescent="0.25">
      <c r="D118" t="s">
        <v>229</v>
      </c>
    </row>
    <row r="119" spans="4:4" x14ac:dyDescent="0.25">
      <c r="D119" t="s">
        <v>366</v>
      </c>
    </row>
    <row r="120" spans="4:4" x14ac:dyDescent="0.25">
      <c r="D120" t="s">
        <v>230</v>
      </c>
    </row>
    <row r="121" spans="4:4" x14ac:dyDescent="0.25">
      <c r="D121" t="s">
        <v>231</v>
      </c>
    </row>
    <row r="122" spans="4:4" x14ac:dyDescent="0.25">
      <c r="D122" t="s">
        <v>232</v>
      </c>
    </row>
    <row r="123" spans="4:4" x14ac:dyDescent="0.25">
      <c r="D123" t="s">
        <v>367</v>
      </c>
    </row>
    <row r="124" spans="4:4" x14ac:dyDescent="0.25">
      <c r="D124" t="s">
        <v>233</v>
      </c>
    </row>
    <row r="125" spans="4:4" x14ac:dyDescent="0.25">
      <c r="D125" t="s">
        <v>234</v>
      </c>
    </row>
    <row r="126" spans="4:4" x14ac:dyDescent="0.25">
      <c r="D126" t="s">
        <v>235</v>
      </c>
    </row>
    <row r="127" spans="4:4" x14ac:dyDescent="0.25">
      <c r="D127" t="s">
        <v>368</v>
      </c>
    </row>
    <row r="128" spans="4:4" x14ac:dyDescent="0.25">
      <c r="D128" t="s">
        <v>439</v>
      </c>
    </row>
    <row r="129" spans="4:4" x14ac:dyDescent="0.25">
      <c r="D129" t="s">
        <v>236</v>
      </c>
    </row>
    <row r="130" spans="4:4" x14ac:dyDescent="0.25">
      <c r="D130" t="s">
        <v>237</v>
      </c>
    </row>
    <row r="131" spans="4:4" x14ac:dyDescent="0.25">
      <c r="D131" t="s">
        <v>238</v>
      </c>
    </row>
    <row r="132" spans="4:4" x14ac:dyDescent="0.25">
      <c r="D132" t="s">
        <v>369</v>
      </c>
    </row>
    <row r="133" spans="4:4" x14ac:dyDescent="0.25">
      <c r="D133" t="s">
        <v>370</v>
      </c>
    </row>
    <row r="134" spans="4:4" x14ac:dyDescent="0.25">
      <c r="D134" t="s">
        <v>239</v>
      </c>
    </row>
    <row r="135" spans="4:4" x14ac:dyDescent="0.25">
      <c r="D135" t="s">
        <v>440</v>
      </c>
    </row>
    <row r="136" spans="4:4" x14ac:dyDescent="0.25">
      <c r="D136" t="s">
        <v>371</v>
      </c>
    </row>
    <row r="137" spans="4:4" x14ac:dyDescent="0.25">
      <c r="D137" t="s">
        <v>441</v>
      </c>
    </row>
    <row r="138" spans="4:4" x14ac:dyDescent="0.25">
      <c r="D138" t="s">
        <v>442</v>
      </c>
    </row>
    <row r="139" spans="4:4" x14ac:dyDescent="0.25">
      <c r="D139" t="s">
        <v>240</v>
      </c>
    </row>
    <row r="140" spans="4:4" x14ac:dyDescent="0.25">
      <c r="D140" t="s">
        <v>241</v>
      </c>
    </row>
    <row r="141" spans="4:4" x14ac:dyDescent="0.25">
      <c r="D141" t="s">
        <v>443</v>
      </c>
    </row>
    <row r="142" spans="4:4" x14ac:dyDescent="0.25">
      <c r="D142" t="s">
        <v>242</v>
      </c>
    </row>
    <row r="143" spans="4:4" x14ac:dyDescent="0.25">
      <c r="D143" t="s">
        <v>444</v>
      </c>
    </row>
    <row r="144" spans="4:4" x14ac:dyDescent="0.25">
      <c r="D144" t="s">
        <v>243</v>
      </c>
    </row>
    <row r="145" spans="4:4" x14ac:dyDescent="0.25">
      <c r="D145" t="s">
        <v>445</v>
      </c>
    </row>
    <row r="146" spans="4:4" x14ac:dyDescent="0.25">
      <c r="D146" t="s">
        <v>244</v>
      </c>
    </row>
    <row r="147" spans="4:4" x14ac:dyDescent="0.25">
      <c r="D147" t="s">
        <v>446</v>
      </c>
    </row>
    <row r="148" spans="4:4" x14ac:dyDescent="0.25">
      <c r="D148" t="s">
        <v>87</v>
      </c>
    </row>
    <row r="149" spans="4:4" x14ac:dyDescent="0.25">
      <c r="D149" t="s">
        <v>245</v>
      </c>
    </row>
    <row r="150" spans="4:4" x14ac:dyDescent="0.25">
      <c r="D150" t="s">
        <v>246</v>
      </c>
    </row>
    <row r="151" spans="4:4" x14ac:dyDescent="0.25">
      <c r="D151" t="s">
        <v>247</v>
      </c>
    </row>
    <row r="152" spans="4:4" x14ac:dyDescent="0.25">
      <c r="D152" t="s">
        <v>248</v>
      </c>
    </row>
    <row r="153" spans="4:4" x14ac:dyDescent="0.25">
      <c r="D153" t="s">
        <v>372</v>
      </c>
    </row>
    <row r="154" spans="4:4" x14ac:dyDescent="0.25">
      <c r="D154" t="s">
        <v>249</v>
      </c>
    </row>
    <row r="155" spans="4:4" x14ac:dyDescent="0.25">
      <c r="D155" t="s">
        <v>250</v>
      </c>
    </row>
    <row r="156" spans="4:4" x14ac:dyDescent="0.25">
      <c r="D156" t="s">
        <v>251</v>
      </c>
    </row>
    <row r="157" spans="4:4" x14ac:dyDescent="0.25">
      <c r="D157" t="s">
        <v>252</v>
      </c>
    </row>
    <row r="158" spans="4:4" x14ac:dyDescent="0.25">
      <c r="D158" t="s">
        <v>373</v>
      </c>
    </row>
    <row r="159" spans="4:4" x14ac:dyDescent="0.25">
      <c r="D159" t="s">
        <v>253</v>
      </c>
    </row>
    <row r="160" spans="4:4" x14ac:dyDescent="0.25">
      <c r="D160" t="s">
        <v>374</v>
      </c>
    </row>
    <row r="161" spans="4:4" x14ac:dyDescent="0.25">
      <c r="D161" t="s">
        <v>447</v>
      </c>
    </row>
    <row r="162" spans="4:4" x14ac:dyDescent="0.25">
      <c r="D162" t="s">
        <v>375</v>
      </c>
    </row>
    <row r="163" spans="4:4" x14ac:dyDescent="0.25">
      <c r="D163" t="s">
        <v>376</v>
      </c>
    </row>
    <row r="164" spans="4:4" x14ac:dyDescent="0.25">
      <c r="D164" t="s">
        <v>448</v>
      </c>
    </row>
    <row r="165" spans="4:4" x14ac:dyDescent="0.25">
      <c r="D165" t="s">
        <v>377</v>
      </c>
    </row>
    <row r="166" spans="4:4" x14ac:dyDescent="0.25">
      <c r="D166" t="s">
        <v>254</v>
      </c>
    </row>
    <row r="167" spans="4:4" x14ac:dyDescent="0.25">
      <c r="D167" t="s">
        <v>255</v>
      </c>
    </row>
    <row r="168" spans="4:4" x14ac:dyDescent="0.25">
      <c r="D168" t="s">
        <v>256</v>
      </c>
    </row>
    <row r="169" spans="4:4" x14ac:dyDescent="0.25">
      <c r="D169" t="s">
        <v>257</v>
      </c>
    </row>
    <row r="170" spans="4:4" x14ac:dyDescent="0.25">
      <c r="D170" t="s">
        <v>258</v>
      </c>
    </row>
    <row r="171" spans="4:4" x14ac:dyDescent="0.25">
      <c r="D171" t="s">
        <v>259</v>
      </c>
    </row>
    <row r="172" spans="4:4" x14ac:dyDescent="0.25">
      <c r="D172" t="s">
        <v>260</v>
      </c>
    </row>
    <row r="173" spans="4:4" x14ac:dyDescent="0.25">
      <c r="D173" t="s">
        <v>261</v>
      </c>
    </row>
    <row r="174" spans="4:4" x14ac:dyDescent="0.25">
      <c r="D174" t="s">
        <v>262</v>
      </c>
    </row>
    <row r="175" spans="4:4" x14ac:dyDescent="0.25">
      <c r="D175" t="s">
        <v>263</v>
      </c>
    </row>
    <row r="176" spans="4:4" x14ac:dyDescent="0.25">
      <c r="D176" t="s">
        <v>449</v>
      </c>
    </row>
    <row r="177" spans="4:4" x14ac:dyDescent="0.25">
      <c r="D177" t="s">
        <v>378</v>
      </c>
    </row>
    <row r="178" spans="4:4" x14ac:dyDescent="0.25">
      <c r="D178" t="s">
        <v>379</v>
      </c>
    </row>
    <row r="179" spans="4:4" x14ac:dyDescent="0.25">
      <c r="D179" t="s">
        <v>264</v>
      </c>
    </row>
    <row r="180" spans="4:4" x14ac:dyDescent="0.25">
      <c r="D180" t="s">
        <v>265</v>
      </c>
    </row>
    <row r="181" spans="4:4" x14ac:dyDescent="0.25">
      <c r="D181" t="s">
        <v>450</v>
      </c>
    </row>
    <row r="182" spans="4:4" x14ac:dyDescent="0.25">
      <c r="D182" t="s">
        <v>266</v>
      </c>
    </row>
    <row r="183" spans="4:4" x14ac:dyDescent="0.25">
      <c r="D183" t="s">
        <v>267</v>
      </c>
    </row>
    <row r="184" spans="4:4" x14ac:dyDescent="0.25">
      <c r="D184" t="s">
        <v>268</v>
      </c>
    </row>
    <row r="185" spans="4:4" x14ac:dyDescent="0.25">
      <c r="D185" t="s">
        <v>451</v>
      </c>
    </row>
    <row r="186" spans="4:4" x14ac:dyDescent="0.25">
      <c r="D186" t="s">
        <v>269</v>
      </c>
    </row>
    <row r="187" spans="4:4" x14ac:dyDescent="0.25">
      <c r="D187" t="s">
        <v>270</v>
      </c>
    </row>
    <row r="188" spans="4:4" x14ac:dyDescent="0.25">
      <c r="D188" t="s">
        <v>452</v>
      </c>
    </row>
    <row r="189" spans="4:4" x14ac:dyDescent="0.25">
      <c r="D189" t="s">
        <v>380</v>
      </c>
    </row>
    <row r="190" spans="4:4" x14ac:dyDescent="0.25">
      <c r="D190" t="s">
        <v>271</v>
      </c>
    </row>
    <row r="191" spans="4:4" x14ac:dyDescent="0.25">
      <c r="D191" t="s">
        <v>272</v>
      </c>
    </row>
    <row r="192" spans="4:4" x14ac:dyDescent="0.25">
      <c r="D192" t="s">
        <v>381</v>
      </c>
    </row>
    <row r="193" spans="4:4" x14ac:dyDescent="0.25">
      <c r="D193" t="s">
        <v>273</v>
      </c>
    </row>
    <row r="194" spans="4:4" x14ac:dyDescent="0.25">
      <c r="D194" t="s">
        <v>382</v>
      </c>
    </row>
    <row r="195" spans="4:4" x14ac:dyDescent="0.25">
      <c r="D195" t="s">
        <v>274</v>
      </c>
    </row>
    <row r="196" spans="4:4" x14ac:dyDescent="0.25">
      <c r="D196" t="s">
        <v>275</v>
      </c>
    </row>
    <row r="197" spans="4:4" x14ac:dyDescent="0.25">
      <c r="D197" t="s">
        <v>383</v>
      </c>
    </row>
    <row r="198" spans="4:4" x14ac:dyDescent="0.25">
      <c r="D198" t="s">
        <v>114</v>
      </c>
    </row>
    <row r="199" spans="4:4" x14ac:dyDescent="0.25">
      <c r="D199" t="s">
        <v>276</v>
      </c>
    </row>
    <row r="200" spans="4:4" x14ac:dyDescent="0.25">
      <c r="D200" t="s">
        <v>277</v>
      </c>
    </row>
    <row r="201" spans="4:4" x14ac:dyDescent="0.25">
      <c r="D201" t="s">
        <v>278</v>
      </c>
    </row>
    <row r="202" spans="4:4" x14ac:dyDescent="0.25">
      <c r="D202" t="s">
        <v>279</v>
      </c>
    </row>
    <row r="203" spans="4:4" x14ac:dyDescent="0.25">
      <c r="D203" t="s">
        <v>280</v>
      </c>
    </row>
    <row r="204" spans="4:4" x14ac:dyDescent="0.25">
      <c r="D204" t="s">
        <v>281</v>
      </c>
    </row>
    <row r="205" spans="4:4" x14ac:dyDescent="0.25">
      <c r="D205" t="s">
        <v>282</v>
      </c>
    </row>
    <row r="206" spans="4:4" x14ac:dyDescent="0.25">
      <c r="D206" t="s">
        <v>283</v>
      </c>
    </row>
    <row r="207" spans="4:4" x14ac:dyDescent="0.25">
      <c r="D207" t="s">
        <v>384</v>
      </c>
    </row>
    <row r="208" spans="4:4" x14ac:dyDescent="0.25">
      <c r="D208" t="s">
        <v>453</v>
      </c>
    </row>
    <row r="209" spans="4:4" x14ac:dyDescent="0.25">
      <c r="D209" t="s">
        <v>385</v>
      </c>
    </row>
    <row r="210" spans="4:4" x14ac:dyDescent="0.25">
      <c r="D210" t="s">
        <v>284</v>
      </c>
    </row>
    <row r="211" spans="4:4" x14ac:dyDescent="0.25">
      <c r="D211" t="s">
        <v>285</v>
      </c>
    </row>
    <row r="212" spans="4:4" x14ac:dyDescent="0.25">
      <c r="D212" t="s">
        <v>286</v>
      </c>
    </row>
    <row r="213" spans="4:4" x14ac:dyDescent="0.25">
      <c r="D213" t="s">
        <v>386</v>
      </c>
    </row>
    <row r="214" spans="4:4" x14ac:dyDescent="0.25">
      <c r="D214" t="s">
        <v>454</v>
      </c>
    </row>
    <row r="215" spans="4:4" x14ac:dyDescent="0.25">
      <c r="D215" t="s">
        <v>287</v>
      </c>
    </row>
    <row r="216" spans="4:4" x14ac:dyDescent="0.25">
      <c r="D216" t="s">
        <v>288</v>
      </c>
    </row>
    <row r="217" spans="4:4" x14ac:dyDescent="0.25">
      <c r="D217" t="s">
        <v>289</v>
      </c>
    </row>
    <row r="218" spans="4:4" x14ac:dyDescent="0.25">
      <c r="D218" t="s">
        <v>387</v>
      </c>
    </row>
    <row r="219" spans="4:4" x14ac:dyDescent="0.25">
      <c r="D219" t="s">
        <v>455</v>
      </c>
    </row>
    <row r="220" spans="4:4" x14ac:dyDescent="0.25">
      <c r="D220" t="s">
        <v>290</v>
      </c>
    </row>
    <row r="221" spans="4:4" x14ac:dyDescent="0.25">
      <c r="D221" t="s">
        <v>291</v>
      </c>
    </row>
    <row r="222" spans="4:4" x14ac:dyDescent="0.25">
      <c r="D222" t="s">
        <v>292</v>
      </c>
    </row>
    <row r="223" spans="4:4" x14ac:dyDescent="0.25">
      <c r="D223" t="s">
        <v>388</v>
      </c>
    </row>
    <row r="224" spans="4:4" x14ac:dyDescent="0.25">
      <c r="D224" t="s">
        <v>293</v>
      </c>
    </row>
    <row r="225" spans="4:4" x14ac:dyDescent="0.25">
      <c r="D225" t="s">
        <v>389</v>
      </c>
    </row>
    <row r="226" spans="4:4" x14ac:dyDescent="0.25">
      <c r="D226" t="s">
        <v>390</v>
      </c>
    </row>
    <row r="227" spans="4:4" x14ac:dyDescent="0.25">
      <c r="D227" t="s">
        <v>391</v>
      </c>
    </row>
    <row r="228" spans="4:4" x14ac:dyDescent="0.25">
      <c r="D228" t="s">
        <v>392</v>
      </c>
    </row>
    <row r="229" spans="4:4" x14ac:dyDescent="0.25">
      <c r="D229" t="s">
        <v>294</v>
      </c>
    </row>
    <row r="230" spans="4:4" x14ac:dyDescent="0.25">
      <c r="D230" t="s">
        <v>295</v>
      </c>
    </row>
    <row r="231" spans="4:4" x14ac:dyDescent="0.25">
      <c r="D231" t="s">
        <v>296</v>
      </c>
    </row>
    <row r="232" spans="4:4" x14ac:dyDescent="0.25">
      <c r="D232" t="s">
        <v>297</v>
      </c>
    </row>
    <row r="233" spans="4:4" x14ac:dyDescent="0.25">
      <c r="D233" t="s">
        <v>298</v>
      </c>
    </row>
    <row r="234" spans="4:4" x14ac:dyDescent="0.25">
      <c r="D234" t="s">
        <v>299</v>
      </c>
    </row>
    <row r="235" spans="4:4" x14ac:dyDescent="0.25">
      <c r="D235" t="s">
        <v>134</v>
      </c>
    </row>
    <row r="236" spans="4:4" x14ac:dyDescent="0.25">
      <c r="D236" t="s">
        <v>300</v>
      </c>
    </row>
    <row r="237" spans="4:4" x14ac:dyDescent="0.25">
      <c r="D237" t="s">
        <v>393</v>
      </c>
    </row>
    <row r="238" spans="4:4" x14ac:dyDescent="0.25">
      <c r="D238" t="s">
        <v>301</v>
      </c>
    </row>
    <row r="239" spans="4:4" x14ac:dyDescent="0.25">
      <c r="D239" t="s">
        <v>456</v>
      </c>
    </row>
    <row r="240" spans="4:4" x14ac:dyDescent="0.25">
      <c r="D240" t="s">
        <v>302</v>
      </c>
    </row>
    <row r="241" spans="4:4" x14ac:dyDescent="0.25">
      <c r="D241" t="s">
        <v>303</v>
      </c>
    </row>
    <row r="242" spans="4:4" x14ac:dyDescent="0.25">
      <c r="D242" t="s">
        <v>394</v>
      </c>
    </row>
    <row r="243" spans="4:4" x14ac:dyDescent="0.25">
      <c r="D243" t="s">
        <v>395</v>
      </c>
    </row>
    <row r="244" spans="4:4" x14ac:dyDescent="0.25">
      <c r="D244" t="s">
        <v>304</v>
      </c>
    </row>
    <row r="245" spans="4:4" x14ac:dyDescent="0.25">
      <c r="D245" t="s">
        <v>396</v>
      </c>
    </row>
    <row r="246" spans="4:4" x14ac:dyDescent="0.25">
      <c r="D246" t="s">
        <v>495</v>
      </c>
    </row>
    <row r="247" spans="4:4" x14ac:dyDescent="0.25">
      <c r="D247" t="s">
        <v>457</v>
      </c>
    </row>
    <row r="248" spans="4:4" x14ac:dyDescent="0.25">
      <c r="D248" t="s">
        <v>305</v>
      </c>
    </row>
    <row r="249" spans="4:4" x14ac:dyDescent="0.25">
      <c r="D249" t="s">
        <v>397</v>
      </c>
    </row>
    <row r="250" spans="4:4" x14ac:dyDescent="0.25">
      <c r="D250" t="s">
        <v>306</v>
      </c>
    </row>
    <row r="251" spans="4:4" x14ac:dyDescent="0.25">
      <c r="D251" t="s">
        <v>307</v>
      </c>
    </row>
    <row r="252" spans="4:4" x14ac:dyDescent="0.25">
      <c r="D252" t="s">
        <v>308</v>
      </c>
    </row>
    <row r="253" spans="4:4" x14ac:dyDescent="0.25">
      <c r="D253" t="s">
        <v>398</v>
      </c>
    </row>
    <row r="254" spans="4:4" x14ac:dyDescent="0.25">
      <c r="D254" t="s">
        <v>309</v>
      </c>
    </row>
    <row r="255" spans="4:4" x14ac:dyDescent="0.25">
      <c r="D255" t="s">
        <v>310</v>
      </c>
    </row>
    <row r="256" spans="4:4" x14ac:dyDescent="0.25">
      <c r="D256" t="s">
        <v>311</v>
      </c>
    </row>
    <row r="257" spans="4:4" x14ac:dyDescent="0.25">
      <c r="D257" t="s">
        <v>116</v>
      </c>
    </row>
    <row r="258" spans="4:4" x14ac:dyDescent="0.25">
      <c r="D258" t="s">
        <v>312</v>
      </c>
    </row>
    <row r="259" spans="4:4" x14ac:dyDescent="0.25">
      <c r="D259" t="s">
        <v>313</v>
      </c>
    </row>
    <row r="260" spans="4:4" x14ac:dyDescent="0.25">
      <c r="D260" t="s">
        <v>314</v>
      </c>
    </row>
    <row r="261" spans="4:4" x14ac:dyDescent="0.25">
      <c r="D261" t="s">
        <v>399</v>
      </c>
    </row>
    <row r="262" spans="4:4" x14ac:dyDescent="0.25">
      <c r="D262" t="s">
        <v>315</v>
      </c>
    </row>
    <row r="263" spans="4:4" x14ac:dyDescent="0.25">
      <c r="D263" t="s">
        <v>316</v>
      </c>
    </row>
    <row r="264" spans="4:4" x14ac:dyDescent="0.25">
      <c r="D264" t="s">
        <v>317</v>
      </c>
    </row>
    <row r="265" spans="4:4" x14ac:dyDescent="0.25">
      <c r="D265" t="s">
        <v>318</v>
      </c>
    </row>
    <row r="266" spans="4:4" x14ac:dyDescent="0.25">
      <c r="D266" t="s">
        <v>319</v>
      </c>
    </row>
    <row r="267" spans="4:4" x14ac:dyDescent="0.25">
      <c r="D267" t="s">
        <v>458</v>
      </c>
    </row>
    <row r="268" spans="4:4" x14ac:dyDescent="0.25">
      <c r="D268" t="s">
        <v>320</v>
      </c>
    </row>
    <row r="269" spans="4:4" x14ac:dyDescent="0.25">
      <c r="D269" t="s">
        <v>321</v>
      </c>
    </row>
    <row r="270" spans="4:4" x14ac:dyDescent="0.25">
      <c r="D270" t="s">
        <v>322</v>
      </c>
    </row>
    <row r="271" spans="4:4" x14ac:dyDescent="0.25">
      <c r="D271" t="s">
        <v>323</v>
      </c>
    </row>
    <row r="272" spans="4:4" x14ac:dyDescent="0.25">
      <c r="D272" t="s">
        <v>324</v>
      </c>
    </row>
    <row r="273" spans="4:4" x14ac:dyDescent="0.25">
      <c r="D273" t="s">
        <v>325</v>
      </c>
    </row>
    <row r="274" spans="4:4" x14ac:dyDescent="0.25">
      <c r="D274" t="s">
        <v>326</v>
      </c>
    </row>
    <row r="275" spans="4:4" x14ac:dyDescent="0.25">
      <c r="D275" t="s">
        <v>327</v>
      </c>
    </row>
    <row r="276" spans="4:4" x14ac:dyDescent="0.25">
      <c r="D276" t="s">
        <v>459</v>
      </c>
    </row>
    <row r="277" spans="4:4" x14ac:dyDescent="0.25">
      <c r="D277" t="s">
        <v>400</v>
      </c>
    </row>
    <row r="278" spans="4:4" x14ac:dyDescent="0.25">
      <c r="D278" t="s">
        <v>328</v>
      </c>
    </row>
    <row r="279" spans="4:4" x14ac:dyDescent="0.25">
      <c r="D279" t="s">
        <v>329</v>
      </c>
    </row>
    <row r="280" spans="4:4" x14ac:dyDescent="0.25">
      <c r="D280" t="s">
        <v>330</v>
      </c>
    </row>
    <row r="281" spans="4:4" x14ac:dyDescent="0.25">
      <c r="D281" t="s">
        <v>331</v>
      </c>
    </row>
    <row r="282" spans="4:4" x14ac:dyDescent="0.25">
      <c r="D282" t="s">
        <v>332</v>
      </c>
    </row>
    <row r="283" spans="4:4" x14ac:dyDescent="0.25">
      <c r="D283" t="s">
        <v>401</v>
      </c>
    </row>
    <row r="284" spans="4:4" x14ac:dyDescent="0.25">
      <c r="D284" t="s">
        <v>402</v>
      </c>
    </row>
    <row r="285" spans="4:4" x14ac:dyDescent="0.25">
      <c r="D285" t="s">
        <v>333</v>
      </c>
    </row>
    <row r="286" spans="4:4" x14ac:dyDescent="0.25">
      <c r="D286" t="s">
        <v>403</v>
      </c>
    </row>
    <row r="287" spans="4:4" x14ac:dyDescent="0.25">
      <c r="D287" t="s">
        <v>404</v>
      </c>
    </row>
    <row r="288" spans="4:4" x14ac:dyDescent="0.25">
      <c r="D288" t="s">
        <v>334</v>
      </c>
    </row>
    <row r="289" spans="4:4" x14ac:dyDescent="0.25">
      <c r="D289" t="s">
        <v>335</v>
      </c>
    </row>
    <row r="290" spans="4:4" x14ac:dyDescent="0.25">
      <c r="D290" t="s">
        <v>336</v>
      </c>
    </row>
    <row r="291" spans="4:4" x14ac:dyDescent="0.25">
      <c r="D291" t="s">
        <v>337</v>
      </c>
    </row>
    <row r="292" spans="4:4" x14ac:dyDescent="0.25">
      <c r="D292" t="s">
        <v>338</v>
      </c>
    </row>
    <row r="293" spans="4:4" x14ac:dyDescent="0.25">
      <c r="D293" t="s">
        <v>339</v>
      </c>
    </row>
    <row r="294" spans="4:4" x14ac:dyDescent="0.25">
      <c r="D294" t="s">
        <v>340</v>
      </c>
    </row>
    <row r="295" spans="4:4" x14ac:dyDescent="0.25">
      <c r="D295" t="s">
        <v>405</v>
      </c>
    </row>
    <row r="296" spans="4:4" x14ac:dyDescent="0.25">
      <c r="D296" t="s">
        <v>406</v>
      </c>
    </row>
  </sheetData>
  <autoFilter ref="D1:K293" xr:uid="{00000000-0009-0000-0000-000005000000}"/>
  <phoneticPr fontId="24"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7"/>
  <sheetViews>
    <sheetView workbookViewId="0">
      <selection activeCell="H4" sqref="H4"/>
    </sheetView>
  </sheetViews>
  <sheetFormatPr defaultRowHeight="15" x14ac:dyDescent="0.2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x14ac:dyDescent="0.25">
      <c r="A1" s="38" t="s">
        <v>19</v>
      </c>
      <c r="B1" s="38" t="s">
        <v>42</v>
      </c>
      <c r="C1" s="38" t="s">
        <v>45</v>
      </c>
      <c r="D1" s="38" t="s">
        <v>66</v>
      </c>
      <c r="E1" s="38" t="s">
        <v>419</v>
      </c>
      <c r="F1" s="38" t="s">
        <v>23</v>
      </c>
      <c r="G1" s="38" t="s">
        <v>34</v>
      </c>
      <c r="H1" s="38" t="s">
        <v>72</v>
      </c>
      <c r="I1" s="38" t="s">
        <v>46</v>
      </c>
      <c r="J1" s="38" t="s">
        <v>62</v>
      </c>
      <c r="K1" s="38" t="s">
        <v>66</v>
      </c>
      <c r="L1" s="38" t="s">
        <v>504</v>
      </c>
      <c r="M1" s="38" t="s">
        <v>485</v>
      </c>
      <c r="N1" s="38" t="s">
        <v>24</v>
      </c>
      <c r="O1" s="38" t="s">
        <v>35</v>
      </c>
      <c r="P1" s="38" t="s">
        <v>44</v>
      </c>
      <c r="Q1" s="38" t="s">
        <v>47</v>
      </c>
      <c r="R1" s="39" t="s">
        <v>465</v>
      </c>
      <c r="S1" s="38" t="s">
        <v>4</v>
      </c>
      <c r="T1" s="38" t="s">
        <v>78</v>
      </c>
    </row>
    <row r="2" spans="1:20" ht="14.45" customHeight="1" x14ac:dyDescent="0.25">
      <c r="A2" t="s">
        <v>511</v>
      </c>
      <c r="D2" s="3" t="s">
        <v>0</v>
      </c>
      <c r="F2" s="3" t="s">
        <v>37</v>
      </c>
      <c r="G2" t="s">
        <v>48</v>
      </c>
      <c r="H2" s="3" t="s">
        <v>54</v>
      </c>
      <c r="I2" s="3" t="s">
        <v>95</v>
      </c>
      <c r="K2" s="3" t="s">
        <v>0</v>
      </c>
      <c r="L2" t="s">
        <v>508</v>
      </c>
      <c r="M2" s="3" t="s">
        <v>512</v>
      </c>
      <c r="N2" s="3" t="s">
        <v>513</v>
      </c>
      <c r="O2" s="3" t="s">
        <v>514</v>
      </c>
      <c r="P2" s="3" t="s">
        <v>99</v>
      </c>
      <c r="Q2" s="3" t="s">
        <v>0</v>
      </c>
      <c r="R2" t="s">
        <v>5</v>
      </c>
      <c r="S2" s="41" t="s">
        <v>101</v>
      </c>
      <c r="T2" s="3" t="s">
        <v>0</v>
      </c>
    </row>
    <row r="3" spans="1:20" x14ac:dyDescent="0.25">
      <c r="B3">
        <v>2025</v>
      </c>
      <c r="C3" s="3" t="s">
        <v>69</v>
      </c>
      <c r="D3" s="3" t="s">
        <v>1</v>
      </c>
      <c r="E3" t="s">
        <v>606</v>
      </c>
      <c r="F3" s="3" t="s">
        <v>36</v>
      </c>
      <c r="G3" t="s">
        <v>571</v>
      </c>
      <c r="H3" s="3" t="s">
        <v>55</v>
      </c>
      <c r="I3" s="3" t="s">
        <v>96</v>
      </c>
      <c r="J3" s="3" t="s">
        <v>76</v>
      </c>
      <c r="K3" s="3" t="s">
        <v>1</v>
      </c>
      <c r="L3" t="s">
        <v>505</v>
      </c>
      <c r="M3" s="3" t="s">
        <v>678</v>
      </c>
      <c r="N3" s="3"/>
      <c r="O3" s="3"/>
      <c r="P3" s="3" t="s">
        <v>100</v>
      </c>
      <c r="Q3" s="3" t="s">
        <v>1</v>
      </c>
      <c r="R3" t="s">
        <v>6</v>
      </c>
      <c r="S3" s="41" t="s">
        <v>102</v>
      </c>
      <c r="T3" s="3" t="s">
        <v>1</v>
      </c>
    </row>
    <row r="4" spans="1:20" x14ac:dyDescent="0.25">
      <c r="B4">
        <v>2026</v>
      </c>
      <c r="C4" s="3" t="s">
        <v>70</v>
      </c>
      <c r="D4" s="3"/>
      <c r="E4" t="s">
        <v>607</v>
      </c>
      <c r="F4" s="3"/>
      <c r="G4" t="s">
        <v>572</v>
      </c>
      <c r="H4" s="3" t="s">
        <v>688</v>
      </c>
      <c r="I4" s="3" t="s">
        <v>97</v>
      </c>
      <c r="J4" s="3" t="s">
        <v>77</v>
      </c>
      <c r="K4" s="3"/>
      <c r="L4" t="s">
        <v>507</v>
      </c>
      <c r="M4" s="3" t="s">
        <v>679</v>
      </c>
      <c r="N4" s="3"/>
      <c r="O4" s="3"/>
      <c r="P4" s="3"/>
      <c r="Q4" s="3"/>
      <c r="R4" t="s">
        <v>7</v>
      </c>
      <c r="S4" s="3" t="s">
        <v>103</v>
      </c>
    </row>
    <row r="5" spans="1:20" x14ac:dyDescent="0.25">
      <c r="B5">
        <v>2027</v>
      </c>
      <c r="C5" s="3" t="s">
        <v>68</v>
      </c>
      <c r="D5" s="3"/>
      <c r="E5" t="s">
        <v>608</v>
      </c>
      <c r="F5" s="3"/>
      <c r="G5" t="s">
        <v>2</v>
      </c>
      <c r="H5" s="3" t="s">
        <v>409</v>
      </c>
      <c r="I5" t="s">
        <v>581</v>
      </c>
      <c r="K5" s="3"/>
      <c r="L5" t="s">
        <v>506</v>
      </c>
      <c r="M5" s="3" t="s">
        <v>680</v>
      </c>
      <c r="N5" s="3"/>
      <c r="O5" s="3"/>
      <c r="P5" s="3"/>
      <c r="Q5" s="3"/>
      <c r="R5" t="s">
        <v>8</v>
      </c>
      <c r="S5" s="3" t="s">
        <v>105</v>
      </c>
    </row>
    <row r="6" spans="1:20" x14ac:dyDescent="0.25">
      <c r="C6" s="3" t="s">
        <v>67</v>
      </c>
      <c r="E6" t="s">
        <v>609</v>
      </c>
      <c r="G6" t="s">
        <v>73</v>
      </c>
      <c r="H6" s="3" t="s">
        <v>410</v>
      </c>
      <c r="L6" t="s">
        <v>509</v>
      </c>
      <c r="M6" s="3" t="s">
        <v>681</v>
      </c>
      <c r="N6" s="3"/>
      <c r="R6" s="1" t="s">
        <v>9</v>
      </c>
      <c r="S6" s="3" t="s">
        <v>104</v>
      </c>
    </row>
    <row r="7" spans="1:20" x14ac:dyDescent="0.25">
      <c r="C7" s="3" t="s">
        <v>420</v>
      </c>
      <c r="G7" t="s">
        <v>74</v>
      </c>
      <c r="H7" s="3" t="s">
        <v>59</v>
      </c>
      <c r="M7" s="3"/>
      <c r="R7" t="s">
        <v>10</v>
      </c>
    </row>
    <row r="8" spans="1:20" x14ac:dyDescent="0.25">
      <c r="G8" t="s">
        <v>573</v>
      </c>
      <c r="H8" s="3" t="s">
        <v>411</v>
      </c>
      <c r="M8" s="3"/>
      <c r="R8" t="s">
        <v>11</v>
      </c>
    </row>
    <row r="9" spans="1:20" x14ac:dyDescent="0.25">
      <c r="G9" t="s">
        <v>75</v>
      </c>
      <c r="H9" s="3" t="s">
        <v>412</v>
      </c>
      <c r="M9" s="3"/>
      <c r="R9" t="s">
        <v>12</v>
      </c>
    </row>
    <row r="10" spans="1:20" x14ac:dyDescent="0.25">
      <c r="G10" t="s">
        <v>407</v>
      </c>
      <c r="R10" t="s">
        <v>13</v>
      </c>
    </row>
    <row r="11" spans="1:20" x14ac:dyDescent="0.25">
      <c r="R11" t="s">
        <v>14</v>
      </c>
    </row>
    <row r="12" spans="1:20" x14ac:dyDescent="0.25">
      <c r="R12" t="s">
        <v>15</v>
      </c>
    </row>
    <row r="13" spans="1:20" x14ac:dyDescent="0.25">
      <c r="M13" s="3"/>
      <c r="R13" s="2" t="s">
        <v>16</v>
      </c>
    </row>
    <row r="14" spans="1:20" x14ac:dyDescent="0.25">
      <c r="M14" s="3"/>
      <c r="R14" s="2" t="s">
        <v>17</v>
      </c>
    </row>
    <row r="15" spans="1:20" x14ac:dyDescent="0.25">
      <c r="M15" s="3"/>
    </row>
    <row r="16" spans="1:20" x14ac:dyDescent="0.25">
      <c r="M16" s="3"/>
    </row>
    <row r="17" spans="13:13" x14ac:dyDescent="0.25">
      <c r="M17" s="3"/>
    </row>
  </sheetData>
  <autoFilter ref="A1:T1" xr:uid="{00000000-0009-0000-0000-000006000000}"/>
  <phoneticPr fontId="2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5" x14ac:dyDescent="0.25"/>
  <sheetData/>
  <phoneticPr fontId="2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Commitment</vt:lpstr>
      <vt:lpstr>Item</vt:lpstr>
      <vt:lpstr>Internal Commitment</vt:lpstr>
      <vt:lpstr>JAN</vt:lpstr>
      <vt:lpstr>CHN 04-09-2025</vt:lpstr>
      <vt:lpstr>ValueSelect</vt:lpstr>
      <vt:lpstr>Data</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顾文静</cp:lastModifiedBy>
  <dcterms:created xsi:type="dcterms:W3CDTF">2025-03-10T18:28:45Z</dcterms:created>
  <dcterms:modified xsi:type="dcterms:W3CDTF">2025-10-13T07:42:25Z</dcterms:modified>
</cp:coreProperties>
</file>