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1009 ROSS BR Satin Pillowcases- Mar\"/>
    </mc:Choice>
  </mc:AlternateContent>
  <xr:revisionPtr revIDLastSave="0" documentId="13_ncr:1_{D8790EEC-A430-4871-ACEE-7AD713F401DF}" xr6:coauthVersionLast="47" xr6:coauthVersionMax="47" xr10:uidLastSave="{00000000-0000-0000-0000-000000000000}"/>
  <bookViews>
    <workbookView xWindow="-120" yWindow="-120" windowWidth="29040" windowHeight="17640" tabRatio="760" xr2:uid="{00000000-000D-0000-FFFF-FFFF00000000}"/>
  </bookViews>
  <sheets>
    <sheet name="Quote Sheet-Satin" sheetId="1" r:id="rId1"/>
    <sheet name="PILLOWCASE 1st PO" sheetId="13" r:id="rId2"/>
    <sheet name="PILLOWCASE 2nd PO" sheetId="14" r:id="rId3"/>
    <sheet name="PILLOWCASE 3rd PO" sheetId="15" r:id="rId4"/>
    <sheet name="CHN 04-09-2025" sheetId="3" r:id="rId5"/>
    <sheet name="90g satin PC 11.05.21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 localSheetId="5">#REF!</definedName>
    <definedName name="ACC">#REF!</definedName>
    <definedName name="Acol" localSheetId="5">#REF!</definedName>
    <definedName name="Acol">#REF!</definedName>
    <definedName name="AD">'[1]other data'!$T$2:$T$5</definedName>
    <definedName name="ADUL" localSheetId="5">#REF!</definedName>
    <definedName name="ADUL">#REF!</definedName>
    <definedName name="ALLOCATE">[2]comments!$F$3:$F$21</definedName>
    <definedName name="APL" localSheetId="5">#REF!</definedName>
    <definedName name="APL">#REF!</definedName>
    <definedName name="ART" localSheetId="5">#REF!</definedName>
    <definedName name="ART">#REF!</definedName>
    <definedName name="Artwork" localSheetId="5">#REF!</definedName>
    <definedName name="Artwork">#REF!</definedName>
    <definedName name="as">'[3]1-Import Product Data Sheet'!$X$2</definedName>
    <definedName name="AssortedSKU_Range">[4]Mapping!$J$2:$J$3</definedName>
    <definedName name="ATotalsPos" localSheetId="5">#REF!</definedName>
    <definedName name="ATotalsPos">#REF!</definedName>
    <definedName name="BASI" localSheetId="5">#REF!</definedName>
    <definedName name="BASI">#REF!</definedName>
    <definedName name="Bath" localSheetId="5">#REF!</definedName>
    <definedName name="Bath">#REF!</definedName>
    <definedName name="Bath_Accessories" localSheetId="5">#REF!</definedName>
    <definedName name="Bath_Accessories">#REF!</definedName>
    <definedName name="Bath_Rugs" localSheetId="5">#REF!</definedName>
    <definedName name="Bath_Rugs">#REF!</definedName>
    <definedName name="Bed_in_a_bag_Full_Queen_King" localSheetId="5">#REF!</definedName>
    <definedName name="Bed_in_a_bag_Full_Queen_King">#REF!</definedName>
    <definedName name="Bed_in_a_bag_Twin" localSheetId="5">#REF!</definedName>
    <definedName name="Bed_in_a_bag_Twin">#REF!</definedName>
    <definedName name="Bed_Pillows" localSheetId="5">#REF!</definedName>
    <definedName name="Bed_Pillows">#REF!</definedName>
    <definedName name="Bedding" localSheetId="5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>#REF!</definedName>
    <definedName name="bigidea">[5]Lists!$I$6:$I$29</definedName>
    <definedName name="Blankets_Throws" localSheetId="5">#REF!</definedName>
    <definedName name="Blankets_Throws">#REF!</definedName>
    <definedName name="BLK" localSheetId="5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5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5">#REF!</definedName>
    <definedName name="DDEmsg">#REF!</definedName>
    <definedName name="dealPricing_Range">[4]Mapping!$BD$2:$BD$3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5">#REF!</definedName>
    <definedName name="Down_Comforters">#REF!</definedName>
    <definedName name="Duvet_Covers" localSheetId="5">#REF!</definedName>
    <definedName name="Duvet_Covers">#REF!</definedName>
    <definedName name="Electrics" localSheetId="5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5">#REF!</definedName>
    <definedName name="FOBCostPerPiece">#REF!</definedName>
    <definedName name="freight">'[1]other data'!$AC$3:$AC$14</definedName>
    <definedName name="FUR" localSheetId="5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5">#REF!</definedName>
    <definedName name="gridActPctRow">#REF!</definedName>
    <definedName name="gridActUnitsRow" localSheetId="5">#REF!</definedName>
    <definedName name="gridActUnitsRow">#REF!</definedName>
    <definedName name="gridRetailRow" localSheetId="5">#REF!</definedName>
    <definedName name="gridRetailRow">#REF!</definedName>
    <definedName name="gridTargetPctRow" localSheetId="5">#REF!</definedName>
    <definedName name="gridTargetPctRow">#REF!</definedName>
    <definedName name="gridTargetUnitsRow" localSheetId="5">#REF!</definedName>
    <definedName name="gridTargetUnitsRow">#REF!</definedName>
    <definedName name="HANGER">[1]hangers!$B$3:$B$42</definedName>
    <definedName name="hanger2">[1]hangers!$G$3:$G$42</definedName>
    <definedName name="Home_Décor" localSheetId="5">#REF!</definedName>
    <definedName name="Home_Décor">#REF!</definedName>
    <definedName name="Home_Décor." localSheetId="5">#REF!</definedName>
    <definedName name="Home_Décor.">#REF!</definedName>
    <definedName name="INITIALBUY">'[12]X-LIST'!$G$2:$G$7</definedName>
    <definedName name="KD">[7]Sheet1!$DS$2:$DS$2</definedName>
    <definedName name="Kids_Bath" localSheetId="5">#REF!</definedName>
    <definedName name="Kids_Bath">#REF!</definedName>
    <definedName name="Kids_or_Teen" localSheetId="5">#REF!</definedName>
    <definedName name="Kids_or_Teen">#REF!</definedName>
    <definedName name="LGT" localSheetId="5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5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5">#REF!</definedName>
    <definedName name="Mattress_Pads_Full_Queen_King">#REF!</definedName>
    <definedName name="Mattress_Pads_Twin" localSheetId="5">#REF!</definedName>
    <definedName name="Mattress_Pads_Twin">#REF!</definedName>
    <definedName name="Mattress_Toppers_Full_Queen_King" localSheetId="5">#REF!</definedName>
    <definedName name="Mattress_Toppers_Full_Queen_King">#REF!</definedName>
    <definedName name="Mattress_Toppers_Twin" localSheetId="5">#REF!</definedName>
    <definedName name="Mattress_Toppers_Twin">#REF!</definedName>
    <definedName name="Non_Down_Comforters_Full_Queen_King" localSheetId="5">#REF!</definedName>
    <definedName name="Non_Down_Comforters_Full_Queen_King">#REF!</definedName>
    <definedName name="Non_Down_Comforters_Twin" localSheetId="5">#REF!</definedName>
    <definedName name="Non_Down_Comforters_Twin">#REF!</definedName>
    <definedName name="NumberOfGroups">12</definedName>
    <definedName name="Ocol" localSheetId="5">#REF!</definedName>
    <definedName name="Ocol">#REF!</definedName>
    <definedName name="ORDERTYPE">'[1]other data'!$AN$2:$AN$6</definedName>
    <definedName name="OTB">'[1]other data'!$R$2:$R$14</definedName>
    <definedName name="Outdoor" localSheetId="5">#REF!</definedName>
    <definedName name="Outdoor">#REF!</definedName>
    <definedName name="OwnedCol" localSheetId="5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5">#REF!</definedName>
    <definedName name="PackCol">#REF!</definedName>
    <definedName name="PDQList">'[6]1-Import Product Data Sheet'!$AR$1:$AR$24</definedName>
    <definedName name="PET" localSheetId="5">#REF!</definedName>
    <definedName name="PET">#REF!</definedName>
    <definedName name="Pet_Care" localSheetId="5">#REF!</definedName>
    <definedName name="Pet_Care">#REF!</definedName>
    <definedName name="PETB" localSheetId="5">#REF!</definedName>
    <definedName name="PETB">#REF!</definedName>
    <definedName name="Pillow_Shams" localSheetId="5">#REF!</definedName>
    <definedName name="Pillow_Shams">#REF!</definedName>
    <definedName name="Pillowcases" localSheetId="5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5">#REF!</definedName>
    <definedName name="PortSeqLCL">#REF!</definedName>
    <definedName name="POtype" localSheetId="5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5">#REF!</definedName>
    <definedName name="Prints">#REF!</definedName>
    <definedName name="ProfileDesc" localSheetId="5">#REF!</definedName>
    <definedName name="ProfileDesc">#REF!</definedName>
    <definedName name="QSFOB">[14]Q1!$C$38</definedName>
    <definedName name="Quilts" localSheetId="5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5">#REF!</definedName>
    <definedName name="Seasonal">#REF!</definedName>
    <definedName name="SellUnits_Range">[4]Mapping!$D$2:$D$53</definedName>
    <definedName name="Sheets_Full_Queen_King" localSheetId="5">#REF!</definedName>
    <definedName name="Sheets_Full_Queen_King">#REF!</definedName>
    <definedName name="Sheets_Twin" localSheetId="5">#REF!</definedName>
    <definedName name="Sheets_Twin">#REF!</definedName>
    <definedName name="SHET" localSheetId="5">#REF!</definedName>
    <definedName name="SHET">#REF!</definedName>
    <definedName name="Shower_Curtains" localSheetId="5">#REF!</definedName>
    <definedName name="Shower_Curtains">#REF!</definedName>
    <definedName name="size1" localSheetId="5">#REF!</definedName>
    <definedName name="size1">#REF!</definedName>
    <definedName name="size1a" localSheetId="5">#REF!</definedName>
    <definedName name="size1a">#REF!</definedName>
    <definedName name="Slipcovers_Chair_Pads" localSheetId="5">#REF!</definedName>
    <definedName name="Slipcovers_Chair_Pads">#REF!</definedName>
    <definedName name="Slipcovers_Chair_Pads." localSheetId="5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5">#REF!</definedName>
    <definedName name="StoreCount">#REF!</definedName>
    <definedName name="StoreGrid0" localSheetId="5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5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5">#REF!</definedName>
    <definedName name="TotalCostValue">#REF!</definedName>
    <definedName name="TotalMarkup" localSheetId="5">#REF!</definedName>
    <definedName name="TotalMarkup">#REF!</definedName>
    <definedName name="TotalRetailValue" localSheetId="5">#REF!</definedName>
    <definedName name="TotalRetailValue">#REF!</definedName>
    <definedName name="TotalUnits" localSheetId="5">#REF!</definedName>
    <definedName name="TotalUnits">#REF!</definedName>
    <definedName name="totalUnitsCol" localSheetId="5">#REF!</definedName>
    <definedName name="totalUnitsCol">#REF!</definedName>
    <definedName name="Towels_Bath_Sheets" localSheetId="5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5">#REF!</definedName>
    <definedName name="User1Col">#REF!</definedName>
    <definedName name="User3Col" localSheetId="5">#REF!</definedName>
    <definedName name="User3Col">#REF!</definedName>
    <definedName name="WAREHOUSE">'[1]other data'!$BL$2:$BL$24</definedName>
    <definedName name="WIN" localSheetId="5">#REF!</definedName>
    <definedName name="WIN">#REF!</definedName>
    <definedName name="Window_Treatments_Hardware_Accessories" localSheetId="5">#REF!</definedName>
    <definedName name="Window_Treatments_Hardware_Accessories">#REF!</definedName>
    <definedName name="Window_Treatments_Hardware_Accessories." localSheetId="5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5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4" i="1"/>
  <c r="I33" i="1"/>
  <c r="I32" i="1"/>
  <c r="I31" i="1"/>
  <c r="I30" i="1"/>
  <c r="I29" i="1"/>
  <c r="I28" i="1"/>
  <c r="I27" i="1"/>
  <c r="I26" i="1"/>
  <c r="I25" i="1"/>
  <c r="I13" i="1"/>
  <c r="I14" i="1"/>
  <c r="I15" i="1"/>
  <c r="I16" i="1"/>
  <c r="I17" i="1"/>
  <c r="I18" i="1"/>
  <c r="I19" i="1"/>
  <c r="I20" i="1"/>
  <c r="I21" i="1"/>
  <c r="I12" i="1"/>
  <c r="P6" i="15"/>
  <c r="Q6" i="15" s="1"/>
  <c r="P7" i="15"/>
  <c r="Q7" i="15" s="1"/>
  <c r="P8" i="15"/>
  <c r="Q8" i="15"/>
  <c r="P9" i="15"/>
  <c r="Q9" i="15" s="1"/>
  <c r="P10" i="15"/>
  <c r="Q10" i="15" s="1"/>
  <c r="P11" i="15"/>
  <c r="Q11" i="15" s="1"/>
  <c r="P12" i="15"/>
  <c r="Q12" i="15"/>
  <c r="P13" i="15"/>
  <c r="Q13" i="15" s="1"/>
  <c r="P14" i="15"/>
  <c r="Q14" i="15"/>
  <c r="P15" i="15"/>
  <c r="Q15" i="15" s="1"/>
  <c r="J16" i="15"/>
  <c r="K6" i="15" s="1"/>
  <c r="P6" i="14"/>
  <c r="Q6" i="14" s="1"/>
  <c r="P7" i="14"/>
  <c r="Q7" i="14"/>
  <c r="P8" i="14"/>
  <c r="Q8" i="14" s="1"/>
  <c r="P9" i="14"/>
  <c r="Q9" i="14" s="1"/>
  <c r="P10" i="14"/>
  <c r="Q10" i="14" s="1"/>
  <c r="P11" i="14"/>
  <c r="Q11" i="14" s="1"/>
  <c r="P12" i="14"/>
  <c r="Q12" i="14" s="1"/>
  <c r="K13" i="14"/>
  <c r="P13" i="14"/>
  <c r="Q13" i="14" s="1"/>
  <c r="P14" i="14"/>
  <c r="Q14" i="14"/>
  <c r="P15" i="14"/>
  <c r="Q15" i="14" s="1"/>
  <c r="J16" i="14"/>
  <c r="K6" i="14" s="1"/>
  <c r="P6" i="13"/>
  <c r="Q6" i="13" s="1"/>
  <c r="P7" i="13"/>
  <c r="Q7" i="13" s="1"/>
  <c r="P8" i="13"/>
  <c r="Q8" i="13"/>
  <c r="P9" i="13"/>
  <c r="Q9" i="13"/>
  <c r="P10" i="13"/>
  <c r="Q10" i="13"/>
  <c r="P11" i="13"/>
  <c r="Q11" i="13"/>
  <c r="P12" i="13"/>
  <c r="Q12" i="13"/>
  <c r="P13" i="13"/>
  <c r="Q13" i="13"/>
  <c r="P14" i="13"/>
  <c r="Q14" i="13"/>
  <c r="P15" i="13"/>
  <c r="Q15" i="13"/>
  <c r="J16" i="13"/>
  <c r="K6" i="13" s="1"/>
  <c r="AH22" i="1"/>
  <c r="AI12" i="1"/>
  <c r="AA14" i="1"/>
  <c r="D3" i="1"/>
  <c r="Q16" i="14" l="1"/>
  <c r="K13" i="15"/>
  <c r="K9" i="15"/>
  <c r="K9" i="14"/>
  <c r="Q16" i="13"/>
  <c r="Q16" i="15"/>
  <c r="K15" i="15"/>
  <c r="K11" i="15"/>
  <c r="K7" i="15"/>
  <c r="K12" i="15"/>
  <c r="K8" i="15"/>
  <c r="K14" i="15"/>
  <c r="K10" i="15"/>
  <c r="K12" i="14"/>
  <c r="K15" i="14"/>
  <c r="K11" i="14"/>
  <c r="K7" i="14"/>
  <c r="K16" i="14" s="1"/>
  <c r="K8" i="14"/>
  <c r="K14" i="14"/>
  <c r="K10" i="14"/>
  <c r="K14" i="13"/>
  <c r="K10" i="13"/>
  <c r="K13" i="13"/>
  <c r="K9" i="13"/>
  <c r="K12" i="13"/>
  <c r="K8" i="13"/>
  <c r="K11" i="13"/>
  <c r="K15" i="13"/>
  <c r="K7" i="13"/>
  <c r="K16" i="13" l="1"/>
  <c r="K16" i="15"/>
  <c r="G3" i="3"/>
  <c r="H3" i="3" s="1"/>
  <c r="G4" i="3"/>
  <c r="H4" i="3" s="1"/>
  <c r="G6" i="3"/>
  <c r="J12" i="1" s="1"/>
  <c r="G7" i="3"/>
  <c r="J13" i="1" s="1"/>
  <c r="H7" i="3" l="1"/>
  <c r="J25" i="1"/>
  <c r="J38" i="1"/>
  <c r="J39" i="1"/>
  <c r="J26" i="1"/>
  <c r="V26" i="1" s="1"/>
  <c r="H6" i="3"/>
  <c r="AH48" i="1"/>
  <c r="AI47" i="1"/>
  <c r="AA47" i="1"/>
  <c r="AD47" i="1" s="1"/>
  <c r="R47" i="1"/>
  <c r="P47" i="1"/>
  <c r="Q47" i="1" s="1"/>
  <c r="AI46" i="1"/>
  <c r="AA46" i="1"/>
  <c r="R46" i="1"/>
  <c r="P46" i="1"/>
  <c r="Q46" i="1" s="1"/>
  <c r="AI45" i="1"/>
  <c r="AA45" i="1"/>
  <c r="R45" i="1"/>
  <c r="P45" i="1"/>
  <c r="Q45" i="1" s="1"/>
  <c r="AI44" i="1"/>
  <c r="AA44" i="1"/>
  <c r="R44" i="1"/>
  <c r="P44" i="1"/>
  <c r="Q44" i="1" s="1"/>
  <c r="S44" i="1" s="1"/>
  <c r="AI43" i="1"/>
  <c r="AA43" i="1"/>
  <c r="R43" i="1"/>
  <c r="P43" i="1"/>
  <c r="Q43" i="1" s="1"/>
  <c r="AI42" i="1"/>
  <c r="AA42" i="1"/>
  <c r="R42" i="1"/>
  <c r="P42" i="1"/>
  <c r="Q42" i="1" s="1"/>
  <c r="A42" i="1"/>
  <c r="A44" i="1" s="1"/>
  <c r="A46" i="1" s="1"/>
  <c r="AI41" i="1"/>
  <c r="AA41" i="1"/>
  <c r="R41" i="1"/>
  <c r="P41" i="1"/>
  <c r="Q41" i="1" s="1"/>
  <c r="J41" i="1"/>
  <c r="V41" i="1" s="1"/>
  <c r="AI40" i="1"/>
  <c r="AA40" i="1"/>
  <c r="R40" i="1"/>
  <c r="P40" i="1"/>
  <c r="Q40" i="1" s="1"/>
  <c r="J40" i="1"/>
  <c r="V40" i="1" s="1"/>
  <c r="A40" i="1"/>
  <c r="AI39" i="1"/>
  <c r="AA39" i="1"/>
  <c r="V39" i="1"/>
  <c r="R39" i="1"/>
  <c r="P39" i="1"/>
  <c r="Q39" i="1" s="1"/>
  <c r="AI38" i="1"/>
  <c r="AA38" i="1"/>
  <c r="V38" i="1"/>
  <c r="R38" i="1"/>
  <c r="P38" i="1"/>
  <c r="Q38" i="1" s="1"/>
  <c r="A38" i="1"/>
  <c r="AH35" i="1"/>
  <c r="AI50" i="1" s="1"/>
  <c r="AI34" i="1"/>
  <c r="AA34" i="1"/>
  <c r="R34" i="1"/>
  <c r="P34" i="1"/>
  <c r="Q34" i="1" s="1"/>
  <c r="AI33" i="1"/>
  <c r="AA33" i="1"/>
  <c r="R33" i="1"/>
  <c r="P33" i="1"/>
  <c r="Q33" i="1" s="1"/>
  <c r="AI32" i="1"/>
  <c r="AA32" i="1"/>
  <c r="AD32" i="1" s="1"/>
  <c r="R32" i="1"/>
  <c r="P32" i="1"/>
  <c r="Q32" i="1" s="1"/>
  <c r="AI31" i="1"/>
  <c r="AA31" i="1"/>
  <c r="R31" i="1"/>
  <c r="P31" i="1"/>
  <c r="Q31" i="1" s="1"/>
  <c r="R30" i="1"/>
  <c r="P30" i="1"/>
  <c r="Q30" i="1" s="1"/>
  <c r="R29" i="1"/>
  <c r="P29" i="1"/>
  <c r="Q29" i="1" s="1"/>
  <c r="A29" i="1"/>
  <c r="A31" i="1" s="1"/>
  <c r="A33" i="1" s="1"/>
  <c r="AI28" i="1"/>
  <c r="R28" i="1"/>
  <c r="P28" i="1"/>
  <c r="Q28" i="1" s="1"/>
  <c r="J28" i="1"/>
  <c r="AI27" i="1"/>
  <c r="R27" i="1"/>
  <c r="P27" i="1"/>
  <c r="Q27" i="1" s="1"/>
  <c r="J27" i="1"/>
  <c r="V27" i="1" s="1"/>
  <c r="A27" i="1"/>
  <c r="AI26" i="1"/>
  <c r="AA26" i="1"/>
  <c r="R26" i="1"/>
  <c r="P26" i="1"/>
  <c r="Q26" i="1" s="1"/>
  <c r="AI25" i="1"/>
  <c r="AA25" i="1"/>
  <c r="V25" i="1"/>
  <c r="R25" i="1"/>
  <c r="P25" i="1"/>
  <c r="Q25" i="1" s="1"/>
  <c r="A25" i="1"/>
  <c r="AA19" i="1"/>
  <c r="AA18" i="1"/>
  <c r="AA21" i="1"/>
  <c r="AA20" i="1"/>
  <c r="R12" i="1"/>
  <c r="J15" i="1"/>
  <c r="V15" i="1" s="1"/>
  <c r="J14" i="1"/>
  <c r="J16" i="1" s="1"/>
  <c r="AI17" i="1"/>
  <c r="AI18" i="1"/>
  <c r="AI19" i="1"/>
  <c r="AI20" i="1"/>
  <c r="AI21" i="1"/>
  <c r="AI13" i="1"/>
  <c r="AI16" i="1"/>
  <c r="AI15" i="1"/>
  <c r="AI14" i="1"/>
  <c r="R21" i="1"/>
  <c r="P21" i="1"/>
  <c r="Q21" i="1" s="1"/>
  <c r="R20" i="1"/>
  <c r="P20" i="1"/>
  <c r="Q20" i="1" s="1"/>
  <c r="R19" i="1"/>
  <c r="P19" i="1"/>
  <c r="Q19" i="1" s="1"/>
  <c r="R18" i="1"/>
  <c r="P18" i="1"/>
  <c r="Q18" i="1" s="1"/>
  <c r="R13" i="1"/>
  <c r="R14" i="1"/>
  <c r="R15" i="1"/>
  <c r="R16" i="1"/>
  <c r="R17" i="1"/>
  <c r="A14" i="1"/>
  <c r="AA15" i="1"/>
  <c r="P15" i="1"/>
  <c r="Q15" i="1" s="1"/>
  <c r="P14" i="1"/>
  <c r="Q14" i="1" s="1"/>
  <c r="A16" i="1"/>
  <c r="A18" i="1" s="1"/>
  <c r="A20" i="1" s="1"/>
  <c r="AA17" i="1"/>
  <c r="P17" i="1"/>
  <c r="Q17" i="1" s="1"/>
  <c r="AA16" i="1"/>
  <c r="P16" i="1"/>
  <c r="Q16" i="1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A13" i="1"/>
  <c r="AA12" i="1"/>
  <c r="AD12" i="1" s="1"/>
  <c r="P13" i="1"/>
  <c r="Q13" i="1" s="1"/>
  <c r="P12" i="1"/>
  <c r="Q12" i="1" s="1"/>
  <c r="A12" i="1"/>
  <c r="V13" i="1"/>
  <c r="V12" i="1"/>
  <c r="AI22" i="1" l="1"/>
  <c r="AD46" i="1"/>
  <c r="AD19" i="1"/>
  <c r="AD17" i="1"/>
  <c r="AD25" i="1"/>
  <c r="AD43" i="1"/>
  <c r="AD34" i="1"/>
  <c r="AD38" i="1"/>
  <c r="AD44" i="1"/>
  <c r="AD40" i="1"/>
  <c r="AD45" i="1"/>
  <c r="S18" i="1"/>
  <c r="AD26" i="1"/>
  <c r="AD42" i="1"/>
  <c r="AD18" i="1"/>
  <c r="AD13" i="1"/>
  <c r="J29" i="1"/>
  <c r="J31" i="1" s="1"/>
  <c r="J33" i="1" s="1"/>
  <c r="V33" i="1" s="1"/>
  <c r="S39" i="1"/>
  <c r="S27" i="1"/>
  <c r="W27" i="1" s="1"/>
  <c r="AD39" i="1"/>
  <c r="S12" i="1"/>
  <c r="W12" i="1" s="1"/>
  <c r="AE12" i="1" s="1"/>
  <c r="AJ12" i="1" s="1"/>
  <c r="J17" i="1"/>
  <c r="AA27" i="1"/>
  <c r="AD27" i="1" s="1"/>
  <c r="AD14" i="1"/>
  <c r="S19" i="1"/>
  <c r="S33" i="1"/>
  <c r="AD41" i="1"/>
  <c r="J43" i="1"/>
  <c r="J45" i="1" s="1"/>
  <c r="J47" i="1" s="1"/>
  <c r="V47" i="1" s="1"/>
  <c r="V14" i="1"/>
  <c r="AD31" i="1"/>
  <c r="AD33" i="1"/>
  <c r="AI48" i="1"/>
  <c r="S13" i="1"/>
  <c r="W13" i="1" s="1"/>
  <c r="J42" i="1"/>
  <c r="J44" i="1" s="1"/>
  <c r="J46" i="1" s="1"/>
  <c r="V46" i="1" s="1"/>
  <c r="S38" i="1"/>
  <c r="W38" i="1" s="1"/>
  <c r="S45" i="1"/>
  <c r="S43" i="1"/>
  <c r="S40" i="1"/>
  <c r="W40" i="1" s="1"/>
  <c r="S42" i="1"/>
  <c r="S47" i="1"/>
  <c r="W39" i="1"/>
  <c r="AE39" i="1" s="1"/>
  <c r="S46" i="1"/>
  <c r="S41" i="1"/>
  <c r="W41" i="1" s="1"/>
  <c r="S29" i="1"/>
  <c r="S26" i="1"/>
  <c r="W26" i="1" s="1"/>
  <c r="S30" i="1"/>
  <c r="S34" i="1"/>
  <c r="J30" i="1"/>
  <c r="V28" i="1"/>
  <c r="S32" i="1"/>
  <c r="S28" i="1"/>
  <c r="S25" i="1"/>
  <c r="W25" i="1" s="1"/>
  <c r="AA28" i="1"/>
  <c r="S31" i="1"/>
  <c r="S17" i="1"/>
  <c r="S16" i="1"/>
  <c r="AD15" i="1"/>
  <c r="AD20" i="1"/>
  <c r="S20" i="1"/>
  <c r="S15" i="1"/>
  <c r="W15" i="1" s="1"/>
  <c r="AD16" i="1"/>
  <c r="AD21" i="1"/>
  <c r="S14" i="1"/>
  <c r="S21" i="1"/>
  <c r="V16" i="1"/>
  <c r="J18" i="1"/>
  <c r="AE40" i="1" l="1"/>
  <c r="AE38" i="1"/>
  <c r="AJ38" i="1" s="1"/>
  <c r="AE25" i="1"/>
  <c r="AF25" i="1" s="1"/>
  <c r="W33" i="1"/>
  <c r="AE26" i="1"/>
  <c r="AF26" i="1" s="1"/>
  <c r="V29" i="1"/>
  <c r="V31" i="1"/>
  <c r="W31" i="1" s="1"/>
  <c r="AE31" i="1" s="1"/>
  <c r="AE13" i="1"/>
  <c r="AF13" i="1" s="1"/>
  <c r="V42" i="1"/>
  <c r="AE27" i="1"/>
  <c r="AJ27" i="1" s="1"/>
  <c r="V44" i="1"/>
  <c r="W44" i="1" s="1"/>
  <c r="AE44" i="1" s="1"/>
  <c r="AJ44" i="1" s="1"/>
  <c r="W16" i="1"/>
  <c r="AE16" i="1" s="1"/>
  <c r="AJ16" i="1" s="1"/>
  <c r="V17" i="1"/>
  <c r="W17" i="1" s="1"/>
  <c r="AE17" i="1" s="1"/>
  <c r="AF17" i="1" s="1"/>
  <c r="J19" i="1"/>
  <c r="AE33" i="1"/>
  <c r="AF33" i="1" s="1"/>
  <c r="AA29" i="1"/>
  <c r="AI29" i="1"/>
  <c r="AD28" i="1"/>
  <c r="AJ13" i="1"/>
  <c r="V43" i="1"/>
  <c r="W43" i="1" s="1"/>
  <c r="AE43" i="1" s="1"/>
  <c r="V45" i="1"/>
  <c r="W45" i="1" s="1"/>
  <c r="AE45" i="1" s="1"/>
  <c r="AE15" i="1"/>
  <c r="AJ15" i="1" s="1"/>
  <c r="W14" i="1"/>
  <c r="AE14" i="1" s="1"/>
  <c r="AJ14" i="1" s="1"/>
  <c r="AE41" i="1"/>
  <c r="AF41" i="1" s="1"/>
  <c r="W28" i="1"/>
  <c r="AF39" i="1"/>
  <c r="AJ39" i="1"/>
  <c r="AJ40" i="1"/>
  <c r="AF40" i="1"/>
  <c r="AF38" i="1"/>
  <c r="W42" i="1"/>
  <c r="AE42" i="1" s="1"/>
  <c r="W47" i="1"/>
  <c r="AE47" i="1" s="1"/>
  <c r="W46" i="1"/>
  <c r="AE46" i="1" s="1"/>
  <c r="AJ25" i="1"/>
  <c r="AI30" i="1"/>
  <c r="AA30" i="1"/>
  <c r="W29" i="1"/>
  <c r="V30" i="1"/>
  <c r="W30" i="1" s="1"/>
  <c r="J32" i="1"/>
  <c r="AF12" i="1"/>
  <c r="V18" i="1"/>
  <c r="W18" i="1" s="1"/>
  <c r="AE18" i="1" s="1"/>
  <c r="J20" i="1"/>
  <c r="V20" i="1" s="1"/>
  <c r="W20" i="1" s="1"/>
  <c r="AE20" i="1" s="1"/>
  <c r="AI35" i="1" l="1"/>
  <c r="AI51" i="1" s="1"/>
  <c r="D5" i="1" s="1"/>
  <c r="AD30" i="1"/>
  <c r="AJ26" i="1"/>
  <c r="AF44" i="1"/>
  <c r="AF27" i="1"/>
  <c r="AJ41" i="1"/>
  <c r="AD29" i="1"/>
  <c r="AE29" i="1" s="1"/>
  <c r="AF14" i="1"/>
  <c r="AJ17" i="1"/>
  <c r="AJ33" i="1"/>
  <c r="AF16" i="1"/>
  <c r="J21" i="1"/>
  <c r="V21" i="1" s="1"/>
  <c r="W21" i="1" s="1"/>
  <c r="AE21" i="1" s="1"/>
  <c r="V19" i="1"/>
  <c r="W19" i="1" s="1"/>
  <c r="AE19" i="1" s="1"/>
  <c r="AE28" i="1"/>
  <c r="AF28" i="1" s="1"/>
  <c r="AF15" i="1"/>
  <c r="AJ42" i="1"/>
  <c r="AF42" i="1"/>
  <c r="AF45" i="1"/>
  <c r="AJ45" i="1"/>
  <c r="AF43" i="1"/>
  <c r="AJ43" i="1"/>
  <c r="AJ46" i="1"/>
  <c r="AF46" i="1"/>
  <c r="AF47" i="1"/>
  <c r="AJ47" i="1"/>
  <c r="AE30" i="1"/>
  <c r="J34" i="1"/>
  <c r="V34" i="1" s="1"/>
  <c r="W34" i="1" s="1"/>
  <c r="AE34" i="1" s="1"/>
  <c r="V32" i="1"/>
  <c r="W32" i="1" s="1"/>
  <c r="AE32" i="1" s="1"/>
  <c r="AF31" i="1"/>
  <c r="AJ31" i="1"/>
  <c r="AF20" i="1"/>
  <c r="AJ20" i="1"/>
  <c r="AF18" i="1"/>
  <c r="AJ18" i="1"/>
  <c r="AJ28" i="1" l="1"/>
  <c r="AJ29" i="1"/>
  <c r="AF29" i="1"/>
  <c r="AJ48" i="1"/>
  <c r="AK48" i="1" s="1"/>
  <c r="AF19" i="1"/>
  <c r="AJ19" i="1"/>
  <c r="AJ22" i="1" s="1"/>
  <c r="AJ21" i="1"/>
  <c r="AF21" i="1"/>
  <c r="AJ32" i="1"/>
  <c r="AF32" i="1"/>
  <c r="AJ34" i="1"/>
  <c r="AF34" i="1"/>
  <c r="AJ30" i="1"/>
  <c r="AF30" i="1"/>
  <c r="AJ35" i="1" l="1"/>
  <c r="AK35" i="1" s="1"/>
  <c r="AK22" i="1" l="1"/>
  <c r="AI52" i="1"/>
  <c r="AI53" i="1" s="1"/>
</calcChain>
</file>

<file path=xl/sharedStrings.xml><?xml version="1.0" encoding="utf-8"?>
<sst xmlns="http://schemas.openxmlformats.org/spreadsheetml/2006/main" count="751" uniqueCount="379">
  <si>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</si>
  <si>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</si>
  <si>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</si>
  <si>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</si>
  <si>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</si>
  <si>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</si>
  <si>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</si>
  <si>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</si>
  <si>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</si>
  <si>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</si>
  <si>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</si>
  <si>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</si>
  <si>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</si>
  <si>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</si>
  <si>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</si>
  <si>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</si>
  <si>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</si>
  <si>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</si>
  <si>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</si>
  <si>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</si>
  <si>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</si>
  <si>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</si>
  <si>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</si>
  <si>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</si>
  <si>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</si>
  <si>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</si>
  <si>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</si>
  <si>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</si>
  <si>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</si>
  <si>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</si>
  <si>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</si>
  <si>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</si>
  <si>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</si>
  <si>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</si>
  <si>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</si>
  <si>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</si>
  <si>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</si>
  <si>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</si>
  <si>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</si>
  <si>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</si>
  <si>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</si>
  <si>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</si>
  <si>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</si>
  <si>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</si>
  <si>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</si>
  <si>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</si>
  <si>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</si>
  <si>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</si>
  <si>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</si>
  <si>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</si>
  <si>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</si>
  <si>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</si>
  <si>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</si>
  <si>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</si>
  <si>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</si>
  <si>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</si>
  <si>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</si>
  <si>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</si>
  <si>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</si>
  <si>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</si>
  <si>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</si>
  <si>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</si>
  <si>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</si>
  <si>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</si>
  <si>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</si>
  <si>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</si>
  <si>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</si>
  <si>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</si>
  <si>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</si>
  <si>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</si>
  <si>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</si>
  <si>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</si>
  <si>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</si>
  <si>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</si>
  <si>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</si>
  <si>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</si>
  <si>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</si>
  <si>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</si>
  <si>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</si>
  <si>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</si>
  <si>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</si>
  <si>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</si>
  <si>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</si>
  <si>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</si>
  <si>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</si>
  <si>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</si>
  <si>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</si>
  <si>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</si>
  <si>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</si>
  <si>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</si>
  <si>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</si>
  <si>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</si>
  <si>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</si>
  <si>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</si>
  <si>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</si>
  <si>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</si>
  <si>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</si>
  <si>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</si>
  <si>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</si>
  <si>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</si>
  <si>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</si>
  <si>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</si>
  <si>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</si>
  <si>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</si>
  <si>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</si>
  <si>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</si>
  <si>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</si>
  <si>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</si>
  <si>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</si>
  <si>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</si>
  <si>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</si>
  <si>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</si>
  <si>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</si>
  <si>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</si>
  <si>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</si>
  <si>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</si>
  <si>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</si>
  <si>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</si>
  <si>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</si>
  <si>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</si>
  <si>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</si>
  <si>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</si>
  <si>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</si>
  <si>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</si>
  <si>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</si>
  <si>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</si>
  <si>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</si>
  <si>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</si>
  <si>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</si>
  <si>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</si>
  <si>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</si>
  <si>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</si>
  <si>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</si>
  <si>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</si>
  <si>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</si>
  <si>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</si>
  <si>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</si>
  <si>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</si>
  <si>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</si>
  <si>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</si>
  <si>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</si>
  <si>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</si>
  <si>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</si>
  <si>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</si>
  <si>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</si>
  <si>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</si>
  <si>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</si>
  <si>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</si>
  <si>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</si>
  <si>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</si>
  <si>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</si>
  <si>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</si>
  <si>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</si>
  <si>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</si>
  <si>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</si>
  <si>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</si>
  <si>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</si>
  <si>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</si>
  <si>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</si>
  <si>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</si>
  <si>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</si>
  <si>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</si>
  <si>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</si>
  <si>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</si>
  <si>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</si>
  <si>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</si>
  <si>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</si>
  <si>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</si>
  <si>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</si>
  <si>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</si>
  <si>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</si>
  <si>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</si>
  <si>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</si>
  <si>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</si>
  <si>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</si>
  <si>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</si>
  <si>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</si>
  <si>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</si>
  <si>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</si>
  <si>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</si>
  <si>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</si>
  <si>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</si>
  <si>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</si>
  <si>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</si>
  <si>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F.O.B Cost $</t>
  </si>
  <si>
    <t xml:space="preserve">Freight </t>
  </si>
  <si>
    <t>Duty</t>
  </si>
  <si>
    <t>LDP Cost $</t>
  </si>
  <si>
    <t>Load (AD,DA, Agent fee, Commission, Storage...)</t>
  </si>
  <si>
    <t>Total Load $</t>
  </si>
  <si>
    <t>LDP with Load $</t>
  </si>
  <si>
    <t xml:space="preserve">JLA POE Mark up 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</si>
  <si>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</si>
  <si>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</si>
  <si>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</si>
  <si>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</si>
  <si>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</si>
  <si>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</si>
  <si>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</si>
  <si>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</si>
  <si>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</si>
  <si>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</si>
  <si>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</si>
  <si>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</si>
  <si>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AAVN</t>
  </si>
  <si>
    <t>ad</t>
  </si>
  <si>
    <t>ood</t>
  </si>
  <si>
    <t>royalty</t>
  </si>
  <si>
    <t>broad cast</t>
  </si>
  <si>
    <t>Warehouse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</si>
  <si>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</si>
  <si>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</si>
  <si>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</si>
  <si>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</si>
  <si>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4" type="noConversion"/>
  </si>
  <si>
    <t>100% polyester</t>
    <phoneticPr fontId="24" type="noConversion"/>
  </si>
  <si>
    <t>20x30"(2)</t>
  </si>
  <si>
    <t xml:space="preserve">Bright White </t>
  </si>
  <si>
    <t>6302.32.2020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</si>
  <si>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</si>
  <si>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</si>
  <si>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</si>
  <si>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</si>
  <si>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</si>
  <si>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</si>
  <si>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</si>
  <si>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</si>
  <si>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</si>
  <si>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</si>
  <si>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</si>
  <si>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</si>
  <si>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</si>
  <si>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</si>
  <si>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</si>
  <si>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</si>
  <si>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</si>
  <si>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</si>
  <si>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</si>
  <si>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</si>
  <si>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</si>
  <si>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</si>
  <si>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</si>
  <si>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</si>
  <si>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</si>
  <si>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</si>
  <si>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</si>
  <si>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</si>
  <si>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</si>
  <si>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Jet Black </t>
    <phoneticPr fontId="24" type="noConversion"/>
  </si>
  <si>
    <t xml:space="preserve">Jet Black </t>
  </si>
  <si>
    <t>Pigeon</t>
    <phoneticPr fontId="24" type="noConversion"/>
  </si>
  <si>
    <t>2pc PC - Beautyrest Brand 90gsm Solid Statin Pillowcase</t>
    <phoneticPr fontId="24" type="noConversion"/>
  </si>
  <si>
    <t>Moonbeam</t>
    <phoneticPr fontId="24" type="noConversion"/>
  </si>
  <si>
    <t>Bang-1</t>
    <phoneticPr fontId="24" type="noConversion"/>
  </si>
  <si>
    <t>Total Units</t>
  </si>
  <si>
    <t>Total Sales</t>
  </si>
  <si>
    <t>Total Costs</t>
  </si>
  <si>
    <t>Margin</t>
  </si>
  <si>
    <t>King: 20x40"(2)</t>
  </si>
  <si>
    <t>胶袋1.7,彩卡0.5</t>
  </si>
  <si>
    <t>吉奥璐</t>
  </si>
  <si>
    <t>Standard: 20x30"(2)</t>
  </si>
  <si>
    <t>100% polyester Satin Solid Pillowcase</t>
  </si>
  <si>
    <t>ROSS 90gsm solid satin pillowcase pair</t>
  </si>
  <si>
    <t>KING: 108x102"/20x40"(2)/78x80"+12"</t>
  </si>
  <si>
    <t>胶袋2.2,彩卡0.7</t>
  </si>
  <si>
    <t>QUEEN: 90x102"/20x30"(2)/60x80"+12"</t>
  </si>
  <si>
    <t>100% polyester Satin Solid Sheet set</t>
  </si>
  <si>
    <t>4 piece set Beautyrest brand -- 90gsm Solid Satin Sheet Set</t>
  </si>
  <si>
    <t>Satin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</si>
  <si>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</si>
  <si>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</si>
  <si>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</si>
  <si>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</si>
  <si>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</si>
  <si>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</si>
  <si>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</si>
  <si>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</si>
  <si>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Fabrication</t>
  </si>
  <si>
    <t>Customer/Brand</t>
  </si>
  <si>
    <t>Type</t>
  </si>
  <si>
    <t>BEAUTY REST</t>
  </si>
  <si>
    <t>2pc PC - 90gsm Solid Satin Pillowcase</t>
  </si>
  <si>
    <t xml:space="preserve">total </t>
  </si>
  <si>
    <t>H(CM)</t>
    <phoneticPr fontId="43" type="noConversion"/>
  </si>
  <si>
    <t>W(CM)</t>
    <phoneticPr fontId="43" type="noConversion"/>
  </si>
  <si>
    <t>L(CM)</t>
    <phoneticPr fontId="43" type="noConversion"/>
  </si>
  <si>
    <t xml:space="preserve">Colors </t>
  </si>
  <si>
    <t>LABEL</t>
  </si>
  <si>
    <t>Total Cubic</t>
    <phoneticPr fontId="43" type="noConversion"/>
  </si>
  <si>
    <t>Cubic Meter/ per item</t>
    <phoneticPr fontId="43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</si>
  <si>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3" type="noConversion"/>
  </si>
  <si>
    <t>Sizo Ratio</t>
    <phoneticPr fontId="43" type="noConversion"/>
  </si>
  <si>
    <t>Unit QTY</t>
    <phoneticPr fontId="43" type="noConversion"/>
  </si>
  <si>
    <t>Program</t>
    <phoneticPr fontId="43" type="noConversion"/>
  </si>
  <si>
    <t>Moonbeam</t>
  </si>
  <si>
    <t>Pigeon</t>
  </si>
  <si>
    <t>Alloy</t>
  </si>
  <si>
    <t xml:space="preserve">Bright White </t>
    <phoneticPr fontId="24" type="noConversion"/>
  </si>
  <si>
    <t>Quiet Shade</t>
  </si>
  <si>
    <t>Quiet Shade</t>
    <phoneticPr fontId="24" type="noConversion"/>
  </si>
  <si>
    <t>BR21-5246</t>
  </si>
  <si>
    <t>BR21-5247</t>
  </si>
  <si>
    <t>BR21-5248</t>
  </si>
  <si>
    <t>BR21-5260</t>
  </si>
  <si>
    <t>BR21-5262</t>
  </si>
  <si>
    <t>BR21-5263</t>
  </si>
  <si>
    <t>BR21-5264</t>
  </si>
  <si>
    <t>BR21-5268</t>
  </si>
  <si>
    <t>BR21-5270</t>
  </si>
  <si>
    <t>BR21-5267</t>
    <phoneticPr fontId="24" type="noConversion"/>
  </si>
  <si>
    <t>BR21-5259</t>
    <phoneticPr fontId="24" type="noConversion"/>
  </si>
  <si>
    <t>BR21-5261</t>
    <phoneticPr fontId="24" type="noConversion"/>
  </si>
  <si>
    <t>022164623109</t>
  </si>
  <si>
    <t>022164623116</t>
  </si>
  <si>
    <t>022164623123</t>
  </si>
  <si>
    <t>022164623130</t>
  </si>
  <si>
    <t>022164623321</t>
  </si>
  <si>
    <t>022164623338</t>
  </si>
  <si>
    <t>022164623345</t>
  </si>
  <si>
    <t>022164623352</t>
  </si>
  <si>
    <t>022164623284</t>
  </si>
  <si>
    <t>022164623291</t>
  </si>
  <si>
    <t>022164623260</t>
  </si>
  <si>
    <t>022164623277</t>
  </si>
  <si>
    <t>吉奥璐</t>
    <phoneticPr fontId="24" type="noConversion"/>
  </si>
  <si>
    <t xml:space="preserve">Sepia Rose </t>
  </si>
  <si>
    <t xml:space="preserve">Sepia Rose </t>
    <phoneticPr fontId="24" type="noConversion"/>
  </si>
  <si>
    <t xml:space="preserve">Cloud Grey </t>
  </si>
  <si>
    <t xml:space="preserve">Cloud Grey </t>
    <phoneticPr fontId="24" type="noConversion"/>
  </si>
  <si>
    <t>BR21-5253</t>
  </si>
  <si>
    <t>BR21-5254</t>
  </si>
  <si>
    <t>022164623185</t>
  </si>
  <si>
    <t>022164623192</t>
  </si>
  <si>
    <t>Mauve Chalk</t>
  </si>
  <si>
    <t>Mauve Chalk</t>
    <phoneticPr fontId="24" type="noConversion"/>
  </si>
  <si>
    <t>BR21-5251</t>
  </si>
  <si>
    <t>022164623161</t>
  </si>
  <si>
    <t>BR21-5252</t>
  </si>
  <si>
    <t>022164623178</t>
  </si>
  <si>
    <t>Misty Rose</t>
  </si>
  <si>
    <t>Misty Rose</t>
    <phoneticPr fontId="24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</si>
  <si>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  <phoneticPr fontId="43" type="noConversion"/>
  </si>
  <si>
    <t>BR21-5245</t>
    <phoneticPr fontId="24" type="noConversion"/>
  </si>
  <si>
    <t>UPC</t>
    <phoneticPr fontId="43" type="noConversion"/>
  </si>
  <si>
    <t>item#</t>
    <phoneticPr fontId="43" type="noConversion"/>
  </si>
  <si>
    <r>
      <t>JLA FOB Domestic Warehouse Prices</t>
    </r>
    <r>
      <rPr>
        <b/>
        <sz val="10"/>
        <color rgb="FFFF0000"/>
        <rFont val="Arial"/>
        <family val="2"/>
      </rPr>
      <t xml:space="preserve"> 30% Tariff</t>
    </r>
  </si>
  <si>
    <t>Total</t>
  </si>
  <si>
    <t>BR21-5269</t>
    <phoneticPr fontId="43" type="noConversion"/>
  </si>
  <si>
    <t>90gsm solid satin pillowcase 2pc, PVC Bag</t>
    <phoneticPr fontId="24" type="noConversion"/>
  </si>
  <si>
    <t>BR21-5290</t>
  </si>
  <si>
    <t xml:space="preserve">Total Eclipse </t>
  </si>
  <si>
    <t>BR21-5265</t>
  </si>
  <si>
    <t>022164623307</t>
  </si>
  <si>
    <t>BR21-5266</t>
  </si>
  <si>
    <t>022164623314</t>
  </si>
  <si>
    <t>JLA FOB POE Price</t>
    <phoneticPr fontId="24" type="noConversion"/>
  </si>
  <si>
    <t>022164623253</t>
  </si>
  <si>
    <t>022164648751</t>
  </si>
  <si>
    <t>022164623246</t>
  </si>
  <si>
    <t>022164648744</t>
  </si>
  <si>
    <t>BR21-5289</t>
  </si>
  <si>
    <t>ZPP</t>
    <phoneticPr fontId="24" type="noConversion"/>
  </si>
  <si>
    <t>BR21-5289</t>
    <phoneticPr fontId="24" type="noConversion"/>
  </si>
  <si>
    <t>022164648744</t>
    <phoneticPr fontId="24" type="noConversion"/>
  </si>
  <si>
    <t>022164648751</t>
    <phoneticPr fontId="24" type="noConversion"/>
  </si>
  <si>
    <t>022164623246</t>
    <phoneticPr fontId="24" type="noConversion"/>
  </si>
  <si>
    <t>BR21-5260</t>
    <phoneticPr fontId="24" type="noConversion"/>
  </si>
  <si>
    <t>022164623253</t>
    <phoneticPr fontId="24" type="noConversion"/>
  </si>
  <si>
    <t>BR21-5269</t>
  </si>
  <si>
    <t>Load: 5.5%</t>
  </si>
  <si>
    <t>BR21-5245</t>
    <phoneticPr fontId="24" type="noConversion"/>
  </si>
  <si>
    <t>BR21-5247</t>
    <phoneticPr fontId="24" type="noConversion"/>
  </si>
  <si>
    <t>EEC PO:RS-251012   Customer PO: 11502603  SW 3/4-3/10/26 ; Ship date: 2/6/2026  Orde type: Warehouse  Load: 5.5%</t>
    <phoneticPr fontId="24" type="noConversion"/>
  </si>
  <si>
    <t>EEC PO:RS-251013 Customer PO: 11502655  SW 3/4-3/10/26 ; Ship date: 2/6/2026  Orde type: Warehouse  Load: 5.5%</t>
    <phoneticPr fontId="24" type="noConversion"/>
  </si>
  <si>
    <t>EEC PO:RS-251014   Customer PO:11502716   SW 3/4-3/10/26 ; Ship date: 2/6/2026  Orde type: Warehouse  Load: 5.5%</t>
    <phoneticPr fontId="24" type="noConversion"/>
  </si>
  <si>
    <t>Orde type: Warehouse, SH to OKL</t>
    <phoneticPr fontId="24" type="noConversion"/>
  </si>
  <si>
    <t>Ship date: 1/16/2026</t>
    <phoneticPr fontId="24" type="noConversion"/>
  </si>
  <si>
    <r>
      <t>DC SW</t>
    </r>
    <r>
      <rPr>
        <sz val="10"/>
        <rFont val="宋体"/>
        <family val="2"/>
        <charset val="134"/>
      </rPr>
      <t>：</t>
    </r>
    <r>
      <rPr>
        <sz val="10"/>
        <rFont val="Arial"/>
        <family val="2"/>
      </rPr>
      <t>3/4-3/10/26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</si>
</sst>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&quot;$&quot;#,##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_-[$$-409]* #,##0.00_ ;_-[$$-409]* \-#,##0.00\ ;_-[$$-409]* &quot;-&quot;??_ ;_-@_ "/>
    <numFmt numFmtId="188" formatCode="#,##0.00_ "/>
    <numFmt numFmtId="189" formatCode="0.00_ "/>
    <numFmt numFmtId="190" formatCode="[$$-409]#,##0.00;\-[$$-409]#,##0.00"/>
  </numFmts>
  <fonts count="54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Calibri"/>
      <family val="2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11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4">
    <xf numFmtId="19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0" fontId="1" fillId="0" borderId="0"/>
    <xf numFmtId="190" fontId="1" fillId="0" borderId="0"/>
    <xf numFmtId="19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85" fontId="21" fillId="0" borderId="0" applyFont="0" applyFill="0" applyBorder="0" applyAlignment="0" applyProtection="0">
      <alignment vertical="center"/>
    </xf>
    <xf numFmtId="190" fontId="1" fillId="0" borderId="0"/>
    <xf numFmtId="190" fontId="1" fillId="0" borderId="0"/>
    <xf numFmtId="190" fontId="27" fillId="0" borderId="0"/>
    <xf numFmtId="190" fontId="28" fillId="0" borderId="0"/>
    <xf numFmtId="190" fontId="29" fillId="0" borderId="0"/>
    <xf numFmtId="190" fontId="1" fillId="0" borderId="0"/>
    <xf numFmtId="190" fontId="29" fillId="0" borderId="0"/>
    <xf numFmtId="190" fontId="1" fillId="0" borderId="0"/>
    <xf numFmtId="190" fontId="1" fillId="0" borderId="0"/>
    <xf numFmtId="190" fontId="1" fillId="0" borderId="0"/>
    <xf numFmtId="190" fontId="44" fillId="0" borderId="0"/>
    <xf numFmtId="190" fontId="40" fillId="0" borderId="0"/>
    <xf numFmtId="190" fontId="48" fillId="0" borderId="0"/>
    <xf numFmtId="0" fontId="29" fillId="0" borderId="0"/>
    <xf numFmtId="0" fontId="1" fillId="0" borderId="0"/>
    <xf numFmtId="0" fontId="1" fillId="0" borderId="0"/>
    <xf numFmtId="0" fontId="52" fillId="0" borderId="0"/>
  </cellStyleXfs>
  <cellXfs count="385">
    <xf numFmtId="190" fontId="0" fillId="0" borderId="0" xfId="0"/>
    <xf numFmtId="190" fontId="4" fillId="0" borderId="8" xfId="5" applyFont="1" applyBorder="1" applyAlignment="1">
      <alignment horizontal="center" vertical="center"/>
    </xf>
    <xf numFmtId="190" fontId="1" fillId="0" borderId="0" xfId="5" applyAlignment="1">
      <alignment horizontal="center" vertical="center"/>
    </xf>
    <xf numFmtId="190" fontId="9" fillId="0" borderId="8" xfId="5" applyFont="1" applyBorder="1" applyAlignment="1">
      <alignment vertical="center" wrapText="1"/>
    </xf>
    <xf numFmtId="19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90" fontId="9" fillId="0" borderId="8" xfId="5" applyFont="1" applyBorder="1" applyAlignment="1">
      <alignment horizontal="center" vertical="center" wrapText="1"/>
    </xf>
    <xf numFmtId="180" fontId="4" fillId="0" borderId="8" xfId="5" applyNumberFormat="1" applyFont="1" applyBorder="1" applyAlignment="1">
      <alignment horizontal="center" vertical="center" wrapText="1"/>
    </xf>
    <xf numFmtId="9" fontId="4" fillId="0" borderId="8" xfId="5" applyNumberFormat="1" applyFont="1" applyBorder="1" applyAlignment="1">
      <alignment horizontal="center" vertical="center" wrapText="1"/>
    </xf>
    <xf numFmtId="10" fontId="4" fillId="0" borderId="8" xfId="5" applyNumberFormat="1" applyFont="1" applyBorder="1" applyAlignment="1">
      <alignment horizontal="center" vertical="center" wrapText="1"/>
    </xf>
    <xf numFmtId="190" fontId="1" fillId="0" borderId="0" xfId="5" applyAlignment="1">
      <alignment horizontal="center" vertical="center" wrapText="1"/>
    </xf>
    <xf numFmtId="19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90" fontId="3" fillId="2" borderId="8" xfId="6" applyFont="1" applyFill="1" applyBorder="1" applyAlignment="1">
      <alignment horizontal="center" vertical="center" wrapText="1"/>
    </xf>
    <xf numFmtId="181" fontId="3" fillId="2" borderId="8" xfId="6" applyNumberFormat="1" applyFont="1" applyFill="1" applyBorder="1"/>
    <xf numFmtId="3" fontId="3" fillId="2" borderId="8" xfId="6" applyNumberFormat="1" applyFont="1" applyFill="1" applyBorder="1"/>
    <xf numFmtId="180" fontId="3" fillId="2" borderId="8" xfId="6" applyNumberFormat="1" applyFont="1" applyFill="1" applyBorder="1" applyAlignment="1">
      <alignment wrapText="1"/>
    </xf>
    <xf numFmtId="179" fontId="3" fillId="2" borderId="8" xfId="6" applyNumberFormat="1" applyFont="1" applyFill="1" applyBorder="1" applyAlignment="1">
      <alignment wrapText="1"/>
    </xf>
    <xf numFmtId="190" fontId="3" fillId="2" borderId="8" xfId="6" applyFont="1" applyFill="1" applyBorder="1" applyAlignment="1">
      <alignment horizontal="center"/>
    </xf>
    <xf numFmtId="182" fontId="3" fillId="2" borderId="8" xfId="6" applyNumberFormat="1" applyFont="1" applyFill="1" applyBorder="1"/>
    <xf numFmtId="176" fontId="3" fillId="2" borderId="8" xfId="6" applyNumberFormat="1" applyFont="1" applyFill="1" applyBorder="1"/>
    <xf numFmtId="176" fontId="3" fillId="2" borderId="8" xfId="5" applyNumberFormat="1" applyFont="1" applyFill="1" applyBorder="1"/>
    <xf numFmtId="179" fontId="3" fillId="2" borderId="8" xfId="7" applyNumberFormat="1" applyFont="1" applyFill="1" applyBorder="1" applyAlignment="1"/>
    <xf numFmtId="179" fontId="3" fillId="2" borderId="8" xfId="6" applyNumberFormat="1" applyFont="1" applyFill="1" applyBorder="1"/>
    <xf numFmtId="10" fontId="3" fillId="2" borderId="8" xfId="8" applyNumberFormat="1" applyFont="1" applyFill="1" applyBorder="1" applyAlignment="1"/>
    <xf numFmtId="190" fontId="1" fillId="0" borderId="0" xfId="6" applyAlignment="1">
      <alignment wrapText="1"/>
    </xf>
    <xf numFmtId="19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1" fontId="6" fillId="3" borderId="8" xfId="10" applyNumberFormat="1" applyFont="1" applyFill="1" applyBorder="1"/>
    <xf numFmtId="3" fontId="6" fillId="3" borderId="8" xfId="10" applyNumberFormat="1" applyFont="1" applyFill="1" applyBorder="1"/>
    <xf numFmtId="180" fontId="1" fillId="0" borderId="8" xfId="7" applyNumberFormat="1" applyFont="1" applyFill="1" applyBorder="1" applyAlignment="1">
      <alignment wrapText="1"/>
    </xf>
    <xf numFmtId="179" fontId="6" fillId="3" borderId="8" xfId="10" applyNumberFormat="1" applyFont="1" applyFill="1" applyBorder="1" applyAlignment="1">
      <alignment wrapText="1"/>
    </xf>
    <xf numFmtId="190" fontId="6" fillId="3" borderId="8" xfId="11" applyFont="1" applyFill="1" applyBorder="1" applyAlignment="1">
      <alignment horizontal="right"/>
    </xf>
    <xf numFmtId="182" fontId="6" fillId="3" borderId="8" xfId="11" applyNumberFormat="1" applyFont="1" applyFill="1" applyBorder="1"/>
    <xf numFmtId="176" fontId="6" fillId="3" borderId="8" xfId="6" applyNumberFormat="1" applyFont="1" applyFill="1" applyBorder="1"/>
    <xf numFmtId="176" fontId="1" fillId="0" borderId="8" xfId="5" applyNumberFormat="1" applyBorder="1"/>
    <xf numFmtId="176" fontId="6" fillId="0" borderId="8" xfId="10" applyNumberFormat="1" applyFont="1" applyBorder="1"/>
    <xf numFmtId="176" fontId="6" fillId="0" borderId="8" xfId="12" applyNumberFormat="1" applyFont="1" applyBorder="1"/>
    <xf numFmtId="179" fontId="6" fillId="0" borderId="8" xfId="7" applyNumberFormat="1" applyFont="1" applyFill="1" applyBorder="1" applyAlignment="1"/>
    <xf numFmtId="179" fontId="6" fillId="0" borderId="8" xfId="6" applyNumberFormat="1" applyFont="1" applyBorder="1"/>
    <xf numFmtId="10" fontId="13" fillId="3" borderId="8" xfId="3" applyNumberFormat="1" applyFont="1" applyFill="1" applyBorder="1" applyAlignment="1"/>
    <xf numFmtId="190" fontId="1" fillId="0" borderId="0" xfId="10" applyAlignment="1">
      <alignment wrapText="1"/>
    </xf>
    <xf numFmtId="190" fontId="11" fillId="2" borderId="9" xfId="8" applyNumberFormat="1" applyFont="1" applyFill="1" applyBorder="1" applyAlignment="1">
      <alignment horizontal="center"/>
    </xf>
    <xf numFmtId="190" fontId="6" fillId="0" borderId="0" xfId="5" applyFont="1"/>
    <xf numFmtId="190" fontId="1" fillId="0" borderId="0" xfId="5"/>
    <xf numFmtId="19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90" fontId="14" fillId="0" borderId="12" xfId="13" applyFont="1" applyBorder="1" applyAlignment="1">
      <alignment horizontal="left"/>
    </xf>
    <xf numFmtId="190" fontId="14" fillId="0" borderId="13" xfId="13" applyFont="1" applyBorder="1" applyAlignment="1">
      <alignment horizontal="left"/>
    </xf>
    <xf numFmtId="190" fontId="14" fillId="0" borderId="14" xfId="13" applyFont="1" applyBorder="1" applyAlignment="1">
      <alignment horizontal="left"/>
    </xf>
    <xf numFmtId="190" fontId="14" fillId="0" borderId="15" xfId="13" applyFont="1" applyBorder="1" applyAlignment="1">
      <alignment horizontal="left" wrapText="1"/>
    </xf>
    <xf numFmtId="14" fontId="14" fillId="0" borderId="16" xfId="13" applyNumberFormat="1" applyFont="1" applyBorder="1" applyAlignment="1">
      <alignment horizontal="right"/>
    </xf>
    <xf numFmtId="183" fontId="15" fillId="0" borderId="0" xfId="13" applyNumberFormat="1" applyFont="1" applyAlignment="1">
      <alignment horizontal="left"/>
    </xf>
    <xf numFmtId="190" fontId="15" fillId="0" borderId="0" xfId="13" applyFont="1" applyAlignment="1">
      <alignment horizontal="center"/>
    </xf>
    <xf numFmtId="190" fontId="16" fillId="0" borderId="0" xfId="13" applyFont="1" applyAlignment="1">
      <alignment horizontal="left"/>
    </xf>
    <xf numFmtId="190" fontId="17" fillId="0" borderId="0" xfId="13" applyFont="1" applyAlignment="1">
      <alignment horizontal="left"/>
    </xf>
    <xf numFmtId="190" fontId="15" fillId="0" borderId="0" xfId="13" applyFont="1" applyAlignment="1">
      <alignment horizontal="left"/>
    </xf>
    <xf numFmtId="190" fontId="1" fillId="0" borderId="0" xfId="14"/>
    <xf numFmtId="190" fontId="14" fillId="0" borderId="18" xfId="13" applyFont="1" applyBorder="1" applyAlignment="1">
      <alignment horizontal="left" wrapText="1"/>
    </xf>
    <xf numFmtId="190" fontId="14" fillId="0" borderId="19" xfId="13" applyFont="1" applyBorder="1" applyAlignment="1">
      <alignment horizontal="right" wrapText="1"/>
    </xf>
    <xf numFmtId="190" fontId="4" fillId="0" borderId="8" xfId="14" applyFont="1" applyBorder="1"/>
    <xf numFmtId="190" fontId="1" fillId="0" borderId="20" xfId="14" applyBorder="1"/>
    <xf numFmtId="183" fontId="14" fillId="0" borderId="7" xfId="13" applyNumberFormat="1" applyFont="1" applyBorder="1" applyAlignment="1">
      <alignment horizontal="center" wrapText="1"/>
    </xf>
    <xf numFmtId="190" fontId="14" fillId="0" borderId="10" xfId="13" applyFont="1" applyBorder="1" applyAlignment="1">
      <alignment horizontal="left" wrapText="1"/>
    </xf>
    <xf numFmtId="190" fontId="14" fillId="0" borderId="8" xfId="13" applyFont="1" applyBorder="1" applyAlignment="1">
      <alignment horizontal="left" wrapText="1"/>
    </xf>
    <xf numFmtId="190" fontId="1" fillId="0" borderId="21" xfId="14" applyBorder="1"/>
    <xf numFmtId="190" fontId="14" fillId="4" borderId="8" xfId="13" applyFont="1" applyFill="1" applyBorder="1" applyAlignment="1">
      <alignment vertical="center"/>
    </xf>
    <xf numFmtId="190" fontId="14" fillId="4" borderId="8" xfId="13" applyFont="1" applyFill="1" applyBorder="1" applyAlignment="1">
      <alignment horizontal="center" wrapText="1"/>
    </xf>
    <xf numFmtId="183" fontId="14" fillId="4" borderId="7" xfId="13" applyNumberFormat="1" applyFont="1" applyFill="1" applyBorder="1" applyAlignment="1">
      <alignment horizontal="center" wrapText="1"/>
    </xf>
    <xf numFmtId="190" fontId="18" fillId="4" borderId="7" xfId="13" applyFont="1" applyFill="1" applyBorder="1" applyAlignment="1">
      <alignment horizontal="center" wrapText="1"/>
    </xf>
    <xf numFmtId="190" fontId="14" fillId="4" borderId="10" xfId="13" applyFont="1" applyFill="1" applyBorder="1" applyAlignment="1">
      <alignment horizontal="left" wrapText="1"/>
    </xf>
    <xf numFmtId="190" fontId="14" fillId="4" borderId="8" xfId="13" applyFont="1" applyFill="1" applyBorder="1" applyAlignment="1">
      <alignment horizontal="left" wrapText="1"/>
    </xf>
    <xf numFmtId="190" fontId="18" fillId="4" borderId="8" xfId="13" applyFont="1" applyFill="1" applyBorder="1" applyAlignment="1">
      <alignment horizontal="center" wrapText="1"/>
    </xf>
    <xf numFmtId="3" fontId="17" fillId="4" borderId="8" xfId="13" applyNumberFormat="1" applyFont="1" applyFill="1" applyBorder="1"/>
    <xf numFmtId="179" fontId="17" fillId="4" borderId="8" xfId="13" applyNumberFormat="1" applyFont="1" applyFill="1" applyBorder="1" applyAlignment="1">
      <alignment wrapText="1"/>
    </xf>
    <xf numFmtId="190" fontId="1" fillId="0" borderId="7" xfId="14" applyBorder="1"/>
    <xf numFmtId="190" fontId="15" fillId="0" borderId="8" xfId="13" applyFont="1" applyBorder="1" applyAlignment="1">
      <alignment wrapText="1"/>
    </xf>
    <xf numFmtId="183" fontId="17" fillId="0" borderId="8" xfId="13" applyNumberFormat="1" applyFont="1" applyBorder="1" applyAlignment="1">
      <alignment horizontal="center" vertical="center" wrapText="1"/>
    </xf>
    <xf numFmtId="2" fontId="17" fillId="0" borderId="8" xfId="13" applyNumberFormat="1" applyFont="1" applyBorder="1" applyAlignment="1">
      <alignment horizontal="center" vertical="center" wrapText="1"/>
    </xf>
    <xf numFmtId="190" fontId="5" fillId="3" borderId="10" xfId="15" applyFont="1" applyFill="1" applyBorder="1" applyAlignment="1">
      <alignment horizontal="center" vertical="center" wrapText="1"/>
    </xf>
    <xf numFmtId="190" fontId="5" fillId="3" borderId="8" xfId="15" applyFont="1" applyFill="1" applyBorder="1" applyAlignment="1">
      <alignment horizontal="center" vertical="center" wrapText="1"/>
    </xf>
    <xf numFmtId="184" fontId="1" fillId="5" borderId="8" xfId="15" applyNumberFormat="1" applyFill="1" applyBorder="1" applyAlignment="1">
      <alignment horizontal="center" vertical="center" wrapText="1"/>
    </xf>
    <xf numFmtId="190" fontId="0" fillId="3" borderId="8" xfId="15" applyFont="1" applyFill="1" applyBorder="1" applyAlignment="1">
      <alignment horizontal="center" vertical="center" wrapText="1"/>
    </xf>
    <xf numFmtId="181" fontId="17" fillId="0" borderId="8" xfId="13" applyNumberFormat="1" applyFont="1" applyBorder="1" applyAlignment="1">
      <alignment vertical="center"/>
    </xf>
    <xf numFmtId="3" fontId="17" fillId="0" borderId="8" xfId="13" applyNumberFormat="1" applyFont="1" applyBorder="1" applyAlignment="1">
      <alignment vertical="center"/>
    </xf>
    <xf numFmtId="179" fontId="15" fillId="0" borderId="8" xfId="16" applyNumberFormat="1" applyFont="1" applyFill="1" applyBorder="1" applyAlignment="1">
      <alignment wrapText="1"/>
    </xf>
    <xf numFmtId="179" fontId="17" fillId="0" borderId="8" xfId="13" applyNumberFormat="1" applyFont="1" applyBorder="1" applyAlignment="1">
      <alignment wrapText="1"/>
    </xf>
    <xf numFmtId="190" fontId="0" fillId="0" borderId="8" xfId="0" applyBorder="1"/>
    <xf numFmtId="190" fontId="1" fillId="0" borderId="8" xfId="0" applyFont="1" applyBorder="1" applyAlignment="1">
      <alignment horizontal="center" vertical="center"/>
    </xf>
    <xf numFmtId="190" fontId="0" fillId="0" borderId="8" xfId="0" applyBorder="1" applyAlignment="1">
      <alignment horizontal="center" vertical="center"/>
    </xf>
    <xf numFmtId="190" fontId="1" fillId="0" borderId="0" xfId="17" applyAlignment="1" applyProtection="1">
      <alignment horizontal="left"/>
      <protection locked="0"/>
    </xf>
    <xf numFmtId="179" fontId="1" fillId="0" borderId="0" xfId="17" applyNumberFormat="1" applyAlignment="1" applyProtection="1">
      <alignment horizontal="left"/>
      <protection locked="0"/>
    </xf>
    <xf numFmtId="190" fontId="8" fillId="0" borderId="0" xfId="17" applyFont="1" applyAlignment="1" applyProtection="1">
      <alignment horizontal="left"/>
      <protection locked="0"/>
    </xf>
    <xf numFmtId="190" fontId="1" fillId="0" borderId="0" xfId="17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90" fontId="7" fillId="0" borderId="1" xfId="17" applyFont="1" applyBorder="1" applyAlignment="1" applyProtection="1">
      <alignment horizontal="left"/>
      <protection locked="0"/>
    </xf>
    <xf numFmtId="190" fontId="7" fillId="0" borderId="2" xfId="17" applyFont="1" applyBorder="1" applyAlignment="1" applyProtection="1">
      <alignment horizontal="left"/>
      <protection locked="0"/>
    </xf>
    <xf numFmtId="190" fontId="8" fillId="0" borderId="2" xfId="17" applyFont="1" applyBorder="1" applyAlignment="1" applyProtection="1">
      <alignment horizontal="left"/>
      <protection locked="0"/>
    </xf>
    <xf numFmtId="190" fontId="1" fillId="0" borderId="0" xfId="17" applyAlignment="1" applyProtection="1">
      <alignment horizontal="center"/>
      <protection locked="0"/>
    </xf>
    <xf numFmtId="190" fontId="1" fillId="0" borderId="0" xfId="17" applyAlignment="1" applyProtection="1">
      <alignment horizontal="center" vertical="center" wrapText="1"/>
      <protection locked="0"/>
    </xf>
    <xf numFmtId="190" fontId="7" fillId="0" borderId="22" xfId="17" applyFont="1" applyBorder="1" applyAlignment="1" applyProtection="1">
      <alignment horizontal="left"/>
      <protection locked="0"/>
    </xf>
    <xf numFmtId="190" fontId="8" fillId="0" borderId="8" xfId="17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/>
      <protection locked="0"/>
    </xf>
    <xf numFmtId="9" fontId="1" fillId="0" borderId="0" xfId="17" applyNumberFormat="1" applyAlignment="1" applyProtection="1">
      <alignment horizontal="center" wrapText="1"/>
      <protection locked="0"/>
    </xf>
    <xf numFmtId="190" fontId="7" fillId="0" borderId="0" xfId="17" applyFont="1" applyAlignment="1" applyProtection="1">
      <alignment wrapText="1"/>
      <protection locked="0"/>
    </xf>
    <xf numFmtId="190" fontId="7" fillId="0" borderId="4" xfId="17" applyFont="1" applyBorder="1" applyAlignment="1" applyProtection="1">
      <alignment horizontal="left"/>
      <protection locked="0"/>
    </xf>
    <xf numFmtId="190" fontId="7" fillId="0" borderId="5" xfId="17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90" fontId="2" fillId="0" borderId="0" xfId="17" applyFont="1" applyProtection="1">
      <protection locked="0"/>
    </xf>
    <xf numFmtId="179" fontId="4" fillId="0" borderId="0" xfId="17" applyNumberFormat="1" applyFont="1" applyAlignment="1" applyProtection="1">
      <alignment horizontal="left"/>
      <protection locked="0"/>
    </xf>
    <xf numFmtId="190" fontId="5" fillId="0" borderId="0" xfId="17" applyFont="1" applyAlignment="1" applyProtection="1">
      <alignment horizontal="left"/>
      <protection locked="0"/>
    </xf>
    <xf numFmtId="190" fontId="8" fillId="0" borderId="0" xfId="17" applyFont="1" applyAlignment="1" applyProtection="1">
      <alignment horizontal="left" wrapText="1"/>
      <protection locked="0"/>
    </xf>
    <xf numFmtId="190" fontId="25" fillId="0" borderId="0" xfId="0" applyFont="1"/>
    <xf numFmtId="190" fontId="26" fillId="0" borderId="0" xfId="17" applyFont="1" applyAlignment="1" applyProtection="1">
      <alignment horizontal="left"/>
      <protection locked="0"/>
    </xf>
    <xf numFmtId="190" fontId="26" fillId="0" borderId="0" xfId="17" applyFont="1" applyAlignment="1">
      <alignment horizontal="left"/>
    </xf>
    <xf numFmtId="190" fontId="7" fillId="0" borderId="8" xfId="17" applyFont="1" applyBorder="1" applyAlignment="1" applyProtection="1">
      <alignment horizontal="left"/>
      <protection locked="0"/>
    </xf>
    <xf numFmtId="190" fontId="8" fillId="0" borderId="0" xfId="18" applyFont="1"/>
    <xf numFmtId="14" fontId="8" fillId="0" borderId="0" xfId="17" applyNumberFormat="1" applyFont="1" applyAlignment="1" applyProtection="1">
      <alignment horizontal="left"/>
      <protection locked="0"/>
    </xf>
    <xf numFmtId="9" fontId="1" fillId="0" borderId="0" xfId="17" applyNumberFormat="1" applyAlignment="1">
      <alignment horizontal="center" wrapText="1"/>
    </xf>
    <xf numFmtId="179" fontId="8" fillId="0" borderId="8" xfId="17" applyNumberFormat="1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 vertical="center" wrapText="1"/>
      <protection locked="0"/>
    </xf>
    <xf numFmtId="190" fontId="26" fillId="0" borderId="0" xfId="17" applyFont="1"/>
    <xf numFmtId="14" fontId="26" fillId="0" borderId="0" xfId="17" applyNumberFormat="1" applyFont="1"/>
    <xf numFmtId="179" fontId="26" fillId="0" borderId="0" xfId="17" applyNumberFormat="1" applyFont="1" applyAlignment="1">
      <alignment horizontal="left"/>
    </xf>
    <xf numFmtId="190" fontId="8" fillId="0" borderId="5" xfId="17" applyFont="1" applyBorder="1" applyAlignment="1" applyProtection="1">
      <alignment horizontal="left"/>
      <protection locked="0"/>
    </xf>
    <xf numFmtId="14" fontId="8" fillId="0" borderId="5" xfId="17" applyNumberFormat="1" applyFont="1" applyBorder="1" applyAlignment="1" applyProtection="1">
      <alignment horizontal="left"/>
      <protection locked="0"/>
    </xf>
    <xf numFmtId="184" fontId="1" fillId="3" borderId="8" xfId="6" applyNumberFormat="1" applyFill="1" applyBorder="1" applyAlignment="1">
      <alignment horizontal="center" vertical="center" wrapText="1"/>
    </xf>
    <xf numFmtId="188" fontId="1" fillId="3" borderId="8" xfId="6" applyNumberFormat="1" applyFill="1" applyBorder="1" applyAlignment="1">
      <alignment wrapText="1"/>
    </xf>
    <xf numFmtId="189" fontId="1" fillId="3" borderId="8" xfId="6" applyNumberFormat="1" applyFill="1" applyBorder="1" applyAlignment="1">
      <alignment wrapText="1"/>
    </xf>
    <xf numFmtId="190" fontId="3" fillId="2" borderId="7" xfId="6" applyFont="1" applyFill="1" applyBorder="1" applyAlignment="1">
      <alignment wrapText="1"/>
    </xf>
    <xf numFmtId="2" fontId="11" fillId="2" borderId="7" xfId="6" applyNumberFormat="1" applyFont="1" applyFill="1" applyBorder="1" applyAlignment="1">
      <alignment horizontal="center"/>
    </xf>
    <xf numFmtId="178" fontId="3" fillId="2" borderId="7" xfId="1" applyNumberFormat="1" applyFont="1" applyFill="1" applyBorder="1" applyAlignment="1">
      <alignment horizontal="center" vertical="center" wrapText="1"/>
    </xf>
    <xf numFmtId="190" fontId="3" fillId="2" borderId="7" xfId="6" applyFont="1" applyFill="1" applyBorder="1" applyAlignment="1">
      <alignment horizontal="center" vertical="center" wrapText="1"/>
    </xf>
    <xf numFmtId="181" fontId="3" fillId="2" borderId="7" xfId="6" applyNumberFormat="1" applyFont="1" applyFill="1" applyBorder="1"/>
    <xf numFmtId="3" fontId="3" fillId="2" borderId="7" xfId="6" applyNumberFormat="1" applyFont="1" applyFill="1" applyBorder="1"/>
    <xf numFmtId="180" fontId="3" fillId="2" borderId="7" xfId="6" applyNumberFormat="1" applyFont="1" applyFill="1" applyBorder="1" applyAlignment="1">
      <alignment wrapText="1"/>
    </xf>
    <xf numFmtId="179" fontId="3" fillId="2" borderId="7" xfId="6" applyNumberFormat="1" applyFont="1" applyFill="1" applyBorder="1" applyAlignment="1">
      <alignment wrapText="1"/>
    </xf>
    <xf numFmtId="190" fontId="3" fillId="2" borderId="7" xfId="6" applyFont="1" applyFill="1" applyBorder="1" applyAlignment="1">
      <alignment horizontal="center"/>
    </xf>
    <xf numFmtId="182" fontId="3" fillId="2" borderId="7" xfId="6" applyNumberFormat="1" applyFont="1" applyFill="1" applyBorder="1"/>
    <xf numFmtId="176" fontId="3" fillId="2" borderId="7" xfId="6" applyNumberFormat="1" applyFont="1" applyFill="1" applyBorder="1"/>
    <xf numFmtId="176" fontId="3" fillId="2" borderId="7" xfId="5" applyNumberFormat="1" applyFont="1" applyFill="1" applyBorder="1"/>
    <xf numFmtId="179" fontId="3" fillId="2" borderId="7" xfId="7" applyNumberFormat="1" applyFont="1" applyFill="1" applyBorder="1" applyAlignment="1"/>
    <xf numFmtId="179" fontId="3" fillId="2" borderId="7" xfId="6" applyNumberFormat="1" applyFont="1" applyFill="1" applyBorder="1"/>
    <xf numFmtId="10" fontId="3" fillId="2" borderId="7" xfId="8" applyNumberFormat="1" applyFont="1" applyFill="1" applyBorder="1" applyAlignment="1"/>
    <xf numFmtId="190" fontId="11" fillId="2" borderId="24" xfId="8" applyNumberFormat="1" applyFont="1" applyFill="1" applyBorder="1" applyAlignment="1">
      <alignment horizontal="center"/>
    </xf>
    <xf numFmtId="190" fontId="4" fillId="0" borderId="25" xfId="5" applyFont="1" applyBorder="1" applyAlignment="1">
      <alignment horizontal="center" vertical="center" wrapText="1"/>
    </xf>
    <xf numFmtId="190" fontId="9" fillId="0" borderId="25" xfId="5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180" fontId="4" fillId="0" borderId="25" xfId="5" applyNumberFormat="1" applyFont="1" applyBorder="1" applyAlignment="1">
      <alignment horizontal="center" vertical="center" wrapText="1"/>
    </xf>
    <xf numFmtId="9" fontId="4" fillId="0" borderId="25" xfId="5" applyNumberFormat="1" applyFont="1" applyBorder="1" applyAlignment="1">
      <alignment horizontal="center" vertical="center" wrapText="1"/>
    </xf>
    <xf numFmtId="10" fontId="4" fillId="0" borderId="25" xfId="5" applyNumberFormat="1" applyFont="1" applyBorder="1" applyAlignment="1">
      <alignment horizontal="center" vertical="center" wrapText="1"/>
    </xf>
    <xf numFmtId="190" fontId="1" fillId="0" borderId="25" xfId="5" applyBorder="1" applyAlignment="1">
      <alignment horizontal="center" vertical="center" wrapText="1"/>
    </xf>
    <xf numFmtId="190" fontId="1" fillId="0" borderId="25" xfId="5" applyBorder="1" applyAlignment="1">
      <alignment horizontal="center" vertical="center"/>
    </xf>
    <xf numFmtId="190" fontId="1" fillId="0" borderId="25" xfId="10" applyBorder="1" applyAlignment="1">
      <alignment wrapText="1"/>
    </xf>
    <xf numFmtId="182" fontId="1" fillId="0" borderId="0" xfId="3" applyNumberFormat="1"/>
    <xf numFmtId="190" fontId="30" fillId="0" borderId="0" xfId="23" applyFont="1" applyAlignment="1">
      <alignment horizontal="center" vertical="center"/>
    </xf>
    <xf numFmtId="190" fontId="31" fillId="0" borderId="0" xfId="23" applyFont="1" applyAlignment="1">
      <alignment horizontal="center" vertical="center" wrapText="1"/>
    </xf>
    <xf numFmtId="190" fontId="30" fillId="5" borderId="0" xfId="23" applyFont="1" applyFill="1" applyAlignment="1">
      <alignment horizontal="center" vertical="center"/>
    </xf>
    <xf numFmtId="190" fontId="30" fillId="0" borderId="0" xfId="23" applyFont="1" applyAlignment="1">
      <alignment horizontal="center" vertical="center" wrapText="1"/>
    </xf>
    <xf numFmtId="190" fontId="32" fillId="0" borderId="0" xfId="23" applyFont="1" applyAlignment="1">
      <alignment horizontal="center" vertical="center"/>
    </xf>
    <xf numFmtId="182" fontId="30" fillId="0" borderId="0" xfId="23" applyNumberFormat="1" applyFont="1" applyAlignment="1">
      <alignment horizontal="center" vertical="center"/>
    </xf>
    <xf numFmtId="186" fontId="30" fillId="0" borderId="0" xfId="23" applyNumberFormat="1" applyFont="1" applyAlignment="1">
      <alignment horizontal="center" vertical="center"/>
    </xf>
    <xf numFmtId="190" fontId="30" fillId="0" borderId="0" xfId="23" applyFont="1" applyAlignment="1">
      <alignment horizontal="left" vertical="center"/>
    </xf>
    <xf numFmtId="190" fontId="31" fillId="7" borderId="8" xfId="23" applyFont="1" applyFill="1" applyBorder="1" applyAlignment="1">
      <alignment horizontal="center" vertical="center" wrapText="1"/>
    </xf>
    <xf numFmtId="190" fontId="30" fillId="5" borderId="8" xfId="23" applyFont="1" applyFill="1" applyBorder="1" applyAlignment="1">
      <alignment horizontal="center" vertical="center"/>
    </xf>
    <xf numFmtId="190" fontId="30" fillId="0" borderId="8" xfId="23" applyFont="1" applyBorder="1" applyAlignment="1">
      <alignment horizontal="center" vertical="center" wrapText="1"/>
    </xf>
    <xf numFmtId="182" fontId="30" fillId="0" borderId="20" xfId="23" applyNumberFormat="1" applyFont="1" applyBorder="1" applyAlignment="1">
      <alignment horizontal="center" vertical="center"/>
    </xf>
    <xf numFmtId="186" fontId="34" fillId="8" borderId="8" xfId="23" applyNumberFormat="1" applyFont="1" applyFill="1" applyBorder="1" applyAlignment="1">
      <alignment horizontal="center" vertical="center"/>
    </xf>
    <xf numFmtId="186" fontId="30" fillId="0" borderId="9" xfId="23" applyNumberFormat="1" applyFont="1" applyBorder="1" applyAlignment="1">
      <alignment horizontal="center" vertical="center"/>
    </xf>
    <xf numFmtId="190" fontId="35" fillId="0" borderId="8" xfId="23" applyFont="1" applyBorder="1" applyAlignment="1">
      <alignment horizontal="left" vertical="center" wrapText="1"/>
    </xf>
    <xf numFmtId="190" fontId="30" fillId="9" borderId="8" xfId="23" applyFont="1" applyFill="1" applyBorder="1" applyAlignment="1">
      <alignment horizontal="center" vertical="center"/>
    </xf>
    <xf numFmtId="190" fontId="30" fillId="9" borderId="8" xfId="23" applyFont="1" applyFill="1" applyBorder="1" applyAlignment="1">
      <alignment horizontal="center" vertical="center" wrapText="1"/>
    </xf>
    <xf numFmtId="190" fontId="33" fillId="9" borderId="8" xfId="23" applyFont="1" applyFill="1" applyBorder="1" applyAlignment="1">
      <alignment horizontal="center" vertical="center"/>
    </xf>
    <xf numFmtId="182" fontId="30" fillId="9" borderId="20" xfId="23" applyNumberFormat="1" applyFont="1" applyFill="1" applyBorder="1" applyAlignment="1">
      <alignment horizontal="center" vertical="center"/>
    </xf>
    <xf numFmtId="186" fontId="39" fillId="9" borderId="0" xfId="23" applyNumberFormat="1" applyFont="1" applyFill="1" applyAlignment="1">
      <alignment horizontal="center" vertical="center"/>
    </xf>
    <xf numFmtId="190" fontId="30" fillId="9" borderId="0" xfId="23" applyFont="1" applyFill="1" applyAlignment="1">
      <alignment horizontal="left" vertical="center"/>
    </xf>
    <xf numFmtId="190" fontId="30" fillId="9" borderId="0" xfId="23" applyFont="1" applyFill="1" applyAlignment="1">
      <alignment horizontal="center" vertical="center"/>
    </xf>
    <xf numFmtId="190" fontId="32" fillId="9" borderId="0" xfId="23" applyFont="1" applyFill="1" applyAlignment="1">
      <alignment horizontal="center" vertical="center" wrapText="1"/>
    </xf>
    <xf numFmtId="186" fontId="34" fillId="2" borderId="8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 wrapText="1"/>
    </xf>
    <xf numFmtId="186" fontId="32" fillId="9" borderId="20" xfId="23" applyNumberFormat="1" applyFont="1" applyFill="1" applyBorder="1" applyAlignment="1">
      <alignment horizontal="center" vertical="center"/>
    </xf>
    <xf numFmtId="186" fontId="41" fillId="9" borderId="20" xfId="23" applyNumberFormat="1" applyFont="1" applyFill="1" applyBorder="1" applyAlignment="1">
      <alignment horizontal="left" vertical="center"/>
    </xf>
    <xf numFmtId="186" fontId="30" fillId="9" borderId="0" xfId="23" applyNumberFormat="1" applyFont="1" applyFill="1" applyAlignment="1">
      <alignment horizontal="center" vertical="center"/>
    </xf>
    <xf numFmtId="190" fontId="30" fillId="9" borderId="0" xfId="23" applyFont="1" applyFill="1" applyAlignment="1">
      <alignment horizontal="center" vertical="center" wrapText="1"/>
    </xf>
    <xf numFmtId="190" fontId="36" fillId="9" borderId="8" xfId="24" applyFont="1" applyFill="1" applyBorder="1" applyAlignment="1">
      <alignment vertical="center" wrapText="1"/>
    </xf>
    <xf numFmtId="182" fontId="42" fillId="7" borderId="8" xfId="23" applyNumberFormat="1" applyFont="1" applyFill="1" applyBorder="1" applyAlignment="1">
      <alignment horizontal="center" vertical="center" wrapText="1"/>
    </xf>
    <xf numFmtId="190" fontId="32" fillId="0" borderId="8" xfId="23" applyFont="1" applyBorder="1" applyAlignment="1">
      <alignment horizontal="center" vertical="center" wrapText="1"/>
    </xf>
    <xf numFmtId="186" fontId="32" fillId="0" borderId="8" xfId="23" applyNumberFormat="1" applyFont="1" applyBorder="1" applyAlignment="1">
      <alignment horizontal="center" vertical="center" wrapText="1"/>
    </xf>
    <xf numFmtId="182" fontId="42" fillId="5" borderId="8" xfId="23" applyNumberFormat="1" applyFont="1" applyFill="1" applyBorder="1" applyAlignment="1">
      <alignment horizontal="center" vertical="center" wrapText="1"/>
    </xf>
    <xf numFmtId="186" fontId="38" fillId="8" borderId="8" xfId="23" applyNumberFormat="1" applyFont="1" applyFill="1" applyBorder="1" applyAlignment="1">
      <alignment horizontal="center" vertical="center" wrapText="1"/>
    </xf>
    <xf numFmtId="190" fontId="32" fillId="0" borderId="8" xfId="23" applyFont="1" applyBorder="1" applyAlignment="1">
      <alignment horizontal="center" vertical="center"/>
    </xf>
    <xf numFmtId="182" fontId="30" fillId="0" borderId="8" xfId="23" applyNumberFormat="1" applyFont="1" applyBorder="1" applyAlignment="1">
      <alignment horizontal="center" vertical="center"/>
    </xf>
    <xf numFmtId="190" fontId="11" fillId="2" borderId="9" xfId="5" applyFont="1" applyFill="1" applyBorder="1"/>
    <xf numFmtId="190" fontId="11" fillId="2" borderId="11" xfId="5" applyFont="1" applyFill="1" applyBorder="1"/>
    <xf numFmtId="190" fontId="11" fillId="2" borderId="10" xfId="5" applyFont="1" applyFill="1" applyBorder="1"/>
    <xf numFmtId="190" fontId="45" fillId="0" borderId="8" xfId="0" applyFont="1" applyBorder="1"/>
    <xf numFmtId="190" fontId="3" fillId="0" borderId="8" xfId="28" applyFont="1" applyBorder="1"/>
    <xf numFmtId="190" fontId="46" fillId="0" borderId="8" xfId="0" applyFont="1" applyBorder="1"/>
    <xf numFmtId="190" fontId="1" fillId="0" borderId="8" xfId="0" applyFont="1" applyBorder="1"/>
    <xf numFmtId="190" fontId="0" fillId="0" borderId="8" xfId="0" applyBorder="1" applyAlignment="1">
      <alignment wrapText="1"/>
    </xf>
    <xf numFmtId="190" fontId="1" fillId="0" borderId="25" xfId="25" applyBorder="1" applyAlignment="1">
      <alignment horizontal="center" vertical="center"/>
    </xf>
    <xf numFmtId="190" fontId="10" fillId="2" borderId="8" xfId="8" applyNumberFormat="1" applyFont="1" applyFill="1" applyBorder="1" applyAlignment="1"/>
    <xf numFmtId="190" fontId="1" fillId="0" borderId="0" xfId="25"/>
    <xf numFmtId="49" fontId="0" fillId="0" borderId="8" xfId="0" applyNumberFormat="1" applyBorder="1" applyAlignment="1">
      <alignment wrapText="1"/>
    </xf>
    <xf numFmtId="190" fontId="1" fillId="2" borderId="8" xfId="0" applyFont="1" applyFill="1" applyBorder="1"/>
    <xf numFmtId="190" fontId="1" fillId="2" borderId="8" xfId="0" quotePrefix="1" applyFont="1" applyFill="1" applyBorder="1"/>
    <xf numFmtId="190" fontId="1" fillId="12" borderId="8" xfId="0" applyFont="1" applyFill="1" applyBorder="1"/>
    <xf numFmtId="190" fontId="0" fillId="12" borderId="8" xfId="0" applyFill="1" applyBorder="1" applyAlignment="1">
      <alignment wrapText="1"/>
    </xf>
    <xf numFmtId="190" fontId="49" fillId="0" borderId="8" xfId="0" applyFont="1" applyBorder="1"/>
    <xf numFmtId="187" fontId="1" fillId="0" borderId="8" xfId="0" applyNumberFormat="1" applyFont="1" applyBorder="1"/>
    <xf numFmtId="190" fontId="1" fillId="10" borderId="8" xfId="0" applyFont="1" applyFill="1" applyBorder="1"/>
    <xf numFmtId="190" fontId="1" fillId="11" borderId="8" xfId="0" applyFont="1" applyFill="1" applyBorder="1"/>
    <xf numFmtId="14" fontId="1" fillId="0" borderId="0" xfId="5" applyNumberFormat="1"/>
    <xf numFmtId="14" fontId="50" fillId="0" borderId="0" xfId="5" applyNumberFormat="1" applyFont="1"/>
    <xf numFmtId="14" fontId="0" fillId="0" borderId="0" xfId="5" applyNumberFormat="1" applyFont="1"/>
    <xf numFmtId="184" fontId="1" fillId="0" borderId="0" xfId="17" applyNumberFormat="1" applyAlignment="1" applyProtection="1">
      <alignment horizontal="left"/>
      <protection locked="0"/>
    </xf>
    <xf numFmtId="184" fontId="1" fillId="0" borderId="25" xfId="5" applyNumberFormat="1" applyBorder="1" applyAlignment="1">
      <alignment horizontal="center" vertical="center" wrapText="1"/>
    </xf>
    <xf numFmtId="184" fontId="11" fillId="2" borderId="9" xfId="8" applyNumberFormat="1" applyFont="1" applyFill="1" applyBorder="1" applyAlignment="1">
      <alignment horizontal="center"/>
    </xf>
    <xf numFmtId="184" fontId="1" fillId="0" borderId="8" xfId="10" applyNumberFormat="1" applyBorder="1" applyAlignment="1">
      <alignment wrapText="1"/>
    </xf>
    <xf numFmtId="184" fontId="1" fillId="0" borderId="0" xfId="5" applyNumberFormat="1"/>
    <xf numFmtId="184" fontId="11" fillId="2" borderId="24" xfId="8" applyNumberFormat="1" applyFont="1" applyFill="1" applyBorder="1" applyAlignment="1">
      <alignment horizontal="center"/>
    </xf>
    <xf numFmtId="184" fontId="1" fillId="0" borderId="0" xfId="22" applyNumberFormat="1"/>
    <xf numFmtId="0" fontId="29" fillId="0" borderId="0" xfId="30"/>
    <xf numFmtId="14" fontId="29" fillId="0" borderId="0" xfId="30" applyNumberFormat="1"/>
    <xf numFmtId="0" fontId="29" fillId="2" borderId="0" xfId="30" applyFill="1"/>
    <xf numFmtId="0" fontId="29" fillId="0" borderId="8" xfId="30" applyBorder="1" applyAlignment="1">
      <alignment horizontal="center" vertical="center"/>
    </xf>
    <xf numFmtId="0" fontId="29" fillId="0" borderId="8" xfId="30" applyBorder="1"/>
    <xf numFmtId="10" fontId="29" fillId="0" borderId="8" xfId="30" applyNumberFormat="1" applyBorder="1" applyAlignment="1">
      <alignment horizontal="center" vertical="center"/>
    </xf>
    <xf numFmtId="184" fontId="29" fillId="0" borderId="8" xfId="30" applyNumberFormat="1" applyBorder="1" applyAlignment="1">
      <alignment horizontal="center" vertical="center"/>
    </xf>
    <xf numFmtId="0" fontId="29" fillId="0" borderId="20" xfId="30" applyBorder="1" applyAlignment="1">
      <alignment horizontal="center" vertical="center"/>
    </xf>
    <xf numFmtId="10" fontId="29" fillId="0" borderId="20" xfId="30" applyNumberFormat="1" applyBorder="1" applyAlignment="1">
      <alignment horizontal="center" vertical="center"/>
    </xf>
    <xf numFmtId="184" fontId="29" fillId="2" borderId="7" xfId="30" applyNumberFormat="1" applyFill="1" applyBorder="1" applyAlignment="1">
      <alignment horizontal="center" vertical="center"/>
    </xf>
    <xf numFmtId="186" fontId="29" fillId="0" borderId="8" xfId="30" applyNumberFormat="1" applyBorder="1" applyAlignment="1">
      <alignment horizontal="center" vertical="center"/>
    </xf>
    <xf numFmtId="0" fontId="29" fillId="0" borderId="8" xfId="30" applyBorder="1" applyAlignment="1">
      <alignment wrapText="1"/>
    </xf>
    <xf numFmtId="0" fontId="1" fillId="0" borderId="8" xfId="30" applyFont="1" applyBorder="1" applyAlignment="1">
      <alignment horizontal="center"/>
    </xf>
    <xf numFmtId="0" fontId="1" fillId="0" borderId="8" xfId="31" applyBorder="1" applyAlignment="1">
      <alignment horizontal="center" vertical="center" wrapText="1"/>
    </xf>
    <xf numFmtId="0" fontId="1" fillId="0" borderId="0" xfId="32" applyAlignment="1">
      <alignment horizontal="center" vertical="center" wrapText="1"/>
    </xf>
    <xf numFmtId="0" fontId="1" fillId="0" borderId="8" xfId="31" applyBorder="1" applyAlignment="1">
      <alignment horizontal="center" wrapText="1"/>
    </xf>
    <xf numFmtId="187" fontId="1" fillId="0" borderId="8" xfId="30" applyNumberFormat="1" applyFont="1" applyBorder="1" applyAlignment="1">
      <alignment horizontal="center"/>
    </xf>
    <xf numFmtId="0" fontId="1" fillId="2" borderId="8" xfId="31" applyFill="1" applyBorder="1" applyAlignment="1">
      <alignment horizontal="center" vertical="center" wrapText="1"/>
    </xf>
    <xf numFmtId="0" fontId="29" fillId="0" borderId="7" xfId="30" applyBorder="1" applyAlignment="1">
      <alignment horizontal="center" vertical="center"/>
    </xf>
    <xf numFmtId="10" fontId="29" fillId="0" borderId="7" xfId="30" applyNumberFormat="1" applyBorder="1" applyAlignment="1">
      <alignment horizontal="center" vertical="center"/>
    </xf>
    <xf numFmtId="0" fontId="4" fillId="0" borderId="8" xfId="32" applyFont="1" applyBorder="1" applyAlignment="1">
      <alignment horizontal="center" vertical="center" wrapText="1"/>
    </xf>
    <xf numFmtId="0" fontId="29" fillId="7" borderId="0" xfId="30" applyFill="1"/>
    <xf numFmtId="0" fontId="51" fillId="0" borderId="8" xfId="30" applyFont="1" applyBorder="1" applyAlignment="1">
      <alignment wrapText="1"/>
    </xf>
    <xf numFmtId="0" fontId="3" fillId="0" borderId="8" xfId="31" applyFont="1" applyBorder="1" applyAlignment="1">
      <alignment horizontal="center" vertical="center" wrapText="1"/>
    </xf>
    <xf numFmtId="0" fontId="52" fillId="0" borderId="0" xfId="33"/>
    <xf numFmtId="0" fontId="29" fillId="2" borderId="0" xfId="33" applyFont="1" applyFill="1"/>
    <xf numFmtId="0" fontId="52" fillId="0" borderId="8" xfId="33" applyBorder="1" applyAlignment="1">
      <alignment horizontal="center" vertical="center"/>
    </xf>
    <xf numFmtId="0" fontId="52" fillId="0" borderId="8" xfId="33" applyBorder="1"/>
    <xf numFmtId="10" fontId="29" fillId="0" borderId="8" xfId="33" applyNumberFormat="1" applyFont="1" applyBorder="1" applyAlignment="1">
      <alignment horizontal="center" vertical="center"/>
    </xf>
    <xf numFmtId="184" fontId="52" fillId="0" borderId="8" xfId="33" applyNumberFormat="1" applyBorder="1" applyAlignment="1">
      <alignment horizontal="center" vertical="center"/>
    </xf>
    <xf numFmtId="0" fontId="29" fillId="0" borderId="8" xfId="33" applyFont="1" applyBorder="1" applyAlignment="1">
      <alignment horizontal="center" vertical="center"/>
    </xf>
    <xf numFmtId="0" fontId="52" fillId="0" borderId="20" xfId="33" applyBorder="1" applyAlignment="1">
      <alignment horizontal="center" vertical="center"/>
    </xf>
    <xf numFmtId="10" fontId="52" fillId="0" borderId="20" xfId="33" applyNumberFormat="1" applyBorder="1" applyAlignment="1">
      <alignment horizontal="center" vertical="center"/>
    </xf>
    <xf numFmtId="184" fontId="52" fillId="2" borderId="7" xfId="33" applyNumberFormat="1" applyFill="1" applyBorder="1" applyAlignment="1">
      <alignment horizontal="center" vertical="center"/>
    </xf>
    <xf numFmtId="186" fontId="52" fillId="0" borderId="8" xfId="33" applyNumberFormat="1" applyBorder="1" applyAlignment="1">
      <alignment horizontal="center" vertical="center"/>
    </xf>
    <xf numFmtId="0" fontId="52" fillId="0" borderId="8" xfId="33" applyBorder="1" applyAlignment="1">
      <alignment wrapText="1"/>
    </xf>
    <xf numFmtId="0" fontId="1" fillId="0" borderId="8" xfId="33" applyFont="1" applyBorder="1"/>
    <xf numFmtId="0" fontId="52" fillId="0" borderId="7" xfId="33" applyBorder="1" applyAlignment="1">
      <alignment horizontal="center" vertical="center"/>
    </xf>
    <xf numFmtId="10" fontId="52" fillId="0" borderId="7" xfId="33" applyNumberFormat="1" applyBorder="1" applyAlignment="1">
      <alignment horizontal="center" vertical="center"/>
    </xf>
    <xf numFmtId="0" fontId="29" fillId="0" borderId="8" xfId="33" applyFont="1" applyBorder="1"/>
    <xf numFmtId="0" fontId="52" fillId="7" borderId="0" xfId="33" applyFill="1"/>
    <xf numFmtId="190" fontId="4" fillId="6" borderId="9" xfId="5" applyFont="1" applyFill="1" applyBorder="1" applyAlignment="1">
      <alignment horizontal="left" vertical="center" wrapText="1"/>
    </xf>
    <xf numFmtId="190" fontId="4" fillId="6" borderId="11" xfId="5" applyFont="1" applyFill="1" applyBorder="1" applyAlignment="1">
      <alignment horizontal="left" vertical="center" wrapText="1"/>
    </xf>
    <xf numFmtId="190" fontId="4" fillId="6" borderId="10" xfId="5" applyFont="1" applyFill="1" applyBorder="1" applyAlignment="1">
      <alignment horizontal="left" vertical="center" wrapText="1"/>
    </xf>
    <xf numFmtId="190" fontId="1" fillId="0" borderId="8" xfId="5" applyBorder="1" applyAlignment="1">
      <alignment horizontal="center" vertical="center" wrapText="1"/>
    </xf>
    <xf numFmtId="190" fontId="0" fillId="0" borderId="8" xfId="5" applyFont="1" applyBorder="1" applyAlignment="1">
      <alignment horizontal="center" vertical="center" wrapText="1"/>
    </xf>
    <xf numFmtId="190" fontId="0" fillId="0" borderId="20" xfId="9" applyFont="1" applyBorder="1" applyAlignment="1">
      <alignment horizontal="center" vertical="center" wrapText="1"/>
    </xf>
    <xf numFmtId="190" fontId="0" fillId="0" borderId="7" xfId="9" applyFont="1" applyBorder="1" applyAlignment="1">
      <alignment horizontal="center" vertical="center" wrapText="1"/>
    </xf>
    <xf numFmtId="190" fontId="1" fillId="0" borderId="20" xfId="9" applyBorder="1" applyAlignment="1">
      <alignment horizontal="center" vertical="center" wrapText="1"/>
    </xf>
    <xf numFmtId="190" fontId="1" fillId="0" borderId="7" xfId="9" applyBorder="1" applyAlignment="1">
      <alignment horizontal="center" vertical="center" wrapText="1"/>
    </xf>
    <xf numFmtId="190" fontId="1" fillId="0" borderId="20" xfId="5" applyBorder="1" applyAlignment="1">
      <alignment horizontal="center" vertical="center" wrapText="1"/>
    </xf>
    <xf numFmtId="190" fontId="1" fillId="0" borderId="7" xfId="5" applyBorder="1" applyAlignment="1">
      <alignment horizontal="center" vertical="center" wrapText="1"/>
    </xf>
    <xf numFmtId="190" fontId="0" fillId="0" borderId="20" xfId="5" applyFont="1" applyBorder="1" applyAlignment="1">
      <alignment horizontal="center" vertical="center" wrapText="1"/>
    </xf>
    <xf numFmtId="190" fontId="0" fillId="0" borderId="7" xfId="5" applyFont="1" applyBorder="1" applyAlignment="1">
      <alignment horizontal="center" vertical="center" wrapText="1"/>
    </xf>
    <xf numFmtId="190" fontId="3" fillId="0" borderId="20" xfId="9" applyFont="1" applyBorder="1" applyAlignment="1">
      <alignment horizontal="center" vertical="center" wrapText="1"/>
    </xf>
    <xf numFmtId="190" fontId="3" fillId="0" borderId="7" xfId="9" applyFont="1" applyBorder="1" applyAlignment="1">
      <alignment horizontal="center" vertical="center" wrapText="1"/>
    </xf>
    <xf numFmtId="190" fontId="7" fillId="0" borderId="8" xfId="17" applyFont="1" applyBorder="1" applyAlignment="1" applyProtection="1">
      <alignment horizontal="left"/>
      <protection locked="0"/>
    </xf>
    <xf numFmtId="190" fontId="8" fillId="2" borderId="8" xfId="17" applyFont="1" applyFill="1" applyBorder="1" applyAlignment="1" applyProtection="1">
      <alignment horizontal="left"/>
      <protection locked="0"/>
    </xf>
    <xf numFmtId="190" fontId="8" fillId="0" borderId="8" xfId="17" applyFont="1" applyBorder="1" applyAlignment="1" applyProtection="1">
      <alignment horizontal="left"/>
      <protection locked="0"/>
    </xf>
    <xf numFmtId="190" fontId="8" fillId="0" borderId="23" xfId="17" applyFont="1" applyBorder="1" applyAlignment="1" applyProtection="1">
      <alignment horizontal="left"/>
      <protection locked="0"/>
    </xf>
    <xf numFmtId="179" fontId="8" fillId="0" borderId="8" xfId="17" applyNumberFormat="1" applyFont="1" applyBorder="1" applyAlignment="1" applyProtection="1">
      <alignment horizontal="left"/>
      <protection locked="0"/>
    </xf>
    <xf numFmtId="179" fontId="8" fillId="0" borderId="23" xfId="17" applyNumberFormat="1" applyFont="1" applyBorder="1" applyAlignment="1" applyProtection="1">
      <alignment horizontal="left"/>
      <protection locked="0"/>
    </xf>
    <xf numFmtId="190" fontId="4" fillId="0" borderId="8" xfId="5" applyFont="1" applyBorder="1" applyAlignment="1">
      <alignment horizontal="center" vertical="center" wrapText="1"/>
    </xf>
    <xf numFmtId="190" fontId="4" fillId="0" borderId="7" xfId="5" applyFont="1" applyBorder="1" applyAlignment="1">
      <alignment horizontal="center" vertical="center" wrapText="1"/>
    </xf>
    <xf numFmtId="190" fontId="11" fillId="2" borderId="9" xfId="5" applyFont="1" applyFill="1" applyBorder="1" applyAlignment="1">
      <alignment horizontal="left"/>
    </xf>
    <xf numFmtId="190" fontId="11" fillId="2" borderId="11" xfId="5" applyFont="1" applyFill="1" applyBorder="1" applyAlignment="1">
      <alignment horizontal="left"/>
    </xf>
    <xf numFmtId="190" fontId="11" fillId="2" borderId="10" xfId="5" applyFont="1" applyFill="1" applyBorder="1" applyAlignment="1">
      <alignment horizontal="left"/>
    </xf>
    <xf numFmtId="190" fontId="4" fillId="0" borderId="8" xfId="5" applyFont="1" applyBorder="1" applyAlignment="1">
      <alignment horizontal="center" vertical="center"/>
    </xf>
    <xf numFmtId="190" fontId="7" fillId="0" borderId="2" xfId="17" applyFont="1" applyBorder="1" applyAlignment="1" applyProtection="1">
      <alignment horizontal="left"/>
      <protection locked="0"/>
    </xf>
    <xf numFmtId="190" fontId="9" fillId="0" borderId="8" xfId="5" applyFont="1" applyBorder="1" applyAlignment="1">
      <alignment horizontal="center" vertical="center" wrapText="1"/>
    </xf>
    <xf numFmtId="190" fontId="4" fillId="0" borderId="20" xfId="5" applyFont="1" applyBorder="1" applyAlignment="1">
      <alignment horizontal="center" vertical="center" wrapText="1"/>
    </xf>
    <xf numFmtId="190" fontId="4" fillId="0" borderId="21" xfId="5" applyFont="1" applyBorder="1" applyAlignment="1">
      <alignment horizontal="center" vertical="center" wrapText="1"/>
    </xf>
    <xf numFmtId="190" fontId="8" fillId="0" borderId="2" xfId="17" applyFont="1" applyBorder="1" applyAlignment="1" applyProtection="1">
      <alignment horizontal="left"/>
      <protection locked="0"/>
    </xf>
    <xf numFmtId="179" fontId="8" fillId="0" borderId="2" xfId="17" applyNumberFormat="1" applyFont="1" applyBorder="1" applyAlignment="1" applyProtection="1">
      <alignment horizontal="left"/>
      <protection locked="0"/>
    </xf>
    <xf numFmtId="179" fontId="8" fillId="0" borderId="3" xfId="17" applyNumberFormat="1" applyFont="1" applyBorder="1" applyAlignment="1" applyProtection="1">
      <alignment horizontal="left"/>
      <protection locked="0"/>
    </xf>
    <xf numFmtId="190" fontId="4" fillId="0" borderId="5" xfId="17" applyFont="1" applyBorder="1" applyAlignment="1" applyProtection="1">
      <alignment horizontal="left"/>
      <protection locked="0"/>
    </xf>
    <xf numFmtId="190" fontId="8" fillId="0" borderId="5" xfId="17" applyFont="1" applyBorder="1" applyAlignment="1" applyProtection="1">
      <alignment horizontal="left"/>
      <protection locked="0"/>
    </xf>
    <xf numFmtId="190" fontId="7" fillId="0" borderId="5" xfId="17" applyFont="1" applyBorder="1" applyAlignment="1" applyProtection="1">
      <alignment horizontal="left"/>
      <protection locked="0"/>
    </xf>
    <xf numFmtId="179" fontId="47" fillId="0" borderId="5" xfId="17" applyNumberFormat="1" applyFont="1" applyBorder="1" applyAlignment="1" applyProtection="1">
      <alignment horizontal="left"/>
      <protection locked="0"/>
    </xf>
    <xf numFmtId="179" fontId="8" fillId="0" borderId="6" xfId="17" applyNumberFormat="1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190" fontId="0" fillId="0" borderId="8" xfId="5" applyFont="1" applyBorder="1" applyAlignment="1">
      <alignment horizontal="center" vertical="center"/>
    </xf>
    <xf numFmtId="190" fontId="1" fillId="0" borderId="8" xfId="5" applyBorder="1" applyAlignment="1">
      <alignment horizontal="center" vertical="center"/>
    </xf>
    <xf numFmtId="190" fontId="10" fillId="2" borderId="9" xfId="25" applyFont="1" applyFill="1" applyBorder="1" applyAlignment="1">
      <alignment horizontal="center" vertical="center" wrapText="1"/>
    </xf>
    <xf numFmtId="190" fontId="9" fillId="2" borderId="8" xfId="5" applyFont="1" applyFill="1" applyBorder="1" applyAlignment="1">
      <alignment horizontal="center" vertical="center" wrapText="1"/>
    </xf>
    <xf numFmtId="184" fontId="0" fillId="0" borderId="8" xfId="5" applyNumberFormat="1" applyFont="1" applyBorder="1" applyAlignment="1">
      <alignment horizontal="center" vertical="center" wrapText="1"/>
    </xf>
    <xf numFmtId="184" fontId="1" fillId="0" borderId="8" xfId="5" applyNumberForma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 wrapText="1"/>
    </xf>
    <xf numFmtId="0" fontId="1" fillId="0" borderId="8" xfId="32" applyBorder="1" applyAlignment="1">
      <alignment horizontal="center" vertical="center" wrapText="1"/>
    </xf>
    <xf numFmtId="0" fontId="0" fillId="0" borderId="8" xfId="32" applyFont="1" applyBorder="1" applyAlignment="1">
      <alignment horizontal="center" vertical="center" wrapText="1"/>
    </xf>
    <xf numFmtId="0" fontId="4" fillId="0" borderId="20" xfId="32" applyFont="1" applyBorder="1" applyAlignment="1">
      <alignment horizontal="center" vertical="center" wrapText="1"/>
    </xf>
    <xf numFmtId="0" fontId="4" fillId="0" borderId="21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  <xf numFmtId="0" fontId="29" fillId="0" borderId="20" xfId="30" applyBorder="1" applyAlignment="1">
      <alignment horizontal="center" vertical="center" wrapText="1"/>
    </xf>
    <xf numFmtId="0" fontId="29" fillId="0" borderId="21" xfId="30" applyBorder="1" applyAlignment="1">
      <alignment horizontal="center" vertical="center" wrapText="1"/>
    </xf>
    <xf numFmtId="0" fontId="29" fillId="0" borderId="7" xfId="30" applyBorder="1" applyAlignment="1">
      <alignment horizontal="center" vertical="center" wrapText="1"/>
    </xf>
    <xf numFmtId="0" fontId="29" fillId="0" borderId="20" xfId="30" applyBorder="1" applyAlignment="1">
      <alignment horizontal="center" vertical="center"/>
    </xf>
    <xf numFmtId="0" fontId="29" fillId="0" borderId="21" xfId="30" applyBorder="1" applyAlignment="1">
      <alignment horizontal="center" vertical="center"/>
    </xf>
    <xf numFmtId="0" fontId="29" fillId="0" borderId="7" xfId="30" applyBorder="1" applyAlignment="1">
      <alignment horizontal="center" vertical="center"/>
    </xf>
    <xf numFmtId="0" fontId="29" fillId="0" borderId="18" xfId="30" applyBorder="1" applyAlignment="1">
      <alignment horizontal="center" vertical="center"/>
    </xf>
    <xf numFmtId="0" fontId="29" fillId="0" borderId="28" xfId="30" applyBorder="1" applyAlignment="1">
      <alignment horizontal="center" vertical="center"/>
    </xf>
    <xf numFmtId="0" fontId="29" fillId="0" borderId="27" xfId="30" applyBorder="1" applyAlignment="1">
      <alignment horizontal="center" vertical="center"/>
    </xf>
    <xf numFmtId="0" fontId="29" fillId="0" borderId="24" xfId="30" applyBorder="1" applyAlignment="1">
      <alignment horizontal="center" vertical="center"/>
    </xf>
    <xf numFmtId="0" fontId="29" fillId="0" borderId="25" xfId="30" applyBorder="1" applyAlignment="1">
      <alignment horizontal="center" vertical="center"/>
    </xf>
    <xf numFmtId="0" fontId="29" fillId="0" borderId="26" xfId="30" applyBorder="1" applyAlignment="1">
      <alignment horizontal="center" vertical="center"/>
    </xf>
    <xf numFmtId="0" fontId="29" fillId="0" borderId="20" xfId="33" applyFont="1" applyBorder="1" applyAlignment="1">
      <alignment horizontal="center" vertical="center"/>
    </xf>
    <xf numFmtId="0" fontId="29" fillId="0" borderId="21" xfId="33" applyFont="1" applyBorder="1" applyAlignment="1">
      <alignment horizontal="center" vertical="center"/>
    </xf>
    <xf numFmtId="0" fontId="29" fillId="0" borderId="7" xfId="33" applyFont="1" applyBorder="1" applyAlignment="1">
      <alignment horizontal="center" vertical="center"/>
    </xf>
    <xf numFmtId="0" fontId="29" fillId="0" borderId="20" xfId="33" applyFont="1" applyBorder="1" applyAlignment="1">
      <alignment horizontal="center" vertical="center" wrapText="1"/>
    </xf>
    <xf numFmtId="0" fontId="29" fillId="0" borderId="21" xfId="33" applyFont="1" applyBorder="1" applyAlignment="1">
      <alignment horizontal="center" vertical="center" wrapText="1"/>
    </xf>
    <xf numFmtId="0" fontId="29" fillId="0" borderId="7" xfId="33" applyFont="1" applyBorder="1" applyAlignment="1">
      <alignment horizontal="center" vertical="center" wrapText="1"/>
    </xf>
    <xf numFmtId="0" fontId="52" fillId="0" borderId="21" xfId="33" applyBorder="1" applyAlignment="1">
      <alignment horizontal="center" vertical="center" wrapText="1"/>
    </xf>
    <xf numFmtId="0" fontId="52" fillId="0" borderId="7" xfId="33" applyBorder="1" applyAlignment="1">
      <alignment horizontal="center" vertical="center" wrapText="1"/>
    </xf>
    <xf numFmtId="0" fontId="4" fillId="2" borderId="20" xfId="32" applyFont="1" applyFill="1" applyBorder="1" applyAlignment="1">
      <alignment horizontal="center" vertical="center" wrapText="1"/>
    </xf>
    <xf numFmtId="0" fontId="4" fillId="2" borderId="21" xfId="32" applyFont="1" applyFill="1" applyBorder="1" applyAlignment="1">
      <alignment horizontal="center" vertical="center" wrapText="1"/>
    </xf>
    <xf numFmtId="0" fontId="4" fillId="2" borderId="7" xfId="32" applyFont="1" applyFill="1" applyBorder="1" applyAlignment="1">
      <alignment horizontal="center" vertical="center" wrapText="1"/>
    </xf>
    <xf numFmtId="0" fontId="52" fillId="0" borderId="18" xfId="33" applyBorder="1" applyAlignment="1">
      <alignment horizontal="center" vertical="center"/>
    </xf>
    <xf numFmtId="0" fontId="52" fillId="0" borderId="28" xfId="33" applyBorder="1" applyAlignment="1">
      <alignment horizontal="center" vertical="center"/>
    </xf>
    <xf numFmtId="0" fontId="52" fillId="0" borderId="27" xfId="33" applyBorder="1" applyAlignment="1">
      <alignment horizontal="center" vertical="center"/>
    </xf>
    <xf numFmtId="0" fontId="52" fillId="0" borderId="24" xfId="33" applyBorder="1" applyAlignment="1">
      <alignment horizontal="center" vertical="center"/>
    </xf>
    <xf numFmtId="0" fontId="52" fillId="0" borderId="25" xfId="33" applyBorder="1" applyAlignment="1">
      <alignment horizontal="center" vertical="center"/>
    </xf>
    <xf numFmtId="0" fontId="52" fillId="0" borderId="26" xfId="33" applyBorder="1" applyAlignment="1">
      <alignment horizontal="center" vertical="center"/>
    </xf>
    <xf numFmtId="190" fontId="32" fillId="0" borderId="8" xfId="23" applyFont="1" applyBorder="1" applyAlignment="1">
      <alignment horizontal="center" vertical="center" wrapText="1"/>
    </xf>
    <xf numFmtId="190" fontId="32" fillId="0" borderId="10" xfId="23" applyFont="1" applyBorder="1" applyAlignment="1">
      <alignment horizontal="center" vertical="center" wrapText="1"/>
    </xf>
    <xf numFmtId="190" fontId="36" fillId="0" borderId="20" xfId="24" applyFont="1" applyBorder="1" applyAlignment="1">
      <alignment horizontal="center" vertical="center" wrapText="1"/>
    </xf>
    <xf numFmtId="190" fontId="36" fillId="0" borderId="21" xfId="24" applyFont="1" applyBorder="1" applyAlignment="1">
      <alignment horizontal="center" vertical="center" wrapText="1"/>
    </xf>
    <xf numFmtId="190" fontId="36" fillId="0" borderId="7" xfId="24" applyFont="1" applyBorder="1" applyAlignment="1">
      <alignment horizontal="center" vertical="center" wrapText="1"/>
    </xf>
    <xf numFmtId="190" fontId="37" fillId="7" borderId="8" xfId="23" applyFont="1" applyFill="1" applyBorder="1" applyAlignment="1">
      <alignment horizontal="center" vertical="center" wrapText="1"/>
    </xf>
    <xf numFmtId="190" fontId="31" fillId="7" borderId="8" xfId="23" applyFont="1" applyFill="1" applyBorder="1" applyAlignment="1">
      <alignment horizontal="center" vertical="center" wrapText="1"/>
    </xf>
    <xf numFmtId="190" fontId="38" fillId="0" borderId="20" xfId="23" applyFont="1" applyBorder="1" applyAlignment="1">
      <alignment horizontal="center" vertical="center"/>
    </xf>
    <xf numFmtId="190" fontId="33" fillId="0" borderId="7" xfId="23" applyFont="1" applyBorder="1" applyAlignment="1">
      <alignment horizontal="center" vertical="center"/>
    </xf>
    <xf numFmtId="190" fontId="35" fillId="0" borderId="8" xfId="23" applyFont="1" applyBorder="1" applyAlignment="1">
      <alignment horizontal="center" vertical="center" wrapText="1"/>
    </xf>
    <xf numFmtId="190" fontId="40" fillId="0" borderId="8" xfId="25" applyFont="1" applyBorder="1" applyAlignment="1">
      <alignment horizontal="center" vertical="center" wrapText="1"/>
    </xf>
    <xf numFmtId="190" fontId="30" fillId="0" borderId="8" xfId="23" applyFont="1" applyBorder="1" applyAlignment="1">
      <alignment horizontal="center" vertical="center" wrapText="1"/>
    </xf>
    <xf numFmtId="190" fontId="23" fillId="0" borderId="20" xfId="0" applyFont="1" applyBorder="1" applyAlignment="1">
      <alignment horizontal="center" vertical="center"/>
    </xf>
    <xf numFmtId="190" fontId="23" fillId="0" borderId="7" xfId="0" applyFont="1" applyBorder="1" applyAlignment="1">
      <alignment horizontal="center" vertical="center"/>
    </xf>
    <xf numFmtId="190" fontId="1" fillId="0" borderId="20" xfId="0" applyFont="1" applyBorder="1" applyAlignment="1">
      <alignment horizontal="center" vertical="center"/>
    </xf>
    <xf numFmtId="190" fontId="0" fillId="0" borderId="7" xfId="0" applyBorder="1" applyAlignment="1">
      <alignment horizontal="center" vertical="center"/>
    </xf>
    <xf numFmtId="190" fontId="15" fillId="0" borderId="8" xfId="13" applyFont="1" applyBorder="1" applyAlignment="1">
      <alignment horizontal="center" vertical="center" wrapText="1"/>
    </xf>
    <xf numFmtId="190" fontId="19" fillId="0" borderId="8" xfId="13" applyFont="1" applyBorder="1" applyAlignment="1">
      <alignment horizontal="center" vertical="center" wrapText="1"/>
    </xf>
    <xf numFmtId="190" fontId="22" fillId="0" borderId="20" xfId="14" applyFont="1" applyBorder="1" applyAlignment="1">
      <alignment horizontal="center" wrapText="1"/>
    </xf>
    <xf numFmtId="190" fontId="22" fillId="0" borderId="7" xfId="14" applyFont="1" applyBorder="1" applyAlignment="1">
      <alignment horizontal="center" wrapText="1"/>
    </xf>
    <xf numFmtId="183" fontId="14" fillId="0" borderId="20" xfId="13" applyNumberFormat="1" applyFont="1" applyBorder="1" applyAlignment="1">
      <alignment horizontal="center" wrapText="1"/>
    </xf>
    <xf numFmtId="183" fontId="14" fillId="0" borderId="21" xfId="13" applyNumberFormat="1" applyFont="1" applyBorder="1" applyAlignment="1">
      <alignment horizontal="center" wrapText="1"/>
    </xf>
    <xf numFmtId="190" fontId="18" fillId="0" borderId="20" xfId="13" applyFont="1" applyBorder="1" applyAlignment="1">
      <alignment horizontal="center" wrapText="1"/>
    </xf>
    <xf numFmtId="190" fontId="18" fillId="0" borderId="21" xfId="13" applyFont="1" applyBorder="1" applyAlignment="1">
      <alignment horizontal="center" wrapText="1"/>
    </xf>
    <xf numFmtId="190" fontId="18" fillId="0" borderId="7" xfId="13" applyFont="1" applyBorder="1" applyAlignment="1">
      <alignment horizontal="center" wrapText="1"/>
    </xf>
    <xf numFmtId="190" fontId="14" fillId="0" borderId="9" xfId="13" applyFont="1" applyBorder="1" applyAlignment="1">
      <alignment horizontal="center"/>
    </xf>
    <xf numFmtId="190" fontId="14" fillId="0" borderId="11" xfId="13" applyFont="1" applyBorder="1" applyAlignment="1">
      <alignment horizontal="center"/>
    </xf>
    <xf numFmtId="190" fontId="14" fillId="0" borderId="10" xfId="13" applyFont="1" applyBorder="1" applyAlignment="1">
      <alignment horizontal="center"/>
    </xf>
    <xf numFmtId="190" fontId="14" fillId="0" borderId="8" xfId="13" applyFont="1" applyBorder="1" applyAlignment="1">
      <alignment horizontal="center"/>
    </xf>
    <xf numFmtId="190" fontId="14" fillId="0" borderId="8" xfId="13" applyFont="1" applyBorder="1" applyAlignment="1">
      <alignment horizontal="center" wrapText="1"/>
    </xf>
    <xf numFmtId="190" fontId="18" fillId="0" borderId="8" xfId="13" applyFont="1" applyBorder="1" applyAlignment="1">
      <alignment horizontal="center" wrapText="1"/>
    </xf>
    <xf numFmtId="190" fontId="14" fillId="0" borderId="17" xfId="13" applyFont="1" applyBorder="1" applyAlignment="1">
      <alignment horizontal="left"/>
    </xf>
    <xf numFmtId="190" fontId="1" fillId="0" borderId="11" xfId="14" applyBorder="1" applyAlignment="1">
      <alignment horizontal="left"/>
    </xf>
    <xf numFmtId="190" fontId="1" fillId="0" borderId="10" xfId="14" applyBorder="1" applyAlignment="1">
      <alignment horizontal="left"/>
    </xf>
  </cellXfs>
  <cellStyles count="34">
    <cellStyle name="Currency 2" xfId="7" xr:uid="{00000000-0005-0000-0000-000000000000}"/>
    <cellStyle name="Currency_JCP soft spun and fleece 092310" xfId="8" xr:uid="{00000000-0005-0000-0000-000001000000}"/>
    <cellStyle name="Currency_Sheet1" xfId="16" xr:uid="{00000000-0005-0000-0000-000002000000}"/>
    <cellStyle name="Normal 2" xfId="9" xr:uid="{00000000-0005-0000-0000-000003000000}"/>
    <cellStyle name="Normal 2 2" xfId="26" xr:uid="{00000000-0005-0000-0000-000004000000}"/>
    <cellStyle name="Normal 2 3" xfId="31" xr:uid="{00000000-0005-0000-0000-000005000000}"/>
    <cellStyle name="Normal 3" xfId="20" xr:uid="{00000000-0005-0000-0000-000006000000}"/>
    <cellStyle name="Normal 38" xfId="14" xr:uid="{00000000-0005-0000-0000-000007000000}"/>
    <cellStyle name="Normal_2010 NY-showroom sheet set for JCP 0330" xfId="6" xr:uid="{00000000-0005-0000-0000-000008000000}"/>
    <cellStyle name="Normal_HE micro fiber Sheets 08252010" xfId="11" xr:uid="{00000000-0005-0000-0000-000009000000}"/>
    <cellStyle name="Normal_jcp duet sheet and reversible sheet 09-27-2010" xfId="18" xr:uid="{00000000-0005-0000-0000-00000A000000}"/>
    <cellStyle name="Normal_jcp duet sheet and reversible sheet 09-27-2010 2" xfId="22" xr:uid="{00000000-0005-0000-0000-00000B000000}"/>
    <cellStyle name="Normal_Kohl's 600TC sheets price requote Oct 30 09" xfId="12" xr:uid="{00000000-0005-0000-0000-00000C000000}"/>
    <cellStyle name="Normal_March 2011 Macys market quote" xfId="5" xr:uid="{00000000-0005-0000-0000-00000D000000}"/>
    <cellStyle name="Normal_March 2011 Macys market quote 2" xfId="25" xr:uid="{00000000-0005-0000-0000-00000E000000}"/>
    <cellStyle name="Normal_March 2011 Macys market quote 4" xfId="32" xr:uid="{00000000-0005-0000-0000-00000F000000}"/>
    <cellStyle name="Normal_Quote sheet of  E-Commerce   sheet updated 11-30-2010" xfId="10" xr:uid="{00000000-0005-0000-0000-000010000000}"/>
    <cellStyle name="Normal_Sheet1 2" xfId="13" xr:uid="{00000000-0005-0000-0000-000011000000}"/>
    <cellStyle name="Normal_West End Quote Sheet for Fred Meyer20090804-Hellen 2" xfId="24" xr:uid="{00000000-0005-0000-0000-000012000000}"/>
    <cellStyle name="百分比" xfId="3" builtinId="5"/>
    <cellStyle name="常规" xfId="0" builtinId="0"/>
    <cellStyle name="常规 12" xfId="28" xr:uid="{00000000-0005-0000-0000-000015000000}"/>
    <cellStyle name="常规 2" xfId="19" xr:uid="{00000000-0005-0000-0000-000016000000}"/>
    <cellStyle name="常规 3" xfId="21" xr:uid="{00000000-0005-0000-0000-000017000000}"/>
    <cellStyle name="常规 4" xfId="23" xr:uid="{00000000-0005-0000-0000-000018000000}"/>
    <cellStyle name="常规 5" xfId="27" xr:uid="{00000000-0005-0000-0000-000019000000}"/>
    <cellStyle name="常规 6" xfId="29" xr:uid="{00000000-0005-0000-0000-00001A000000}"/>
    <cellStyle name="常规 7" xfId="30" xr:uid="{00000000-0005-0000-0000-00001B000000}"/>
    <cellStyle name="常规 8" xfId="33" xr:uid="{00000000-0005-0000-0000-00001C000000}"/>
    <cellStyle name="常规_Sheet1 2" xfId="15" xr:uid="{00000000-0005-0000-0000-00001D000000}"/>
    <cellStyle name="货币" xfId="2" builtinId="4"/>
    <cellStyle name="千位分隔" xfId="1" builtinId="3"/>
    <cellStyle name="样式 1" xfId="4" xr:uid="{00000000-0005-0000-0000-000020000000}"/>
    <cellStyle name="样式 1 2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600075</xdr:colOff>
      <xdr:row>10</xdr:row>
      <xdr:rowOff>0</xdr:rowOff>
    </xdr:from>
    <xdr:to>
      <xdr:col>35</xdr:col>
      <xdr:colOff>605790</xdr:colOff>
      <xdr:row>10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S57"/>
  <sheetViews>
    <sheetView tabSelected="1" zoomScale="90" zoomScaleNormal="90" workbookViewId="0">
      <selection activeCell="G3" sqref="G3:H4"/>
    </sheetView>
  </sheetViews>
  <sheetFormatPr defaultColWidth="9.28515625" defaultRowHeight="12.75" outlineLevelCol="2"/>
  <cols>
    <col min="1" max="1" width="23.7109375" style="47" customWidth="1"/>
    <col min="2" max="2" width="28.7109375" style="47" customWidth="1"/>
    <col min="3" max="3" width="18.7109375" style="48" customWidth="1"/>
    <col min="4" max="4" width="22" style="47" customWidth="1"/>
    <col min="5" max="5" width="16.28515625" style="47" customWidth="1"/>
    <col min="6" max="6" width="18" style="47" customWidth="1"/>
    <col min="7" max="7" width="18.42578125" style="47" customWidth="1"/>
    <col min="8" max="8" width="15.42578125" style="47" customWidth="1"/>
    <col min="9" max="9" width="11.28515625" style="47" customWidth="1"/>
    <col min="10" max="10" width="8.5703125" style="47" customWidth="1" outlineLevel="1"/>
    <col min="11" max="11" width="5.7109375" style="49" customWidth="1" outlineLevel="1" collapsed="1"/>
    <col min="12" max="12" width="7.42578125" style="50" customWidth="1" outlineLevel="2"/>
    <col min="13" max="13" width="5.7109375" style="50" customWidth="1" outlineLevel="2"/>
    <col min="14" max="14" width="6.7109375" style="47" customWidth="1" outlineLevel="2"/>
    <col min="15" max="15" width="7.28515625" style="47" customWidth="1" outlineLevel="2"/>
    <col min="16" max="16" width="7.5703125" style="47" customWidth="1" outlineLevel="2"/>
    <col min="17" max="17" width="8.28515625" style="46" customWidth="1" outlineLevel="2"/>
    <col min="18" max="18" width="9.42578125" style="46" customWidth="1" outlineLevel="2"/>
    <col min="19" max="19" width="8.28515625" style="47" customWidth="1" outlineLevel="2"/>
    <col min="20" max="20" width="15.140625" style="46" customWidth="1" outlineLevel="1"/>
    <col min="21" max="21" width="7.28515625" style="47" customWidth="1" outlineLevel="2"/>
    <col min="22" max="22" width="9.5703125" style="47" customWidth="1" outlineLevel="2"/>
    <col min="23" max="23" width="9.28515625" style="46" customWidth="1" outlineLevel="1"/>
    <col min="24" max="24" width="7.5703125" style="46" customWidth="1" outlineLevel="1"/>
    <col min="25" max="25" width="4.28515625" style="46" customWidth="1" outlineLevel="1"/>
    <col min="26" max="26" width="4.7109375" style="47" customWidth="1" outlineLevel="2"/>
    <col min="27" max="27" width="8.5703125" style="47" customWidth="1" outlineLevel="2"/>
    <col min="28" max="28" width="6.7109375" style="47" customWidth="1" outlineLevel="2"/>
    <col min="29" max="29" width="8.7109375" style="47" customWidth="1" outlineLevel="2"/>
    <col min="30" max="30" width="10.7109375" style="47" customWidth="1" outlineLevel="2"/>
    <col min="31" max="31" width="9.28515625" style="46" customWidth="1" outlineLevel="1"/>
    <col min="32" max="32" width="10.7109375" style="46" customWidth="1" outlineLevel="1"/>
    <col min="33" max="33" width="12.5703125" style="46" customWidth="1" outlineLevel="1"/>
    <col min="34" max="34" width="12.5703125" style="226" customWidth="1"/>
    <col min="35" max="36" width="13.42578125" style="47" customWidth="1"/>
    <col min="37" max="16384" width="9.28515625" style="47"/>
  </cols>
  <sheetData>
    <row r="1" spans="1:227" s="94" customFormat="1" ht="31.5" customHeight="1" thickBo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N1" s="118" t="s">
        <v>1</v>
      </c>
      <c r="U1" s="116"/>
      <c r="AH1" s="222"/>
      <c r="AL1" s="103"/>
      <c r="AM1" s="103"/>
      <c r="AN1" s="103"/>
      <c r="GB1" s="97"/>
      <c r="HS1" s="95"/>
    </row>
    <row r="2" spans="1:227" s="94" customFormat="1" ht="22.5" customHeight="1">
      <c r="A2" s="100" t="s">
        <v>2</v>
      </c>
      <c r="B2" s="102" t="s">
        <v>3</v>
      </c>
      <c r="C2" s="101" t="s">
        <v>4</v>
      </c>
      <c r="D2" s="102" t="s">
        <v>1</v>
      </c>
      <c r="E2" s="297" t="s">
        <v>5</v>
      </c>
      <c r="F2" s="297"/>
      <c r="G2" s="301" t="s">
        <v>6</v>
      </c>
      <c r="H2" s="301"/>
      <c r="I2" s="297" t="s">
        <v>7</v>
      </c>
      <c r="J2" s="297"/>
      <c r="K2" s="302" t="s">
        <v>8</v>
      </c>
      <c r="L2" s="303"/>
      <c r="N2" s="119" t="s">
        <v>9</v>
      </c>
      <c r="O2" s="117"/>
      <c r="U2" s="116"/>
      <c r="Y2" s="103"/>
      <c r="Z2" s="103"/>
      <c r="AA2" s="104"/>
      <c r="AD2" s="108"/>
      <c r="AH2" s="222"/>
      <c r="AL2" s="103"/>
      <c r="AM2" s="103"/>
      <c r="AN2" s="103"/>
      <c r="DL2" s="118" t="s">
        <v>10</v>
      </c>
      <c r="DM2" s="118" t="s">
        <v>11</v>
      </c>
      <c r="DN2" s="118" t="s">
        <v>12</v>
      </c>
      <c r="DO2" s="118" t="s">
        <v>13</v>
      </c>
      <c r="DP2" s="118" t="s">
        <v>14</v>
      </c>
      <c r="DQ2" s="118" t="s">
        <v>15</v>
      </c>
      <c r="DR2" s="118" t="s">
        <v>16</v>
      </c>
      <c r="DS2" s="118" t="s">
        <v>17</v>
      </c>
      <c r="DT2" s="118" t="s">
        <v>18</v>
      </c>
      <c r="DU2" s="118" t="s">
        <v>19</v>
      </c>
      <c r="DV2" s="118" t="s">
        <v>20</v>
      </c>
      <c r="DW2" s="118" t="s">
        <v>1</v>
      </c>
      <c r="DX2" s="118" t="s">
        <v>21</v>
      </c>
      <c r="DY2" s="118" t="s">
        <v>22</v>
      </c>
      <c r="DZ2" s="119"/>
      <c r="EA2" s="120" t="s">
        <v>23</v>
      </c>
      <c r="EB2" s="120" t="s">
        <v>24</v>
      </c>
      <c r="EC2" s="120" t="s">
        <v>25</v>
      </c>
      <c r="ED2" s="120" t="s">
        <v>26</v>
      </c>
      <c r="EE2" s="120" t="s">
        <v>27</v>
      </c>
      <c r="EF2" s="120" t="s">
        <v>28</v>
      </c>
      <c r="EG2" s="120" t="s">
        <v>29</v>
      </c>
      <c r="EH2" s="120" t="s">
        <v>30</v>
      </c>
      <c r="EI2" s="120" t="s">
        <v>31</v>
      </c>
      <c r="EJ2" s="120" t="s">
        <v>32</v>
      </c>
      <c r="EK2" s="120" t="s">
        <v>33</v>
      </c>
      <c r="EL2" s="120" t="s">
        <v>34</v>
      </c>
      <c r="EM2" s="120" t="s">
        <v>35</v>
      </c>
      <c r="EN2" s="120" t="s">
        <v>36</v>
      </c>
      <c r="EO2" s="120" t="s">
        <v>37</v>
      </c>
      <c r="EP2" s="120" t="s">
        <v>38</v>
      </c>
      <c r="EQ2" s="120" t="s">
        <v>39</v>
      </c>
      <c r="ER2" s="120" t="s">
        <v>40</v>
      </c>
      <c r="ES2" s="120" t="s">
        <v>41</v>
      </c>
      <c r="ET2" s="120" t="s">
        <v>42</v>
      </c>
      <c r="EU2" s="120" t="s">
        <v>43</v>
      </c>
      <c r="EV2" s="120" t="s">
        <v>44</v>
      </c>
      <c r="EW2" s="120" t="s">
        <v>45</v>
      </c>
      <c r="EX2" s="120" t="s">
        <v>46</v>
      </c>
      <c r="EY2" s="120" t="s">
        <v>47</v>
      </c>
      <c r="EZ2" s="120" t="s">
        <v>48</v>
      </c>
      <c r="FA2" s="120" t="s">
        <v>49</v>
      </c>
      <c r="FB2" s="120" t="s">
        <v>50</v>
      </c>
      <c r="FC2" s="120" t="s">
        <v>51</v>
      </c>
      <c r="FD2" s="120" t="s">
        <v>52</v>
      </c>
      <c r="FE2" s="120" t="s">
        <v>53</v>
      </c>
      <c r="FF2" s="120" t="s">
        <v>54</v>
      </c>
      <c r="FG2" s="120" t="s">
        <v>55</v>
      </c>
      <c r="FH2" s="120" t="s">
        <v>56</v>
      </c>
      <c r="FI2" s="120" t="s">
        <v>57</v>
      </c>
      <c r="FJ2" s="120" t="s">
        <v>58</v>
      </c>
      <c r="FK2" s="120" t="s">
        <v>59</v>
      </c>
      <c r="FL2" s="120" t="s">
        <v>60</v>
      </c>
      <c r="FM2" s="120" t="s">
        <v>61</v>
      </c>
      <c r="FN2" s="120" t="s">
        <v>62</v>
      </c>
      <c r="FO2" s="120" t="s">
        <v>63</v>
      </c>
      <c r="FP2" s="120" t="s">
        <v>64</v>
      </c>
      <c r="FQ2" s="120" t="s">
        <v>65</v>
      </c>
      <c r="FR2" s="120" t="s">
        <v>66</v>
      </c>
      <c r="FS2" s="120" t="s">
        <v>67</v>
      </c>
      <c r="FT2" s="120" t="s">
        <v>68</v>
      </c>
      <c r="FU2" s="120" t="s">
        <v>69</v>
      </c>
      <c r="FV2" s="120" t="s">
        <v>70</v>
      </c>
      <c r="FW2" s="120" t="s">
        <v>71</v>
      </c>
      <c r="FX2" s="120" t="s">
        <v>72</v>
      </c>
      <c r="FY2" s="120" t="s">
        <v>73</v>
      </c>
      <c r="FZ2" s="120" t="s">
        <v>74</v>
      </c>
      <c r="GA2" s="120" t="s">
        <v>75</v>
      </c>
    </row>
    <row r="3" spans="1:227" s="94" customFormat="1" ht="22.5" customHeight="1">
      <c r="A3" s="105" t="s">
        <v>76</v>
      </c>
      <c r="B3" s="106" t="s">
        <v>77</v>
      </c>
      <c r="C3" s="121" t="s">
        <v>78</v>
      </c>
      <c r="D3" s="122" t="str">
        <f>B2&amp;" "&amp;B3&amp;" "&amp;B4&amp;" "&amp;"Pillowcase Pair"</f>
        <v>ROSS Beautyrest 90gsm solid satin Pillowcase Pair</v>
      </c>
      <c r="E3" s="285" t="s">
        <v>79</v>
      </c>
      <c r="F3" s="285"/>
      <c r="G3" s="286" t="s">
        <v>80</v>
      </c>
      <c r="H3" s="286"/>
      <c r="I3" s="285" t="s">
        <v>81</v>
      </c>
      <c r="J3" s="285"/>
      <c r="K3" s="289" t="s">
        <v>82</v>
      </c>
      <c r="L3" s="290"/>
      <c r="N3" s="119" t="s">
        <v>83</v>
      </c>
      <c r="U3" s="116"/>
      <c r="Y3" s="103"/>
      <c r="Z3" s="103"/>
      <c r="AA3" s="104"/>
      <c r="AD3" s="108"/>
      <c r="AH3" s="222"/>
      <c r="AL3" s="103"/>
      <c r="AM3" s="103"/>
      <c r="AN3" s="103"/>
      <c r="DL3" s="119" t="s">
        <v>84</v>
      </c>
      <c r="DM3" s="119" t="s">
        <v>85</v>
      </c>
      <c r="DN3" s="119" t="s">
        <v>9</v>
      </c>
      <c r="DO3" s="119" t="s">
        <v>9</v>
      </c>
      <c r="DP3" s="119" t="s">
        <v>85</v>
      </c>
      <c r="DQ3" s="119" t="s">
        <v>9</v>
      </c>
      <c r="DR3" s="119" t="s">
        <v>84</v>
      </c>
      <c r="DS3" s="119" t="s">
        <v>85</v>
      </c>
      <c r="DT3" s="119" t="s">
        <v>85</v>
      </c>
      <c r="DU3" s="119" t="s">
        <v>9</v>
      </c>
      <c r="DV3" s="119" t="s">
        <v>85</v>
      </c>
      <c r="DW3" s="119" t="s">
        <v>9</v>
      </c>
      <c r="DX3" s="119" t="s">
        <v>85</v>
      </c>
      <c r="DY3" s="119" t="s">
        <v>9</v>
      </c>
      <c r="DZ3" s="119"/>
      <c r="EA3" s="120" t="s">
        <v>86</v>
      </c>
      <c r="EB3" s="120" t="s">
        <v>87</v>
      </c>
      <c r="EC3" s="120" t="s">
        <v>88</v>
      </c>
      <c r="ED3" s="120" t="s">
        <v>89</v>
      </c>
      <c r="EE3" s="120" t="s">
        <v>90</v>
      </c>
      <c r="EF3" s="120" t="s">
        <v>91</v>
      </c>
      <c r="EG3" s="120" t="s">
        <v>92</v>
      </c>
      <c r="EH3" s="120" t="s">
        <v>93</v>
      </c>
      <c r="EI3" s="120" t="s">
        <v>94</v>
      </c>
      <c r="EJ3" s="120" t="s">
        <v>95</v>
      </c>
      <c r="EK3" s="120" t="s">
        <v>96</v>
      </c>
      <c r="EL3" s="120" t="s">
        <v>97</v>
      </c>
      <c r="EM3" s="120" t="s">
        <v>98</v>
      </c>
      <c r="EN3" s="120" t="s">
        <v>99</v>
      </c>
      <c r="EO3" s="120" t="s">
        <v>100</v>
      </c>
      <c r="EP3" s="120" t="s">
        <v>101</v>
      </c>
      <c r="EQ3" s="120" t="s">
        <v>102</v>
      </c>
      <c r="ER3" s="120" t="s">
        <v>103</v>
      </c>
      <c r="ES3" s="120" t="s">
        <v>104</v>
      </c>
      <c r="ET3" s="120" t="s">
        <v>105</v>
      </c>
      <c r="EU3" s="120" t="s">
        <v>106</v>
      </c>
      <c r="EV3" s="120" t="s">
        <v>107</v>
      </c>
      <c r="EW3" s="120" t="s">
        <v>108</v>
      </c>
      <c r="EX3" s="120" t="s">
        <v>109</v>
      </c>
      <c r="EY3" s="120" t="s">
        <v>58</v>
      </c>
      <c r="EZ3" s="120" t="s">
        <v>110</v>
      </c>
      <c r="FA3" s="120" t="s">
        <v>111</v>
      </c>
      <c r="FB3" s="120" t="s">
        <v>112</v>
      </c>
      <c r="FC3" s="120" t="s">
        <v>113</v>
      </c>
      <c r="FD3" s="120" t="s">
        <v>114</v>
      </c>
      <c r="FE3" s="120" t="s">
        <v>115</v>
      </c>
      <c r="FF3" s="120" t="s">
        <v>116</v>
      </c>
      <c r="FG3" s="120" t="s">
        <v>117</v>
      </c>
      <c r="FH3" s="120" t="s">
        <v>118</v>
      </c>
      <c r="FI3" s="120" t="s">
        <v>119</v>
      </c>
      <c r="FJ3" s="120" t="s">
        <v>120</v>
      </c>
      <c r="FK3" s="120" t="s">
        <v>65</v>
      </c>
      <c r="FL3" s="120" t="s">
        <v>121</v>
      </c>
      <c r="FM3" s="120" t="s">
        <v>122</v>
      </c>
      <c r="FN3" s="120" t="s">
        <v>123</v>
      </c>
      <c r="FO3" s="120" t="s">
        <v>124</v>
      </c>
      <c r="FP3" s="120" t="s">
        <v>125</v>
      </c>
      <c r="FQ3" s="120" t="s">
        <v>126</v>
      </c>
      <c r="FR3" s="120" t="s">
        <v>127</v>
      </c>
      <c r="FS3" s="120" t="s">
        <v>128</v>
      </c>
      <c r="FT3" s="120" t="s">
        <v>129</v>
      </c>
      <c r="FU3" s="120" t="s">
        <v>130</v>
      </c>
      <c r="FV3" s="120" t="s">
        <v>131</v>
      </c>
      <c r="FW3" s="120" t="s">
        <v>132</v>
      </c>
      <c r="FX3" s="120" t="s">
        <v>133</v>
      </c>
      <c r="FY3" s="120" t="s">
        <v>253</v>
      </c>
      <c r="FZ3" s="119"/>
      <c r="GA3" s="119"/>
    </row>
    <row r="4" spans="1:227" s="94" customFormat="1" ht="22.5" customHeight="1">
      <c r="A4" s="105" t="s">
        <v>134</v>
      </c>
      <c r="B4" s="106" t="s">
        <v>135</v>
      </c>
      <c r="C4" s="121" t="s">
        <v>136</v>
      </c>
      <c r="D4" s="106" t="s">
        <v>142</v>
      </c>
      <c r="E4" s="285" t="s">
        <v>138</v>
      </c>
      <c r="F4" s="285"/>
      <c r="G4" s="286" t="s">
        <v>139</v>
      </c>
      <c r="H4" s="286"/>
      <c r="I4" s="285" t="s">
        <v>140</v>
      </c>
      <c r="J4" s="285"/>
      <c r="K4" s="287" t="s">
        <v>141</v>
      </c>
      <c r="L4" s="288"/>
      <c r="N4" s="119" t="s">
        <v>362</v>
      </c>
      <c r="O4" s="123"/>
      <c r="U4" s="116"/>
      <c r="Y4" s="107"/>
      <c r="Z4" s="107"/>
      <c r="AA4" s="108"/>
      <c r="AB4" s="108"/>
      <c r="AC4" s="108"/>
      <c r="AD4" s="124"/>
      <c r="AH4" s="222"/>
      <c r="AL4" s="103"/>
      <c r="AM4" s="103"/>
      <c r="AN4" s="103"/>
      <c r="DL4" s="119" t="s">
        <v>143</v>
      </c>
      <c r="DM4" s="119" t="s">
        <v>144</v>
      </c>
      <c r="DN4" s="119" t="s">
        <v>83</v>
      </c>
      <c r="DO4" s="119" t="s">
        <v>83</v>
      </c>
      <c r="DP4" s="119" t="s">
        <v>144</v>
      </c>
      <c r="DQ4" s="119" t="s">
        <v>83</v>
      </c>
      <c r="DR4" s="119" t="s">
        <v>143</v>
      </c>
      <c r="DS4" s="119" t="s">
        <v>144</v>
      </c>
      <c r="DT4" s="119" t="s">
        <v>144</v>
      </c>
      <c r="DU4" s="119" t="s">
        <v>83</v>
      </c>
      <c r="DV4" s="119" t="s">
        <v>144</v>
      </c>
      <c r="DW4" s="119" t="s">
        <v>83</v>
      </c>
      <c r="DX4" s="119" t="s">
        <v>144</v>
      </c>
      <c r="DY4" s="119" t="s">
        <v>83</v>
      </c>
      <c r="DZ4" s="119"/>
      <c r="EA4" s="120" t="s">
        <v>6</v>
      </c>
      <c r="EB4" s="120" t="s">
        <v>145</v>
      </c>
      <c r="EC4" s="119"/>
      <c r="ED4" s="119" t="s">
        <v>146</v>
      </c>
      <c r="EE4" s="119" t="s">
        <v>147</v>
      </c>
      <c r="EF4" s="119" t="s">
        <v>148</v>
      </c>
      <c r="EG4" s="119" t="s">
        <v>149</v>
      </c>
      <c r="EH4" s="120" t="s">
        <v>150</v>
      </c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</row>
    <row r="5" spans="1:227" s="94" customFormat="1" ht="22.5" customHeight="1">
      <c r="A5" s="105" t="s">
        <v>151</v>
      </c>
      <c r="B5" s="106"/>
      <c r="C5" s="121" t="s">
        <v>152</v>
      </c>
      <c r="D5" s="125">
        <f>AI51</f>
        <v>144434.4</v>
      </c>
      <c r="E5" s="285" t="s">
        <v>153</v>
      </c>
      <c r="F5" s="285"/>
      <c r="G5" s="287" t="s">
        <v>34</v>
      </c>
      <c r="H5" s="287"/>
      <c r="I5" s="285" t="s">
        <v>154</v>
      </c>
      <c r="J5" s="285"/>
      <c r="K5" s="289" t="s">
        <v>155</v>
      </c>
      <c r="L5" s="290"/>
      <c r="N5" s="119" t="s">
        <v>156</v>
      </c>
      <c r="O5" s="96"/>
      <c r="U5" s="116"/>
      <c r="Y5" s="103"/>
      <c r="Z5" s="103"/>
      <c r="AA5" s="104"/>
      <c r="AD5" s="126"/>
      <c r="AH5" s="222"/>
      <c r="AL5" s="103"/>
      <c r="AM5" s="103"/>
      <c r="AN5" s="103"/>
      <c r="DL5" s="119" t="s">
        <v>157</v>
      </c>
      <c r="DM5" s="119" t="s">
        <v>158</v>
      </c>
      <c r="DN5" s="119" t="s">
        <v>142</v>
      </c>
      <c r="DO5" s="119" t="s">
        <v>142</v>
      </c>
      <c r="DP5" s="119" t="s">
        <v>158</v>
      </c>
      <c r="DQ5" s="119" t="s">
        <v>142</v>
      </c>
      <c r="DR5" s="119" t="s">
        <v>157</v>
      </c>
      <c r="DS5" s="119" t="s">
        <v>158</v>
      </c>
      <c r="DT5" s="119" t="s">
        <v>158</v>
      </c>
      <c r="DU5" s="119" t="s">
        <v>142</v>
      </c>
      <c r="DV5" s="119" t="s">
        <v>158</v>
      </c>
      <c r="DW5" s="119" t="s">
        <v>142</v>
      </c>
      <c r="DX5" s="119" t="s">
        <v>158</v>
      </c>
      <c r="DY5" s="119" t="s">
        <v>142</v>
      </c>
      <c r="DZ5" s="119"/>
      <c r="EA5" s="127" t="s">
        <v>159</v>
      </c>
      <c r="EB5" s="127" t="s">
        <v>160</v>
      </c>
      <c r="EC5" s="128" t="s">
        <v>80</v>
      </c>
      <c r="ED5" s="127" t="s">
        <v>161</v>
      </c>
      <c r="EE5" s="129"/>
      <c r="EF5" s="120" t="s">
        <v>162</v>
      </c>
      <c r="EG5" s="120" t="s">
        <v>155</v>
      </c>
      <c r="EH5" s="119" t="s">
        <v>141</v>
      </c>
      <c r="EI5" s="119" t="s">
        <v>163</v>
      </c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</row>
    <row r="6" spans="1:227" s="94" customFormat="1" ht="22.5" customHeight="1" thickBot="1">
      <c r="A6" s="110" t="s">
        <v>164</v>
      </c>
      <c r="B6" s="130" t="s">
        <v>155</v>
      </c>
      <c r="C6" s="111" t="s">
        <v>165</v>
      </c>
      <c r="D6" s="131">
        <v>45941</v>
      </c>
      <c r="E6" s="304" t="s">
        <v>166</v>
      </c>
      <c r="F6" s="304"/>
      <c r="G6" s="305" t="s">
        <v>253</v>
      </c>
      <c r="H6" s="305"/>
      <c r="I6" s="306" t="s">
        <v>167</v>
      </c>
      <c r="J6" s="306"/>
      <c r="K6" s="307" t="s">
        <v>325</v>
      </c>
      <c r="L6" s="308"/>
      <c r="N6" s="109"/>
      <c r="O6" s="117"/>
      <c r="U6" s="116"/>
      <c r="Y6" s="107"/>
      <c r="Z6" s="107"/>
      <c r="AA6" s="108"/>
      <c r="AB6" s="108"/>
      <c r="AC6" s="108"/>
      <c r="AD6" s="124"/>
      <c r="AH6" s="222"/>
      <c r="AL6" s="103"/>
      <c r="AM6" s="103"/>
      <c r="AN6" s="103"/>
      <c r="DL6" s="119" t="s">
        <v>137</v>
      </c>
      <c r="DM6" s="119" t="s">
        <v>168</v>
      </c>
      <c r="DN6" s="119" t="s">
        <v>156</v>
      </c>
      <c r="DO6" s="119" t="s">
        <v>156</v>
      </c>
      <c r="DP6" s="119" t="s">
        <v>168</v>
      </c>
      <c r="DQ6" s="119" t="s">
        <v>156</v>
      </c>
      <c r="DR6" s="119" t="s">
        <v>137</v>
      </c>
      <c r="DS6" s="119" t="s">
        <v>168</v>
      </c>
      <c r="DT6" s="119" t="s">
        <v>168</v>
      </c>
      <c r="DU6" s="119" t="s">
        <v>156</v>
      </c>
      <c r="DV6" s="119" t="s">
        <v>168</v>
      </c>
      <c r="DW6" s="119" t="s">
        <v>156</v>
      </c>
      <c r="DX6" s="119" t="s">
        <v>168</v>
      </c>
      <c r="DY6" s="119" t="s">
        <v>156</v>
      </c>
      <c r="DZ6" s="119"/>
      <c r="EA6" s="120" t="s">
        <v>169</v>
      </c>
      <c r="EB6" s="120" t="s">
        <v>170</v>
      </c>
      <c r="EC6" s="120" t="s">
        <v>171</v>
      </c>
      <c r="ED6" s="120" t="s">
        <v>172</v>
      </c>
      <c r="EE6" s="120" t="s">
        <v>173</v>
      </c>
      <c r="EF6" s="119" t="s">
        <v>139</v>
      </c>
      <c r="EG6" s="120" t="s">
        <v>174</v>
      </c>
      <c r="EH6" s="119" t="s">
        <v>175</v>
      </c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</row>
    <row r="7" spans="1:227" s="2" customFormat="1">
      <c r="A7" s="292" t="s">
        <v>176</v>
      </c>
      <c r="B7" s="292" t="s">
        <v>177</v>
      </c>
      <c r="C7" s="292" t="s">
        <v>178</v>
      </c>
      <c r="D7" s="292" t="s">
        <v>179</v>
      </c>
      <c r="E7" s="291" t="s">
        <v>180</v>
      </c>
      <c r="F7" s="291" t="s">
        <v>181</v>
      </c>
      <c r="G7" s="299" t="s">
        <v>182</v>
      </c>
      <c r="H7" s="299" t="s">
        <v>183</v>
      </c>
      <c r="I7" s="291" t="s">
        <v>81</v>
      </c>
      <c r="J7" s="298" t="s">
        <v>184</v>
      </c>
      <c r="K7" s="296" t="s">
        <v>185</v>
      </c>
      <c r="L7" s="296"/>
      <c r="M7" s="296"/>
      <c r="N7" s="296"/>
      <c r="O7" s="296"/>
      <c r="P7" s="296"/>
      <c r="Q7" s="296"/>
      <c r="R7" s="296"/>
      <c r="S7" s="296"/>
      <c r="T7" s="296" t="s">
        <v>186</v>
      </c>
      <c r="U7" s="296"/>
      <c r="V7" s="296"/>
      <c r="W7" s="298" t="s">
        <v>187</v>
      </c>
      <c r="X7" s="1" t="s">
        <v>188</v>
      </c>
      <c r="Y7" s="1" t="s">
        <v>188</v>
      </c>
      <c r="Z7" s="1"/>
      <c r="AA7" s="1"/>
      <c r="AB7" s="1"/>
      <c r="AC7" s="1"/>
      <c r="AD7" s="298" t="s">
        <v>189</v>
      </c>
      <c r="AE7" s="298" t="s">
        <v>190</v>
      </c>
      <c r="AF7" s="313" t="s">
        <v>191</v>
      </c>
      <c r="AG7" s="312" t="s">
        <v>356</v>
      </c>
      <c r="AH7" s="314" t="s">
        <v>245</v>
      </c>
      <c r="AI7" s="310" t="s">
        <v>192</v>
      </c>
      <c r="AJ7" s="310" t="s">
        <v>193</v>
      </c>
    </row>
    <row r="8" spans="1:227" s="2" customFormat="1" ht="19.5" customHeight="1">
      <c r="A8" s="291"/>
      <c r="B8" s="291"/>
      <c r="C8" s="291"/>
      <c r="D8" s="291"/>
      <c r="E8" s="291"/>
      <c r="F8" s="291"/>
      <c r="G8" s="300"/>
      <c r="H8" s="300"/>
      <c r="I8" s="291"/>
      <c r="J8" s="298"/>
      <c r="K8" s="309" t="s">
        <v>194</v>
      </c>
      <c r="L8" s="309"/>
      <c r="M8" s="309"/>
      <c r="N8" s="291" t="s">
        <v>195</v>
      </c>
      <c r="O8" s="291" t="s">
        <v>196</v>
      </c>
      <c r="P8" s="298" t="s">
        <v>197</v>
      </c>
      <c r="Q8" s="3" t="s">
        <v>198</v>
      </c>
      <c r="R8" s="4" t="s">
        <v>199</v>
      </c>
      <c r="S8" s="298" t="s">
        <v>200</v>
      </c>
      <c r="T8" s="291" t="s">
        <v>201</v>
      </c>
      <c r="U8" s="291" t="s">
        <v>202</v>
      </c>
      <c r="V8" s="298" t="s">
        <v>203</v>
      </c>
      <c r="W8" s="298"/>
      <c r="X8" s="4" t="s">
        <v>204</v>
      </c>
      <c r="Y8" s="4" t="s">
        <v>205</v>
      </c>
      <c r="Z8" s="1" t="s">
        <v>206</v>
      </c>
      <c r="AA8" s="1" t="s">
        <v>207</v>
      </c>
      <c r="AB8" s="4" t="s">
        <v>208</v>
      </c>
      <c r="AC8" s="4" t="s">
        <v>209</v>
      </c>
      <c r="AD8" s="298"/>
      <c r="AE8" s="298"/>
      <c r="AF8" s="313"/>
      <c r="AG8" s="312"/>
      <c r="AH8" s="315"/>
      <c r="AI8" s="311"/>
      <c r="AJ8" s="311"/>
    </row>
    <row r="9" spans="1:227" s="10" customFormat="1" ht="18.75" customHeight="1">
      <c r="A9" s="291"/>
      <c r="B9" s="291"/>
      <c r="C9" s="291"/>
      <c r="D9" s="291"/>
      <c r="E9" s="291"/>
      <c r="F9" s="291"/>
      <c r="G9" s="292"/>
      <c r="H9" s="292"/>
      <c r="I9" s="291"/>
      <c r="J9" s="298"/>
      <c r="K9" s="5" t="s">
        <v>210</v>
      </c>
      <c r="L9" s="5" t="s">
        <v>211</v>
      </c>
      <c r="M9" s="5" t="s">
        <v>212</v>
      </c>
      <c r="N9" s="291"/>
      <c r="O9" s="291"/>
      <c r="P9" s="298"/>
      <c r="Q9" s="6">
        <v>63</v>
      </c>
      <c r="R9" s="7">
        <v>3500</v>
      </c>
      <c r="S9" s="298"/>
      <c r="T9" s="291"/>
      <c r="U9" s="291"/>
      <c r="V9" s="298"/>
      <c r="W9" s="298"/>
      <c r="X9" s="8">
        <v>0.03</v>
      </c>
      <c r="Y9" s="8"/>
      <c r="Z9" s="8"/>
      <c r="AA9" s="9">
        <v>5.5E-2</v>
      </c>
      <c r="AB9" s="9"/>
      <c r="AC9" s="8">
        <v>0.08</v>
      </c>
      <c r="AD9" s="298"/>
      <c r="AE9" s="298"/>
      <c r="AF9" s="313"/>
      <c r="AG9" s="312"/>
      <c r="AH9" s="315"/>
      <c r="AI9" s="311"/>
      <c r="AJ9" s="311"/>
    </row>
    <row r="10" spans="1:227" s="10" customFormat="1" ht="18.75" customHeight="1">
      <c r="A10" s="270" t="s">
        <v>373</v>
      </c>
      <c r="B10" s="271"/>
      <c r="C10" s="271"/>
      <c r="D10" s="271"/>
      <c r="E10" s="271"/>
      <c r="F10" s="272"/>
      <c r="G10" s="151"/>
      <c r="H10" s="151"/>
      <c r="I10" s="151"/>
      <c r="J10" s="152"/>
      <c r="K10" s="153"/>
      <c r="L10" s="153"/>
      <c r="M10" s="153"/>
      <c r="N10" s="151"/>
      <c r="O10" s="151"/>
      <c r="P10" s="152"/>
      <c r="Q10" s="152"/>
      <c r="R10" s="154"/>
      <c r="S10" s="152"/>
      <c r="T10" s="151"/>
      <c r="U10" s="151"/>
      <c r="V10" s="152"/>
      <c r="W10" s="152"/>
      <c r="X10" s="155"/>
      <c r="Y10" s="155"/>
      <c r="Z10" s="155"/>
      <c r="AA10" s="155"/>
      <c r="AB10" s="156"/>
      <c r="AC10" s="155"/>
      <c r="AD10" s="152"/>
      <c r="AE10" s="152"/>
      <c r="AF10" s="157"/>
      <c r="AG10" s="207"/>
      <c r="AH10" s="223"/>
      <c r="AI10" s="158"/>
      <c r="AJ10" s="158"/>
    </row>
    <row r="11" spans="1:227" s="26" customFormat="1" ht="22.5" customHeight="1">
      <c r="A11" s="293" t="s">
        <v>213</v>
      </c>
      <c r="B11" s="294"/>
      <c r="C11" s="295"/>
      <c r="D11" s="11"/>
      <c r="E11" s="11"/>
      <c r="F11" s="11"/>
      <c r="G11" s="11"/>
      <c r="H11" s="11"/>
      <c r="I11" s="11"/>
      <c r="J11" s="12"/>
      <c r="K11" s="13"/>
      <c r="L11" s="13"/>
      <c r="M11" s="13"/>
      <c r="N11" s="14"/>
      <c r="O11" s="11"/>
      <c r="P11" s="15"/>
      <c r="Q11" s="16"/>
      <c r="R11" s="17"/>
      <c r="S11" s="18"/>
      <c r="T11" s="19"/>
      <c r="U11" s="20"/>
      <c r="V11" s="21"/>
      <c r="W11" s="21"/>
      <c r="X11" s="22"/>
      <c r="Y11" s="22"/>
      <c r="Z11" s="21"/>
      <c r="AA11" s="21"/>
      <c r="AB11" s="21"/>
      <c r="AC11" s="22"/>
      <c r="AD11" s="23"/>
      <c r="AE11" s="24"/>
      <c r="AF11" s="25"/>
      <c r="AG11" s="45"/>
      <c r="AH11" s="224"/>
      <c r="AI11" s="45"/>
      <c r="AJ11" s="45"/>
    </row>
    <row r="12" spans="1:227" s="44" customFormat="1" ht="22.5" customHeight="1">
      <c r="A12" s="273" t="str">
        <f>A11</f>
        <v>2pc PC - Beautyrest Brand 90gsm Solid Statin Pillowcase</v>
      </c>
      <c r="B12" s="274" t="s">
        <v>246</v>
      </c>
      <c r="C12" s="274" t="s">
        <v>215</v>
      </c>
      <c r="D12" s="27" t="s">
        <v>216</v>
      </c>
      <c r="E12" s="275" t="s">
        <v>298</v>
      </c>
      <c r="F12" s="275"/>
      <c r="G12" s="203" t="s">
        <v>371</v>
      </c>
      <c r="H12" s="206" t="s">
        <v>313</v>
      </c>
      <c r="I12" s="98">
        <f>J12*0.97</f>
        <v>1.0873699999999999</v>
      </c>
      <c r="J12" s="28">
        <f>'CHN 04-09-2025'!G6</f>
        <v>1.121</v>
      </c>
      <c r="K12" s="29">
        <v>25</v>
      </c>
      <c r="L12" s="30">
        <v>17</v>
      </c>
      <c r="M12" s="29">
        <v>24</v>
      </c>
      <c r="N12" s="132">
        <v>8</v>
      </c>
      <c r="O12" s="133">
        <v>2.46</v>
      </c>
      <c r="P12" s="31">
        <f t="shared" ref="P12:P17" si="0">K12*L12*M12/1000000/N12</f>
        <v>1.2750000000000001E-3</v>
      </c>
      <c r="Q12" s="32">
        <f t="shared" ref="Q12:Q13" si="1">$Q$9/P12</f>
        <v>49411.76470588235</v>
      </c>
      <c r="R12" s="33">
        <f>$R$9</f>
        <v>3500</v>
      </c>
      <c r="S12" s="34">
        <f t="shared" ref="S12:S17" si="2">R12/Q12</f>
        <v>7.0833333333333331E-2</v>
      </c>
      <c r="T12" s="35" t="s">
        <v>218</v>
      </c>
      <c r="U12" s="36">
        <v>0.41399999999999998</v>
      </c>
      <c r="V12" s="37">
        <f t="shared" ref="V12:V17" si="3">J12*U12</f>
        <v>0.46409399999999995</v>
      </c>
      <c r="W12" s="37">
        <f t="shared" ref="W12:W17" si="4">V12+S12+J12</f>
        <v>1.6559273333333333</v>
      </c>
      <c r="X12" s="38"/>
      <c r="Y12" s="38"/>
      <c r="Z12" s="39"/>
      <c r="AA12" s="39">
        <f t="shared" ref="AA12:AA21" si="5">$AA$9*AG12</f>
        <v>0.15125</v>
      </c>
      <c r="AB12" s="40"/>
      <c r="AC12" s="38"/>
      <c r="AD12" s="41">
        <f>SUM(X12:AC12)</f>
        <v>0.15125</v>
      </c>
      <c r="AE12" s="42">
        <f>AD12+W12</f>
        <v>1.8071773333333332</v>
      </c>
      <c r="AF12" s="43">
        <f t="shared" ref="AF12:AF17" si="6">(AG12-AE12)/AG12</f>
        <v>0.34284460606060613</v>
      </c>
      <c r="AG12" s="208">
        <v>2.75</v>
      </c>
      <c r="AH12" s="225">
        <v>1904</v>
      </c>
      <c r="AI12" s="99">
        <f>AG12*AH12</f>
        <v>5236</v>
      </c>
      <c r="AJ12" s="99">
        <f>AH12*AE12</f>
        <v>3440.8656426666662</v>
      </c>
    </row>
    <row r="13" spans="1:227" s="44" customFormat="1" ht="22.5" customHeight="1">
      <c r="A13" s="273"/>
      <c r="B13" s="273"/>
      <c r="C13" s="273"/>
      <c r="D13" s="27" t="s">
        <v>219</v>
      </c>
      <c r="E13" s="276"/>
      <c r="F13" s="276"/>
      <c r="G13" s="203" t="s">
        <v>301</v>
      </c>
      <c r="H13" s="206" t="s">
        <v>314</v>
      </c>
      <c r="I13" s="98">
        <f t="shared" ref="I13:I21" si="7">J13*0.97</f>
        <v>1.23481</v>
      </c>
      <c r="J13" s="28">
        <f>'CHN 04-09-2025'!G7</f>
        <v>1.2729999999999999</v>
      </c>
      <c r="K13" s="29">
        <v>25</v>
      </c>
      <c r="L13" s="30">
        <v>17</v>
      </c>
      <c r="M13" s="29">
        <v>26</v>
      </c>
      <c r="N13" s="132">
        <v>8</v>
      </c>
      <c r="O13" s="133">
        <v>2.7</v>
      </c>
      <c r="P13" s="31">
        <f t="shared" si="0"/>
        <v>1.3812500000000001E-3</v>
      </c>
      <c r="Q13" s="32">
        <f t="shared" si="1"/>
        <v>45610.859728506781</v>
      </c>
      <c r="R13" s="33">
        <f t="shared" ref="R13:R21" si="8">$R$9</f>
        <v>3500</v>
      </c>
      <c r="S13" s="34">
        <f t="shared" si="2"/>
        <v>7.6736111111111116E-2</v>
      </c>
      <c r="T13" s="35" t="s">
        <v>218</v>
      </c>
      <c r="U13" s="36">
        <v>0.41399999999999998</v>
      </c>
      <c r="V13" s="37">
        <f t="shared" si="3"/>
        <v>0.52702199999999999</v>
      </c>
      <c r="W13" s="37">
        <f t="shared" si="4"/>
        <v>1.8767581111111111</v>
      </c>
      <c r="X13" s="38"/>
      <c r="Y13" s="38"/>
      <c r="Z13" s="39"/>
      <c r="AA13" s="39">
        <f t="shared" si="5"/>
        <v>0.1716</v>
      </c>
      <c r="AB13" s="40"/>
      <c r="AC13" s="38"/>
      <c r="AD13" s="41">
        <f t="shared" ref="AD13:AD17" si="9">SUM(X13:AC13)</f>
        <v>0.1716</v>
      </c>
      <c r="AE13" s="42">
        <f t="shared" ref="AE13:AE17" si="10">AD13+W13</f>
        <v>2.0483581111111113</v>
      </c>
      <c r="AF13" s="43">
        <f t="shared" si="6"/>
        <v>0.34347496438746433</v>
      </c>
      <c r="AG13" s="208">
        <v>3.12</v>
      </c>
      <c r="AH13" s="225">
        <v>1408</v>
      </c>
      <c r="AI13" s="99">
        <f t="shared" ref="AI13:AI21" si="11">AG13*AH13</f>
        <v>4392.96</v>
      </c>
      <c r="AJ13" s="99">
        <f t="shared" ref="AJ13:AJ21" si="12">AH13*AE13</f>
        <v>2884.0882204444447</v>
      </c>
    </row>
    <row r="14" spans="1:227" s="44" customFormat="1" ht="22.5" customHeight="1">
      <c r="A14" s="273" t="str">
        <f>A11</f>
        <v>2pc PC - Beautyrest Brand 90gsm Solid Statin Pillowcase</v>
      </c>
      <c r="B14" s="274" t="s">
        <v>214</v>
      </c>
      <c r="C14" s="274" t="s">
        <v>215</v>
      </c>
      <c r="D14" s="27" t="s">
        <v>216</v>
      </c>
      <c r="E14" s="275" t="s">
        <v>248</v>
      </c>
      <c r="F14" s="275"/>
      <c r="G14" s="202" t="s">
        <v>372</v>
      </c>
      <c r="H14" s="206" t="s">
        <v>315</v>
      </c>
      <c r="I14" s="98">
        <f t="shared" si="7"/>
        <v>1.0873699999999999</v>
      </c>
      <c r="J14" s="28">
        <f t="shared" ref="J14:J17" si="13">J12</f>
        <v>1.121</v>
      </c>
      <c r="K14" s="29">
        <v>25</v>
      </c>
      <c r="L14" s="30">
        <v>17</v>
      </c>
      <c r="M14" s="29">
        <v>24</v>
      </c>
      <c r="N14" s="132">
        <v>8</v>
      </c>
      <c r="O14" s="133">
        <v>2.46</v>
      </c>
      <c r="P14" s="31">
        <f t="shared" ref="P14:P15" si="14">K14*L14*M14/1000000/N14</f>
        <v>1.2750000000000001E-3</v>
      </c>
      <c r="Q14" s="32">
        <f t="shared" ref="Q14:Q15" si="15">$Q$9/P14</f>
        <v>49411.76470588235</v>
      </c>
      <c r="R14" s="33">
        <f t="shared" si="8"/>
        <v>3500</v>
      </c>
      <c r="S14" s="34">
        <f t="shared" ref="S14:S15" si="16">R14/Q14</f>
        <v>7.0833333333333331E-2</v>
      </c>
      <c r="T14" s="35" t="s">
        <v>218</v>
      </c>
      <c r="U14" s="36">
        <v>0.41399999999999998</v>
      </c>
      <c r="V14" s="37">
        <f t="shared" ref="V14:V15" si="17">J14*U14</f>
        <v>0.46409399999999995</v>
      </c>
      <c r="W14" s="37">
        <f t="shared" ref="W14:W15" si="18">V14+S14+J14</f>
        <v>1.6559273333333333</v>
      </c>
      <c r="X14" s="38"/>
      <c r="Y14" s="38"/>
      <c r="Z14" s="39"/>
      <c r="AA14" s="39">
        <f>$AA$9*AG14</f>
        <v>0.15125</v>
      </c>
      <c r="AB14" s="40"/>
      <c r="AC14" s="38"/>
      <c r="AD14" s="41">
        <f t="shared" ref="AD14:AD15" si="19">SUM(X14:AC14)</f>
        <v>0.15125</v>
      </c>
      <c r="AE14" s="42">
        <f t="shared" ref="AE14:AE15" si="20">AD14+W14</f>
        <v>1.8071773333333332</v>
      </c>
      <c r="AF14" s="43">
        <f t="shared" ref="AF14:AF15" si="21">(AG14-AE14)/AG14</f>
        <v>0.34284460606060613</v>
      </c>
      <c r="AG14" s="208">
        <v>2.75</v>
      </c>
      <c r="AH14" s="225">
        <v>1904</v>
      </c>
      <c r="AI14" s="99">
        <f t="shared" si="11"/>
        <v>5236</v>
      </c>
      <c r="AJ14" s="99">
        <f t="shared" si="12"/>
        <v>3440.8656426666662</v>
      </c>
    </row>
    <row r="15" spans="1:227" s="44" customFormat="1" ht="22.5" customHeight="1">
      <c r="A15" s="273"/>
      <c r="B15" s="273"/>
      <c r="C15" s="273"/>
      <c r="D15" s="27" t="s">
        <v>219</v>
      </c>
      <c r="E15" s="276"/>
      <c r="F15" s="276"/>
      <c r="G15" s="202" t="s">
        <v>303</v>
      </c>
      <c r="H15" s="206" t="s">
        <v>316</v>
      </c>
      <c r="I15" s="98">
        <f t="shared" si="7"/>
        <v>1.23481</v>
      </c>
      <c r="J15" s="28">
        <f t="shared" si="13"/>
        <v>1.2729999999999999</v>
      </c>
      <c r="K15" s="29">
        <v>25</v>
      </c>
      <c r="L15" s="30">
        <v>17</v>
      </c>
      <c r="M15" s="29">
        <v>26</v>
      </c>
      <c r="N15" s="132">
        <v>8</v>
      </c>
      <c r="O15" s="133">
        <v>2.7</v>
      </c>
      <c r="P15" s="31">
        <f t="shared" si="14"/>
        <v>1.3812500000000001E-3</v>
      </c>
      <c r="Q15" s="32">
        <f t="shared" si="15"/>
        <v>45610.859728506781</v>
      </c>
      <c r="R15" s="33">
        <f t="shared" si="8"/>
        <v>3500</v>
      </c>
      <c r="S15" s="34">
        <f t="shared" si="16"/>
        <v>7.6736111111111116E-2</v>
      </c>
      <c r="T15" s="35" t="s">
        <v>218</v>
      </c>
      <c r="U15" s="36">
        <v>0.41399999999999998</v>
      </c>
      <c r="V15" s="37">
        <f t="shared" si="17"/>
        <v>0.52702199999999999</v>
      </c>
      <c r="W15" s="37">
        <f t="shared" si="18"/>
        <v>1.8767581111111111</v>
      </c>
      <c r="X15" s="38"/>
      <c r="Y15" s="38"/>
      <c r="Z15" s="39"/>
      <c r="AA15" s="39">
        <f t="shared" ref="AA15" si="22">$AA$9*AG15</f>
        <v>0.1716</v>
      </c>
      <c r="AB15" s="40"/>
      <c r="AC15" s="38"/>
      <c r="AD15" s="41">
        <f t="shared" si="19"/>
        <v>0.1716</v>
      </c>
      <c r="AE15" s="42">
        <f t="shared" si="20"/>
        <v>2.0483581111111113</v>
      </c>
      <c r="AF15" s="43">
        <f t="shared" si="21"/>
        <v>0.34347496438746433</v>
      </c>
      <c r="AG15" s="208">
        <v>3.12</v>
      </c>
      <c r="AH15" s="225">
        <v>1408</v>
      </c>
      <c r="AI15" s="99">
        <f t="shared" si="11"/>
        <v>4392.96</v>
      </c>
      <c r="AJ15" s="99">
        <f t="shared" si="12"/>
        <v>2884.0882204444447</v>
      </c>
    </row>
    <row r="16" spans="1:227" s="44" customFormat="1" ht="22.5" customHeight="1">
      <c r="A16" s="273" t="str">
        <f>A11</f>
        <v>2pc PC - Beautyrest Brand 90gsm Solid Statin Pillowcase</v>
      </c>
      <c r="B16" s="274" t="s">
        <v>247</v>
      </c>
      <c r="C16" s="274" t="s">
        <v>221</v>
      </c>
      <c r="D16" s="27" t="s">
        <v>216</v>
      </c>
      <c r="E16" s="275" t="s">
        <v>300</v>
      </c>
      <c r="F16" s="275"/>
      <c r="G16" s="91" t="s">
        <v>310</v>
      </c>
      <c r="H16" s="206" t="s">
        <v>317</v>
      </c>
      <c r="I16" s="98">
        <f t="shared" si="7"/>
        <v>1.0873699999999999</v>
      </c>
      <c r="J16" s="28">
        <f t="shared" si="13"/>
        <v>1.121</v>
      </c>
      <c r="K16" s="29">
        <v>25</v>
      </c>
      <c r="L16" s="30">
        <v>17</v>
      </c>
      <c r="M16" s="29">
        <v>24</v>
      </c>
      <c r="N16" s="132">
        <v>8</v>
      </c>
      <c r="O16" s="133">
        <v>2.46</v>
      </c>
      <c r="P16" s="31">
        <f t="shared" si="0"/>
        <v>1.2750000000000001E-3</v>
      </c>
      <c r="Q16" s="32">
        <f t="shared" ref="Q16:Q17" si="23">$Q$9/P16</f>
        <v>49411.76470588235</v>
      </c>
      <c r="R16" s="33">
        <f t="shared" si="8"/>
        <v>3500</v>
      </c>
      <c r="S16" s="34">
        <f t="shared" si="2"/>
        <v>7.0833333333333331E-2</v>
      </c>
      <c r="T16" s="35" t="s">
        <v>218</v>
      </c>
      <c r="U16" s="36">
        <v>0.41399999999999998</v>
      </c>
      <c r="V16" s="37">
        <f t="shared" si="3"/>
        <v>0.46409399999999995</v>
      </c>
      <c r="W16" s="37">
        <f t="shared" si="4"/>
        <v>1.6559273333333333</v>
      </c>
      <c r="X16" s="38"/>
      <c r="Y16" s="38"/>
      <c r="Z16" s="39"/>
      <c r="AA16" s="39">
        <f t="shared" si="5"/>
        <v>0.15125</v>
      </c>
      <c r="AB16" s="40"/>
      <c r="AC16" s="38"/>
      <c r="AD16" s="41">
        <f t="shared" si="9"/>
        <v>0.15125</v>
      </c>
      <c r="AE16" s="42">
        <f t="shared" si="10"/>
        <v>1.8071773333333332</v>
      </c>
      <c r="AF16" s="43">
        <f t="shared" si="6"/>
        <v>0.34284460606060613</v>
      </c>
      <c r="AG16" s="208">
        <v>2.75</v>
      </c>
      <c r="AH16" s="225">
        <v>1904</v>
      </c>
      <c r="AI16" s="99">
        <f t="shared" si="11"/>
        <v>5236</v>
      </c>
      <c r="AJ16" s="99">
        <f t="shared" si="12"/>
        <v>3440.8656426666662</v>
      </c>
    </row>
    <row r="17" spans="1:37" s="44" customFormat="1" ht="22.5" customHeight="1">
      <c r="A17" s="273"/>
      <c r="B17" s="273"/>
      <c r="C17" s="273"/>
      <c r="D17" s="27" t="s">
        <v>219</v>
      </c>
      <c r="E17" s="276"/>
      <c r="F17" s="276"/>
      <c r="G17" s="205" t="s">
        <v>308</v>
      </c>
      <c r="H17" s="206" t="s">
        <v>318</v>
      </c>
      <c r="I17" s="98">
        <f t="shared" si="7"/>
        <v>1.23481</v>
      </c>
      <c r="J17" s="28">
        <f t="shared" si="13"/>
        <v>1.2729999999999999</v>
      </c>
      <c r="K17" s="29">
        <v>25</v>
      </c>
      <c r="L17" s="30">
        <v>17</v>
      </c>
      <c r="M17" s="29">
        <v>26</v>
      </c>
      <c r="N17" s="132">
        <v>8</v>
      </c>
      <c r="O17" s="133">
        <v>2.7</v>
      </c>
      <c r="P17" s="31">
        <f t="shared" si="0"/>
        <v>1.3812500000000001E-3</v>
      </c>
      <c r="Q17" s="32">
        <f t="shared" si="23"/>
        <v>45610.859728506781</v>
      </c>
      <c r="R17" s="33">
        <f t="shared" si="8"/>
        <v>3500</v>
      </c>
      <c r="S17" s="34">
        <f t="shared" si="2"/>
        <v>7.6736111111111116E-2</v>
      </c>
      <c r="T17" s="35" t="s">
        <v>218</v>
      </c>
      <c r="U17" s="36">
        <v>0.41399999999999998</v>
      </c>
      <c r="V17" s="37">
        <f t="shared" si="3"/>
        <v>0.52702199999999999</v>
      </c>
      <c r="W17" s="37">
        <f t="shared" si="4"/>
        <v>1.8767581111111111</v>
      </c>
      <c r="X17" s="38"/>
      <c r="Y17" s="38"/>
      <c r="Z17" s="39"/>
      <c r="AA17" s="39">
        <f t="shared" si="5"/>
        <v>0.1716</v>
      </c>
      <c r="AB17" s="40"/>
      <c r="AC17" s="38"/>
      <c r="AD17" s="41">
        <f t="shared" si="9"/>
        <v>0.1716</v>
      </c>
      <c r="AE17" s="42">
        <f t="shared" si="10"/>
        <v>2.0483581111111113</v>
      </c>
      <c r="AF17" s="43">
        <f t="shared" si="6"/>
        <v>0.34347496438746433</v>
      </c>
      <c r="AG17" s="208">
        <v>3.12</v>
      </c>
      <c r="AH17" s="225">
        <v>1408</v>
      </c>
      <c r="AI17" s="99">
        <f t="shared" si="11"/>
        <v>4392.96</v>
      </c>
      <c r="AJ17" s="99">
        <f t="shared" si="12"/>
        <v>2884.0882204444447</v>
      </c>
    </row>
    <row r="18" spans="1:37" s="44" customFormat="1" ht="22.5" customHeight="1">
      <c r="A18" s="273" t="str">
        <f>A16</f>
        <v>2pc PC - Beautyrest Brand 90gsm Solid Statin Pillowcase</v>
      </c>
      <c r="B18" s="274" t="s">
        <v>349</v>
      </c>
      <c r="C18" s="274" t="s">
        <v>221</v>
      </c>
      <c r="D18" s="27" t="s">
        <v>216</v>
      </c>
      <c r="E18" s="275" t="s">
        <v>327</v>
      </c>
      <c r="F18" s="275"/>
      <c r="G18" s="211" t="s">
        <v>363</v>
      </c>
      <c r="H18" s="212" t="s">
        <v>364</v>
      </c>
      <c r="I18" s="98">
        <f t="shared" si="7"/>
        <v>1.0873699999999999</v>
      </c>
      <c r="J18" s="28">
        <f>J16</f>
        <v>1.121</v>
      </c>
      <c r="K18" s="29">
        <v>25</v>
      </c>
      <c r="L18" s="30">
        <v>17</v>
      </c>
      <c r="M18" s="29">
        <v>24</v>
      </c>
      <c r="N18" s="132">
        <v>8</v>
      </c>
      <c r="O18" s="133">
        <v>2.46</v>
      </c>
      <c r="P18" s="31">
        <f t="shared" ref="P18:P19" si="24">K18*L18*M18/1000000/N18</f>
        <v>1.2750000000000001E-3</v>
      </c>
      <c r="Q18" s="32">
        <f t="shared" ref="Q18:Q19" si="25">$Q$9/P18</f>
        <v>49411.76470588235</v>
      </c>
      <c r="R18" s="33">
        <f t="shared" si="8"/>
        <v>3500</v>
      </c>
      <c r="S18" s="34">
        <f t="shared" ref="S18:S19" si="26">R18/Q18</f>
        <v>7.0833333333333331E-2</v>
      </c>
      <c r="T18" s="35" t="s">
        <v>218</v>
      </c>
      <c r="U18" s="36">
        <v>0.41399999999999998</v>
      </c>
      <c r="V18" s="37">
        <f t="shared" ref="V18:V19" si="27">J18*U18</f>
        <v>0.46409399999999995</v>
      </c>
      <c r="W18" s="37">
        <f t="shared" ref="W18:W19" si="28">V18+S18+J18</f>
        <v>1.6559273333333333</v>
      </c>
      <c r="X18" s="38"/>
      <c r="Y18" s="38"/>
      <c r="Z18" s="39"/>
      <c r="AA18" s="39">
        <f t="shared" si="5"/>
        <v>0.15125</v>
      </c>
      <c r="AB18" s="40"/>
      <c r="AC18" s="38"/>
      <c r="AD18" s="41">
        <f t="shared" ref="AD18:AD19" si="29">SUM(X18:AC18)</f>
        <v>0.15125</v>
      </c>
      <c r="AE18" s="42">
        <f t="shared" ref="AE18:AE19" si="30">AD18+W18</f>
        <v>1.8071773333333332</v>
      </c>
      <c r="AF18" s="43">
        <f t="shared" ref="AF18:AF19" si="31">(AG18-AE18)/AG18</f>
        <v>0.34284460606060613</v>
      </c>
      <c r="AG18" s="208">
        <v>2.75</v>
      </c>
      <c r="AH18" s="225">
        <v>1904</v>
      </c>
      <c r="AI18" s="99">
        <f t="shared" si="11"/>
        <v>5236</v>
      </c>
      <c r="AJ18" s="99">
        <f t="shared" si="12"/>
        <v>3440.8656426666662</v>
      </c>
    </row>
    <row r="19" spans="1:37" s="44" customFormat="1" ht="22.15" customHeight="1">
      <c r="A19" s="273"/>
      <c r="B19" s="273"/>
      <c r="C19" s="273"/>
      <c r="D19" s="27" t="s">
        <v>219</v>
      </c>
      <c r="E19" s="276"/>
      <c r="F19" s="276"/>
      <c r="G19" s="211" t="s">
        <v>350</v>
      </c>
      <c r="H19" s="212" t="s">
        <v>365</v>
      </c>
      <c r="I19" s="98">
        <f t="shared" si="7"/>
        <v>1.23481</v>
      </c>
      <c r="J19" s="28">
        <f>J17</f>
        <v>1.2729999999999999</v>
      </c>
      <c r="K19" s="29">
        <v>25</v>
      </c>
      <c r="L19" s="30">
        <v>17</v>
      </c>
      <c r="M19" s="29">
        <v>26</v>
      </c>
      <c r="N19" s="132">
        <v>8</v>
      </c>
      <c r="O19" s="133">
        <v>2.7</v>
      </c>
      <c r="P19" s="31">
        <f t="shared" si="24"/>
        <v>1.3812500000000001E-3</v>
      </c>
      <c r="Q19" s="32">
        <f t="shared" si="25"/>
        <v>45610.859728506781</v>
      </c>
      <c r="R19" s="33">
        <f t="shared" si="8"/>
        <v>3500</v>
      </c>
      <c r="S19" s="34">
        <f t="shared" si="26"/>
        <v>7.6736111111111116E-2</v>
      </c>
      <c r="T19" s="35" t="s">
        <v>218</v>
      </c>
      <c r="U19" s="36">
        <v>0.41399999999999998</v>
      </c>
      <c r="V19" s="37">
        <f t="shared" si="27"/>
        <v>0.52702199999999999</v>
      </c>
      <c r="W19" s="37">
        <f t="shared" si="28"/>
        <v>1.8767581111111111</v>
      </c>
      <c r="X19" s="38"/>
      <c r="Y19" s="38"/>
      <c r="Z19" s="39"/>
      <c r="AA19" s="39">
        <f t="shared" si="5"/>
        <v>0.1716</v>
      </c>
      <c r="AB19" s="40"/>
      <c r="AC19" s="38"/>
      <c r="AD19" s="41">
        <f t="shared" si="29"/>
        <v>0.1716</v>
      </c>
      <c r="AE19" s="42">
        <f t="shared" si="30"/>
        <v>2.0483581111111113</v>
      </c>
      <c r="AF19" s="43">
        <f t="shared" si="31"/>
        <v>0.34347496438746433</v>
      </c>
      <c r="AG19" s="208">
        <v>3.12</v>
      </c>
      <c r="AH19" s="225">
        <v>1408</v>
      </c>
      <c r="AI19" s="99">
        <f t="shared" si="11"/>
        <v>4392.96</v>
      </c>
      <c r="AJ19" s="99">
        <f t="shared" si="12"/>
        <v>2884.0882204444447</v>
      </c>
    </row>
    <row r="20" spans="1:37" s="44" customFormat="1" ht="22.5" customHeight="1">
      <c r="A20" s="273" t="str">
        <f>A18</f>
        <v>2pc PC - Beautyrest Brand 90gsm Solid Statin Pillowcase</v>
      </c>
      <c r="B20" s="274" t="s">
        <v>220</v>
      </c>
      <c r="C20" s="274" t="s">
        <v>221</v>
      </c>
      <c r="D20" s="27" t="s">
        <v>216</v>
      </c>
      <c r="E20" s="275" t="s">
        <v>252</v>
      </c>
      <c r="F20" s="275"/>
      <c r="G20" s="204" t="s">
        <v>311</v>
      </c>
      <c r="H20" s="210" t="s">
        <v>366</v>
      </c>
      <c r="I20" s="98">
        <f t="shared" si="7"/>
        <v>1.0873699999999999</v>
      </c>
      <c r="J20" s="28">
        <f t="shared" ref="J20:J21" si="32">J18</f>
        <v>1.121</v>
      </c>
      <c r="K20" s="29">
        <v>25</v>
      </c>
      <c r="L20" s="30">
        <v>17</v>
      </c>
      <c r="M20" s="29">
        <v>24</v>
      </c>
      <c r="N20" s="132">
        <v>8</v>
      </c>
      <c r="O20" s="133">
        <v>2.46</v>
      </c>
      <c r="P20" s="31">
        <f t="shared" ref="P20:P21" si="33">K20*L20*M20/1000000/N20</f>
        <v>1.2750000000000001E-3</v>
      </c>
      <c r="Q20" s="32">
        <f t="shared" ref="Q20:Q21" si="34">$Q$9/P20</f>
        <v>49411.76470588235</v>
      </c>
      <c r="R20" s="33">
        <f t="shared" si="8"/>
        <v>3500</v>
      </c>
      <c r="S20" s="34">
        <f t="shared" ref="S20:S21" si="35">R20/Q20</f>
        <v>7.0833333333333331E-2</v>
      </c>
      <c r="T20" s="35" t="s">
        <v>218</v>
      </c>
      <c r="U20" s="36">
        <v>0.41399999999999998</v>
      </c>
      <c r="V20" s="37">
        <f t="shared" ref="V20:V21" si="36">J20*U20</f>
        <v>0.46409399999999995</v>
      </c>
      <c r="W20" s="37">
        <f t="shared" ref="W20:W21" si="37">V20+S20+J20</f>
        <v>1.6559273333333333</v>
      </c>
      <c r="X20" s="38"/>
      <c r="Y20" s="38"/>
      <c r="Z20" s="39"/>
      <c r="AA20" s="39">
        <f t="shared" si="5"/>
        <v>0.15125</v>
      </c>
      <c r="AB20" s="40"/>
      <c r="AC20" s="38"/>
      <c r="AD20" s="41">
        <f t="shared" ref="AD20:AD21" si="38">SUM(X20:AC20)</f>
        <v>0.15125</v>
      </c>
      <c r="AE20" s="42">
        <f t="shared" ref="AE20:AE21" si="39">AD20+W20</f>
        <v>1.8071773333333332</v>
      </c>
      <c r="AF20" s="43">
        <f t="shared" ref="AF20:AF21" si="40">(AG20-AE20)/AG20</f>
        <v>0.34284460606060613</v>
      </c>
      <c r="AG20" s="208">
        <v>2.75</v>
      </c>
      <c r="AH20" s="225">
        <v>1904</v>
      </c>
      <c r="AI20" s="99">
        <f t="shared" si="11"/>
        <v>5236</v>
      </c>
      <c r="AJ20" s="99">
        <f t="shared" si="12"/>
        <v>3440.8656426666662</v>
      </c>
    </row>
    <row r="21" spans="1:37" s="44" customFormat="1" ht="22.5" customHeight="1">
      <c r="A21" s="273"/>
      <c r="B21" s="273"/>
      <c r="C21" s="273"/>
      <c r="D21" s="27" t="s">
        <v>219</v>
      </c>
      <c r="E21" s="276"/>
      <c r="F21" s="276"/>
      <c r="G21" s="204" t="s">
        <v>367</v>
      </c>
      <c r="H21" s="210" t="s">
        <v>368</v>
      </c>
      <c r="I21" s="98">
        <f t="shared" si="7"/>
        <v>1.23481</v>
      </c>
      <c r="J21" s="28">
        <f t="shared" si="32"/>
        <v>1.2729999999999999</v>
      </c>
      <c r="K21" s="29">
        <v>25</v>
      </c>
      <c r="L21" s="30">
        <v>17</v>
      </c>
      <c r="M21" s="29">
        <v>26</v>
      </c>
      <c r="N21" s="132">
        <v>8</v>
      </c>
      <c r="O21" s="133">
        <v>2.7</v>
      </c>
      <c r="P21" s="31">
        <f t="shared" si="33"/>
        <v>1.3812500000000001E-3</v>
      </c>
      <c r="Q21" s="32">
        <f t="shared" si="34"/>
        <v>45610.859728506781</v>
      </c>
      <c r="R21" s="33">
        <f t="shared" si="8"/>
        <v>3500</v>
      </c>
      <c r="S21" s="34">
        <f t="shared" si="35"/>
        <v>7.6736111111111116E-2</v>
      </c>
      <c r="T21" s="35" t="s">
        <v>218</v>
      </c>
      <c r="U21" s="36">
        <v>0.41399999999999998</v>
      </c>
      <c r="V21" s="37">
        <f t="shared" si="36"/>
        <v>0.52702199999999999</v>
      </c>
      <c r="W21" s="37">
        <f t="shared" si="37"/>
        <v>1.8767581111111111</v>
      </c>
      <c r="X21" s="38"/>
      <c r="Y21" s="38"/>
      <c r="Z21" s="39"/>
      <c r="AA21" s="39">
        <f t="shared" si="5"/>
        <v>0.1716</v>
      </c>
      <c r="AB21" s="40"/>
      <c r="AC21" s="38"/>
      <c r="AD21" s="41">
        <f t="shared" si="38"/>
        <v>0.1716</v>
      </c>
      <c r="AE21" s="42">
        <f t="shared" si="39"/>
        <v>2.0483581111111113</v>
      </c>
      <c r="AF21" s="43">
        <f t="shared" si="40"/>
        <v>0.34347496438746433</v>
      </c>
      <c r="AG21" s="208">
        <v>3.12</v>
      </c>
      <c r="AH21" s="225">
        <v>1408</v>
      </c>
      <c r="AI21" s="99">
        <f t="shared" si="11"/>
        <v>4392.96</v>
      </c>
      <c r="AJ21" s="99">
        <f t="shared" si="12"/>
        <v>2884.0882204444447</v>
      </c>
    </row>
    <row r="22" spans="1:37">
      <c r="A22" s="48"/>
      <c r="C22" s="47"/>
      <c r="G22" s="49"/>
      <c r="H22" s="49"/>
      <c r="I22" s="49"/>
      <c r="J22" s="50"/>
      <c r="K22" s="50"/>
      <c r="L22" s="47"/>
      <c r="M22" s="47"/>
      <c r="O22" s="46"/>
      <c r="P22" s="46"/>
      <c r="Q22" s="47"/>
      <c r="T22" s="47"/>
      <c r="U22" s="46"/>
      <c r="V22" s="46"/>
      <c r="X22" s="47"/>
      <c r="Y22" s="47"/>
      <c r="AC22" s="46"/>
      <c r="AD22" s="46"/>
      <c r="AF22" s="47"/>
      <c r="AG22" s="209"/>
      <c r="AH22" s="226">
        <f>SUM(AH12:AH21)</f>
        <v>16560</v>
      </c>
      <c r="AI22" s="112">
        <f>SUM(AI12:AI21)</f>
        <v>48144.799999999996</v>
      </c>
      <c r="AJ22" s="112">
        <f>SUM(AJ12:AJ21)</f>
        <v>31624.769315555561</v>
      </c>
      <c r="AK22" s="113">
        <f>(AI22-AJ22)/AI22</f>
        <v>0.34313219048463045</v>
      </c>
    </row>
    <row r="23" spans="1:37" s="10" customFormat="1" ht="18.75" customHeight="1">
      <c r="A23" s="270" t="s">
        <v>374</v>
      </c>
      <c r="B23" s="271"/>
      <c r="C23" s="271"/>
      <c r="D23" s="271"/>
      <c r="E23" s="271"/>
      <c r="F23" s="272"/>
      <c r="G23" s="151"/>
      <c r="H23" s="151"/>
      <c r="I23" s="151"/>
      <c r="J23" s="152"/>
      <c r="K23" s="153"/>
      <c r="L23" s="153"/>
      <c r="M23" s="153"/>
      <c r="N23" s="151"/>
      <c r="O23" s="151"/>
      <c r="P23" s="152"/>
      <c r="Q23" s="152"/>
      <c r="R23" s="154"/>
      <c r="S23" s="152"/>
      <c r="T23" s="151"/>
      <c r="U23" s="151"/>
      <c r="V23" s="152"/>
      <c r="W23" s="152"/>
      <c r="X23" s="155"/>
      <c r="Y23" s="155"/>
      <c r="Z23" s="155"/>
      <c r="AA23" s="155"/>
      <c r="AB23" s="156"/>
      <c r="AC23" s="155"/>
      <c r="AD23" s="152"/>
      <c r="AE23" s="152"/>
      <c r="AF23" s="159"/>
      <c r="AG23" s="159"/>
      <c r="AH23" s="223"/>
      <c r="AI23" s="158"/>
      <c r="AJ23" s="158"/>
    </row>
    <row r="24" spans="1:37" s="26" customFormat="1" ht="22.5" customHeight="1">
      <c r="A24" s="199" t="s">
        <v>213</v>
      </c>
      <c r="B24" s="200"/>
      <c r="C24" s="201"/>
      <c r="D24" s="11"/>
      <c r="E24" s="11"/>
      <c r="F24" s="11"/>
      <c r="G24" s="135"/>
      <c r="H24" s="135"/>
      <c r="I24" s="135"/>
      <c r="J24" s="136"/>
      <c r="K24" s="137"/>
      <c r="L24" s="137"/>
      <c r="M24" s="137"/>
      <c r="N24" s="138"/>
      <c r="O24" s="135"/>
      <c r="P24" s="139"/>
      <c r="Q24" s="140"/>
      <c r="R24" s="141"/>
      <c r="S24" s="142"/>
      <c r="T24" s="143"/>
      <c r="U24" s="144"/>
      <c r="V24" s="145"/>
      <c r="W24" s="145"/>
      <c r="X24" s="146"/>
      <c r="Y24" s="146"/>
      <c r="Z24" s="145"/>
      <c r="AA24" s="145"/>
      <c r="AB24" s="145"/>
      <c r="AC24" s="146"/>
      <c r="AD24" s="147"/>
      <c r="AE24" s="148"/>
      <c r="AF24" s="149"/>
      <c r="AG24" s="150"/>
      <c r="AH24" s="227"/>
      <c r="AI24" s="150"/>
      <c r="AJ24" s="150"/>
    </row>
    <row r="25" spans="1:37" s="44" customFormat="1" ht="22.5" customHeight="1">
      <c r="A25" s="273" t="str">
        <f>A24</f>
        <v>2pc PC - Beautyrest Brand 90gsm Solid Statin Pillowcase</v>
      </c>
      <c r="B25" s="274" t="s">
        <v>214</v>
      </c>
      <c r="C25" s="274" t="s">
        <v>215</v>
      </c>
      <c r="D25" s="27" t="s">
        <v>216</v>
      </c>
      <c r="E25" s="275" t="s">
        <v>217</v>
      </c>
      <c r="F25" s="275"/>
      <c r="G25" s="203" t="s">
        <v>343</v>
      </c>
      <c r="H25" s="206" t="s">
        <v>313</v>
      </c>
      <c r="I25" s="98">
        <f>J25*0.97</f>
        <v>1.0873699999999999</v>
      </c>
      <c r="J25" s="28">
        <f>J12</f>
        <v>1.121</v>
      </c>
      <c r="K25" s="29">
        <v>25</v>
      </c>
      <c r="L25" s="30">
        <v>17</v>
      </c>
      <c r="M25" s="29">
        <v>24</v>
      </c>
      <c r="N25" s="132">
        <v>8</v>
      </c>
      <c r="O25" s="133">
        <v>2.46</v>
      </c>
      <c r="P25" s="31">
        <f t="shared" ref="P25:P34" si="41">K25*L25*M25/1000000/N25</f>
        <v>1.2750000000000001E-3</v>
      </c>
      <c r="Q25" s="32">
        <f t="shared" ref="Q25:Q34" si="42">$Q$9/P25</f>
        <v>49411.76470588235</v>
      </c>
      <c r="R25" s="33">
        <f>$R$9</f>
        <v>3500</v>
      </c>
      <c r="S25" s="34">
        <f t="shared" ref="S25:S34" si="43">R25/Q25</f>
        <v>7.0833333333333331E-2</v>
      </c>
      <c r="T25" s="35" t="s">
        <v>218</v>
      </c>
      <c r="U25" s="36">
        <v>0.41399999999999998</v>
      </c>
      <c r="V25" s="37">
        <f t="shared" ref="V25:V34" si="44">J25*U25</f>
        <v>0.46409399999999995</v>
      </c>
      <c r="W25" s="37">
        <f t="shared" ref="W25:W34" si="45">V25+S25+J25</f>
        <v>1.6559273333333333</v>
      </c>
      <c r="X25" s="38"/>
      <c r="Y25" s="38"/>
      <c r="Z25" s="39"/>
      <c r="AA25" s="39">
        <f t="shared" ref="AA25:AA34" si="46">$AA$9*AG25</f>
        <v>0.15125</v>
      </c>
      <c r="AB25" s="40"/>
      <c r="AC25" s="38"/>
      <c r="AD25" s="41">
        <f t="shared" ref="AD25:AD34" si="47">SUM(X25:AC25)</f>
        <v>0.15125</v>
      </c>
      <c r="AE25" s="42">
        <f t="shared" ref="AE25:AE34" si="48">AD25+W25</f>
        <v>1.8071773333333332</v>
      </c>
      <c r="AF25" s="43">
        <f t="shared" ref="AF25:AF30" si="49">(AG25-AE25)/AG25</f>
        <v>0.34284460606060613</v>
      </c>
      <c r="AG25" s="208">
        <v>2.75</v>
      </c>
      <c r="AH25" s="225">
        <v>1904</v>
      </c>
      <c r="AI25" s="99">
        <f>AG25*AH25</f>
        <v>5236</v>
      </c>
      <c r="AJ25" s="99">
        <f>AH25*AE25</f>
        <v>3440.8656426666662</v>
      </c>
    </row>
    <row r="26" spans="1:37" s="44" customFormat="1" ht="22.5" customHeight="1">
      <c r="A26" s="273"/>
      <c r="B26" s="273"/>
      <c r="C26" s="273"/>
      <c r="D26" s="27" t="s">
        <v>219</v>
      </c>
      <c r="E26" s="276"/>
      <c r="F26" s="276"/>
      <c r="G26" s="203" t="s">
        <v>301</v>
      </c>
      <c r="H26" s="206" t="s">
        <v>314</v>
      </c>
      <c r="I26" s="98">
        <f t="shared" ref="I26:I34" si="50">J26*0.97</f>
        <v>1.23481</v>
      </c>
      <c r="J26" s="28">
        <f>J13</f>
        <v>1.2729999999999999</v>
      </c>
      <c r="K26" s="29">
        <v>25</v>
      </c>
      <c r="L26" s="30">
        <v>17</v>
      </c>
      <c r="M26" s="29">
        <v>26</v>
      </c>
      <c r="N26" s="132">
        <v>8</v>
      </c>
      <c r="O26" s="133">
        <v>2.7</v>
      </c>
      <c r="P26" s="31">
        <f t="shared" si="41"/>
        <v>1.3812500000000001E-3</v>
      </c>
      <c r="Q26" s="32">
        <f t="shared" si="42"/>
        <v>45610.859728506781</v>
      </c>
      <c r="R26" s="33">
        <f t="shared" ref="R26:R34" si="51">$R$9</f>
        <v>3500</v>
      </c>
      <c r="S26" s="34">
        <f t="shared" si="43"/>
        <v>7.6736111111111116E-2</v>
      </c>
      <c r="T26" s="35" t="s">
        <v>218</v>
      </c>
      <c r="U26" s="36">
        <v>0.41399999999999998</v>
      </c>
      <c r="V26" s="37">
        <f t="shared" si="44"/>
        <v>0.52702199999999999</v>
      </c>
      <c r="W26" s="37">
        <f t="shared" si="45"/>
        <v>1.8767581111111111</v>
      </c>
      <c r="X26" s="38"/>
      <c r="Y26" s="38"/>
      <c r="Z26" s="39"/>
      <c r="AA26" s="39">
        <f t="shared" si="46"/>
        <v>0.1716</v>
      </c>
      <c r="AB26" s="40"/>
      <c r="AC26" s="38"/>
      <c r="AD26" s="41">
        <f t="shared" si="47"/>
        <v>0.1716</v>
      </c>
      <c r="AE26" s="42">
        <f t="shared" si="48"/>
        <v>2.0483581111111113</v>
      </c>
      <c r="AF26" s="43">
        <f t="shared" si="49"/>
        <v>0.34347496438746433</v>
      </c>
      <c r="AG26" s="208">
        <v>3.12</v>
      </c>
      <c r="AH26" s="225">
        <v>1408</v>
      </c>
      <c r="AI26" s="99">
        <f t="shared" ref="AI26:AI34" si="52">AG26*AH26</f>
        <v>4392.96</v>
      </c>
      <c r="AJ26" s="99">
        <f t="shared" ref="AJ26:AJ34" si="53">AH26*AE26</f>
        <v>2884.0882204444447</v>
      </c>
    </row>
    <row r="27" spans="1:37" s="44" customFormat="1" ht="22.5" customHeight="1">
      <c r="A27" s="273" t="str">
        <f>A24</f>
        <v>2pc PC - Beautyrest Brand 90gsm Solid Statin Pillowcase</v>
      </c>
      <c r="B27" s="274" t="s">
        <v>214</v>
      </c>
      <c r="C27" s="274" t="s">
        <v>215</v>
      </c>
      <c r="D27" s="27" t="s">
        <v>216</v>
      </c>
      <c r="E27" s="277" t="s">
        <v>249</v>
      </c>
      <c r="F27" s="275"/>
      <c r="G27" s="202" t="s">
        <v>302</v>
      </c>
      <c r="H27" s="206" t="s">
        <v>315</v>
      </c>
      <c r="I27" s="98">
        <f t="shared" si="50"/>
        <v>1.0873699999999999</v>
      </c>
      <c r="J27" s="28">
        <f t="shared" ref="J27:J30" si="54">J25</f>
        <v>1.121</v>
      </c>
      <c r="K27" s="29">
        <v>25</v>
      </c>
      <c r="L27" s="30">
        <v>17</v>
      </c>
      <c r="M27" s="29">
        <v>24</v>
      </c>
      <c r="N27" s="132">
        <v>8</v>
      </c>
      <c r="O27" s="133">
        <v>2.46</v>
      </c>
      <c r="P27" s="31">
        <f t="shared" si="41"/>
        <v>1.2750000000000001E-3</v>
      </c>
      <c r="Q27" s="32">
        <f t="shared" si="42"/>
        <v>49411.76470588235</v>
      </c>
      <c r="R27" s="33">
        <f t="shared" si="51"/>
        <v>3500</v>
      </c>
      <c r="S27" s="34">
        <f t="shared" si="43"/>
        <v>7.0833333333333331E-2</v>
      </c>
      <c r="T27" s="35" t="s">
        <v>218</v>
      </c>
      <c r="U27" s="36">
        <v>0.41399999999999998</v>
      </c>
      <c r="V27" s="37">
        <f t="shared" si="44"/>
        <v>0.46409399999999995</v>
      </c>
      <c r="W27" s="37">
        <f t="shared" si="45"/>
        <v>1.6559273333333333</v>
      </c>
      <c r="X27" s="38"/>
      <c r="Y27" s="38"/>
      <c r="Z27" s="39"/>
      <c r="AA27" s="39">
        <f t="shared" si="46"/>
        <v>0.15125</v>
      </c>
      <c r="AB27" s="40"/>
      <c r="AC27" s="38"/>
      <c r="AD27" s="41">
        <f>SUM(X27:AC27)</f>
        <v>0.15125</v>
      </c>
      <c r="AE27" s="42">
        <f t="shared" si="48"/>
        <v>1.8071773333333332</v>
      </c>
      <c r="AF27" s="43">
        <f t="shared" si="49"/>
        <v>0.34284460606060613</v>
      </c>
      <c r="AG27" s="208">
        <v>2.75</v>
      </c>
      <c r="AH27" s="225">
        <v>1904</v>
      </c>
      <c r="AI27" s="99">
        <f t="shared" si="52"/>
        <v>5236</v>
      </c>
      <c r="AJ27" s="99">
        <f t="shared" si="53"/>
        <v>3440.8656426666662</v>
      </c>
    </row>
    <row r="28" spans="1:37" s="44" customFormat="1" ht="22.5" customHeight="1">
      <c r="A28" s="273"/>
      <c r="B28" s="273"/>
      <c r="C28" s="273"/>
      <c r="D28" s="27" t="s">
        <v>219</v>
      </c>
      <c r="E28" s="278"/>
      <c r="F28" s="276"/>
      <c r="G28" s="202" t="s">
        <v>303</v>
      </c>
      <c r="H28" s="206" t="s">
        <v>316</v>
      </c>
      <c r="I28" s="98">
        <f t="shared" si="50"/>
        <v>1.23481</v>
      </c>
      <c r="J28" s="28">
        <f t="shared" si="54"/>
        <v>1.2729999999999999</v>
      </c>
      <c r="K28" s="29">
        <v>25</v>
      </c>
      <c r="L28" s="30">
        <v>17</v>
      </c>
      <c r="M28" s="29">
        <v>26</v>
      </c>
      <c r="N28" s="132">
        <v>8</v>
      </c>
      <c r="O28" s="133">
        <v>2.7</v>
      </c>
      <c r="P28" s="31">
        <f t="shared" si="41"/>
        <v>1.3812500000000001E-3</v>
      </c>
      <c r="Q28" s="32">
        <f t="shared" si="42"/>
        <v>45610.859728506781</v>
      </c>
      <c r="R28" s="33">
        <f t="shared" si="51"/>
        <v>3500</v>
      </c>
      <c r="S28" s="34">
        <f t="shared" si="43"/>
        <v>7.6736111111111116E-2</v>
      </c>
      <c r="T28" s="35" t="s">
        <v>218</v>
      </c>
      <c r="U28" s="36">
        <v>0.41399999999999998</v>
      </c>
      <c r="V28" s="37">
        <f t="shared" si="44"/>
        <v>0.52702199999999999</v>
      </c>
      <c r="W28" s="37">
        <f t="shared" si="45"/>
        <v>1.8767581111111111</v>
      </c>
      <c r="X28" s="38"/>
      <c r="Y28" s="38"/>
      <c r="Z28" s="39"/>
      <c r="AA28" s="39">
        <f t="shared" si="46"/>
        <v>0.1716</v>
      </c>
      <c r="AB28" s="40"/>
      <c r="AC28" s="38"/>
      <c r="AD28" s="41">
        <f t="shared" si="47"/>
        <v>0.1716</v>
      </c>
      <c r="AE28" s="42">
        <f t="shared" si="48"/>
        <v>2.0483581111111113</v>
      </c>
      <c r="AF28" s="43">
        <f t="shared" si="49"/>
        <v>0.34347496438746433</v>
      </c>
      <c r="AG28" s="208">
        <v>3.12</v>
      </c>
      <c r="AH28" s="225">
        <v>1408</v>
      </c>
      <c r="AI28" s="99">
        <f t="shared" si="52"/>
        <v>4392.96</v>
      </c>
      <c r="AJ28" s="99">
        <f t="shared" si="53"/>
        <v>2884.0882204444447</v>
      </c>
    </row>
    <row r="29" spans="1:37" s="44" customFormat="1" ht="22.5" customHeight="1">
      <c r="A29" s="273" t="str">
        <f>A24</f>
        <v>2pc PC - Beautyrest Brand 90gsm Solid Statin Pillowcase</v>
      </c>
      <c r="B29" s="274" t="s">
        <v>214</v>
      </c>
      <c r="C29" s="274" t="s">
        <v>221</v>
      </c>
      <c r="D29" s="27" t="s">
        <v>216</v>
      </c>
      <c r="E29" s="275" t="s">
        <v>329</v>
      </c>
      <c r="F29" s="275"/>
      <c r="G29" s="215" t="s">
        <v>330</v>
      </c>
      <c r="H29" s="206" t="s">
        <v>332</v>
      </c>
      <c r="I29" s="98">
        <f t="shared" si="50"/>
        <v>1.0873699999999999</v>
      </c>
      <c r="J29" s="28">
        <f t="shared" si="54"/>
        <v>1.121</v>
      </c>
      <c r="K29" s="29">
        <v>25</v>
      </c>
      <c r="L29" s="30">
        <v>17</v>
      </c>
      <c r="M29" s="29">
        <v>24</v>
      </c>
      <c r="N29" s="132">
        <v>8</v>
      </c>
      <c r="O29" s="133">
        <v>2.46</v>
      </c>
      <c r="P29" s="31">
        <f t="shared" si="41"/>
        <v>1.2750000000000001E-3</v>
      </c>
      <c r="Q29" s="32">
        <f t="shared" si="42"/>
        <v>49411.76470588235</v>
      </c>
      <c r="R29" s="33">
        <f t="shared" si="51"/>
        <v>3500</v>
      </c>
      <c r="S29" s="34">
        <f t="shared" si="43"/>
        <v>7.0833333333333331E-2</v>
      </c>
      <c r="T29" s="35" t="s">
        <v>218</v>
      </c>
      <c r="U29" s="36">
        <v>0.41399999999999998</v>
      </c>
      <c r="V29" s="37">
        <f t="shared" si="44"/>
        <v>0.46409399999999995</v>
      </c>
      <c r="W29" s="37">
        <f t="shared" si="45"/>
        <v>1.6559273333333333</v>
      </c>
      <c r="X29" s="38"/>
      <c r="Y29" s="38"/>
      <c r="Z29" s="39"/>
      <c r="AA29" s="39">
        <f t="shared" si="46"/>
        <v>0.15125</v>
      </c>
      <c r="AB29" s="40"/>
      <c r="AC29" s="38"/>
      <c r="AD29" s="41">
        <f t="shared" si="47"/>
        <v>0.15125</v>
      </c>
      <c r="AE29" s="42">
        <f t="shared" si="48"/>
        <v>1.8071773333333332</v>
      </c>
      <c r="AF29" s="43">
        <f t="shared" si="49"/>
        <v>0.34284460606060613</v>
      </c>
      <c r="AG29" s="208">
        <v>2.75</v>
      </c>
      <c r="AH29" s="225">
        <v>1904</v>
      </c>
      <c r="AI29" s="99">
        <f t="shared" si="52"/>
        <v>5236</v>
      </c>
      <c r="AJ29" s="99">
        <f t="shared" si="53"/>
        <v>3440.8656426666662</v>
      </c>
    </row>
    <row r="30" spans="1:37" s="44" customFormat="1" ht="22.5" customHeight="1">
      <c r="A30" s="273"/>
      <c r="B30" s="273"/>
      <c r="C30" s="273"/>
      <c r="D30" s="27" t="s">
        <v>219</v>
      </c>
      <c r="E30" s="276"/>
      <c r="F30" s="276"/>
      <c r="G30" s="215" t="s">
        <v>331</v>
      </c>
      <c r="H30" s="206" t="s">
        <v>333</v>
      </c>
      <c r="I30" s="98">
        <f t="shared" si="50"/>
        <v>1.23481</v>
      </c>
      <c r="J30" s="28">
        <f t="shared" si="54"/>
        <v>1.2729999999999999</v>
      </c>
      <c r="K30" s="29">
        <v>25</v>
      </c>
      <c r="L30" s="30">
        <v>17</v>
      </c>
      <c r="M30" s="29">
        <v>26</v>
      </c>
      <c r="N30" s="132">
        <v>8</v>
      </c>
      <c r="O30" s="133">
        <v>2.7</v>
      </c>
      <c r="P30" s="31">
        <f t="shared" si="41"/>
        <v>1.3812500000000001E-3</v>
      </c>
      <c r="Q30" s="32">
        <f t="shared" si="42"/>
        <v>45610.859728506781</v>
      </c>
      <c r="R30" s="33">
        <f t="shared" si="51"/>
        <v>3500</v>
      </c>
      <c r="S30" s="34">
        <f t="shared" si="43"/>
        <v>7.6736111111111116E-2</v>
      </c>
      <c r="T30" s="35" t="s">
        <v>218</v>
      </c>
      <c r="U30" s="36">
        <v>0.41399999999999998</v>
      </c>
      <c r="V30" s="37">
        <f t="shared" si="44"/>
        <v>0.52702199999999999</v>
      </c>
      <c r="W30" s="37">
        <f t="shared" si="45"/>
        <v>1.8767581111111111</v>
      </c>
      <c r="X30" s="38"/>
      <c r="Y30" s="38"/>
      <c r="Z30" s="39"/>
      <c r="AA30" s="39">
        <f t="shared" si="46"/>
        <v>0.1716</v>
      </c>
      <c r="AB30" s="40"/>
      <c r="AC30" s="38"/>
      <c r="AD30" s="41">
        <f t="shared" si="47"/>
        <v>0.1716</v>
      </c>
      <c r="AE30" s="42">
        <f t="shared" si="48"/>
        <v>2.0483581111111113</v>
      </c>
      <c r="AF30" s="43">
        <f t="shared" si="49"/>
        <v>0.34347496438746433</v>
      </c>
      <c r="AG30" s="208">
        <v>3.12</v>
      </c>
      <c r="AH30" s="225">
        <v>1408</v>
      </c>
      <c r="AI30" s="99">
        <f t="shared" si="52"/>
        <v>4392.96</v>
      </c>
      <c r="AJ30" s="99">
        <f t="shared" si="53"/>
        <v>2884.0882204444447</v>
      </c>
    </row>
    <row r="31" spans="1:37" s="44" customFormat="1" ht="22.5" customHeight="1">
      <c r="A31" s="279" t="str">
        <f>A29</f>
        <v>2pc PC - Beautyrest Brand 90gsm Solid Statin Pillowcase</v>
      </c>
      <c r="B31" s="281" t="s">
        <v>214</v>
      </c>
      <c r="C31" s="281" t="s">
        <v>221</v>
      </c>
      <c r="D31" s="27" t="s">
        <v>216</v>
      </c>
      <c r="E31" s="283" t="s">
        <v>351</v>
      </c>
      <c r="F31" s="275"/>
      <c r="G31" s="213" t="s">
        <v>352</v>
      </c>
      <c r="H31" s="214" t="s">
        <v>353</v>
      </c>
      <c r="I31" s="98">
        <f t="shared" si="50"/>
        <v>1.0873699999999999</v>
      </c>
      <c r="J31" s="28">
        <f>J29</f>
        <v>1.121</v>
      </c>
      <c r="K31" s="29">
        <v>25</v>
      </c>
      <c r="L31" s="30">
        <v>17</v>
      </c>
      <c r="M31" s="29">
        <v>24</v>
      </c>
      <c r="N31" s="132">
        <v>8</v>
      </c>
      <c r="O31" s="133">
        <v>2.46</v>
      </c>
      <c r="P31" s="31">
        <f t="shared" si="41"/>
        <v>1.2750000000000001E-3</v>
      </c>
      <c r="Q31" s="32">
        <f t="shared" si="42"/>
        <v>49411.76470588235</v>
      </c>
      <c r="R31" s="33">
        <f t="shared" si="51"/>
        <v>3500</v>
      </c>
      <c r="S31" s="34">
        <f t="shared" si="43"/>
        <v>7.0833333333333331E-2</v>
      </c>
      <c r="T31" s="35" t="s">
        <v>218</v>
      </c>
      <c r="U31" s="36">
        <v>0.41399999999999998</v>
      </c>
      <c r="V31" s="37">
        <f t="shared" si="44"/>
        <v>0.46409399999999995</v>
      </c>
      <c r="W31" s="37">
        <f t="shared" si="45"/>
        <v>1.6559273333333333</v>
      </c>
      <c r="X31" s="38"/>
      <c r="Y31" s="38"/>
      <c r="Z31" s="39"/>
      <c r="AA31" s="39">
        <f t="shared" si="46"/>
        <v>0.15125</v>
      </c>
      <c r="AB31" s="40"/>
      <c r="AC31" s="38"/>
      <c r="AD31" s="41">
        <f t="shared" si="47"/>
        <v>0.15125</v>
      </c>
      <c r="AE31" s="42">
        <f t="shared" si="48"/>
        <v>1.8071773333333332</v>
      </c>
      <c r="AF31" s="43">
        <f>(AG31-AE31)/AG31</f>
        <v>0.34284460606060613</v>
      </c>
      <c r="AG31" s="208">
        <v>2.75</v>
      </c>
      <c r="AH31" s="225">
        <v>1904</v>
      </c>
      <c r="AI31" s="99">
        <f t="shared" si="52"/>
        <v>5236</v>
      </c>
      <c r="AJ31" s="99">
        <f t="shared" si="53"/>
        <v>3440.8656426666662</v>
      </c>
    </row>
    <row r="32" spans="1:37" s="44" customFormat="1" ht="22.5" customHeight="1">
      <c r="A32" s="280"/>
      <c r="B32" s="282"/>
      <c r="C32" s="282"/>
      <c r="D32" s="27" t="s">
        <v>219</v>
      </c>
      <c r="E32" s="284"/>
      <c r="F32" s="276"/>
      <c r="G32" s="213" t="s">
        <v>354</v>
      </c>
      <c r="H32" s="214" t="s">
        <v>355</v>
      </c>
      <c r="I32" s="98">
        <f t="shared" si="50"/>
        <v>1.23481</v>
      </c>
      <c r="J32" s="28">
        <f>J30</f>
        <v>1.2729999999999999</v>
      </c>
      <c r="K32" s="29">
        <v>25</v>
      </c>
      <c r="L32" s="30">
        <v>17</v>
      </c>
      <c r="M32" s="29">
        <v>26</v>
      </c>
      <c r="N32" s="132">
        <v>8</v>
      </c>
      <c r="O32" s="133">
        <v>2.7</v>
      </c>
      <c r="P32" s="31">
        <f t="shared" si="41"/>
        <v>1.3812500000000001E-3</v>
      </c>
      <c r="Q32" s="32">
        <f t="shared" si="42"/>
        <v>45610.859728506781</v>
      </c>
      <c r="R32" s="33">
        <f t="shared" si="51"/>
        <v>3500</v>
      </c>
      <c r="S32" s="34">
        <f t="shared" si="43"/>
        <v>7.6736111111111116E-2</v>
      </c>
      <c r="T32" s="35" t="s">
        <v>218</v>
      </c>
      <c r="U32" s="36">
        <v>0.41399999999999998</v>
      </c>
      <c r="V32" s="37">
        <f t="shared" si="44"/>
        <v>0.52702199999999999</v>
      </c>
      <c r="W32" s="37">
        <f t="shared" si="45"/>
        <v>1.8767581111111111</v>
      </c>
      <c r="X32" s="38"/>
      <c r="Y32" s="38"/>
      <c r="Z32" s="39"/>
      <c r="AA32" s="39">
        <f t="shared" si="46"/>
        <v>0.1716</v>
      </c>
      <c r="AB32" s="40"/>
      <c r="AC32" s="38"/>
      <c r="AD32" s="41">
        <f t="shared" si="47"/>
        <v>0.1716</v>
      </c>
      <c r="AE32" s="42">
        <f t="shared" si="48"/>
        <v>2.0483581111111113</v>
      </c>
      <c r="AF32" s="43">
        <f t="shared" ref="AF32:AF34" si="55">(AG32-AE32)/AG32</f>
        <v>0.34347496438746433</v>
      </c>
      <c r="AG32" s="208">
        <v>3.12</v>
      </c>
      <c r="AH32" s="225">
        <v>1408</v>
      </c>
      <c r="AI32" s="99">
        <f t="shared" si="52"/>
        <v>4392.96</v>
      </c>
      <c r="AJ32" s="99">
        <f t="shared" si="53"/>
        <v>2884.0882204444447</v>
      </c>
    </row>
    <row r="33" spans="1:37" s="44" customFormat="1" ht="22.15" customHeight="1">
      <c r="A33" s="273" t="str">
        <f>A31</f>
        <v>2pc PC - Beautyrest Brand 90gsm Solid Statin Pillowcase</v>
      </c>
      <c r="B33" s="274" t="s">
        <v>214</v>
      </c>
      <c r="C33" s="274" t="s">
        <v>221</v>
      </c>
      <c r="D33" s="27" t="s">
        <v>216</v>
      </c>
      <c r="E33" s="275" t="s">
        <v>335</v>
      </c>
      <c r="F33" s="275"/>
      <c r="G33" s="216" t="s">
        <v>369</v>
      </c>
      <c r="H33" s="206" t="s">
        <v>319</v>
      </c>
      <c r="I33" s="98">
        <f t="shared" si="50"/>
        <v>1.0873699999999999</v>
      </c>
      <c r="J33" s="28">
        <f>J31</f>
        <v>1.121</v>
      </c>
      <c r="K33" s="29">
        <v>25</v>
      </c>
      <c r="L33" s="30">
        <v>17</v>
      </c>
      <c r="M33" s="29">
        <v>24</v>
      </c>
      <c r="N33" s="132">
        <v>8</v>
      </c>
      <c r="O33" s="133">
        <v>2.46</v>
      </c>
      <c r="P33" s="31">
        <f t="shared" si="41"/>
        <v>1.2750000000000001E-3</v>
      </c>
      <c r="Q33" s="32">
        <f t="shared" si="42"/>
        <v>49411.76470588235</v>
      </c>
      <c r="R33" s="33">
        <f t="shared" si="51"/>
        <v>3500</v>
      </c>
      <c r="S33" s="34">
        <f t="shared" si="43"/>
        <v>7.0833333333333331E-2</v>
      </c>
      <c r="T33" s="35" t="s">
        <v>218</v>
      </c>
      <c r="U33" s="36">
        <v>0.41399999999999998</v>
      </c>
      <c r="V33" s="37">
        <f t="shared" si="44"/>
        <v>0.46409399999999995</v>
      </c>
      <c r="W33" s="37">
        <f t="shared" si="45"/>
        <v>1.6559273333333333</v>
      </c>
      <c r="X33" s="38"/>
      <c r="Y33" s="38"/>
      <c r="Z33" s="39"/>
      <c r="AA33" s="39">
        <f t="shared" si="46"/>
        <v>0.15125</v>
      </c>
      <c r="AB33" s="40"/>
      <c r="AC33" s="38"/>
      <c r="AD33" s="41">
        <f t="shared" si="47"/>
        <v>0.15125</v>
      </c>
      <c r="AE33" s="42">
        <f t="shared" si="48"/>
        <v>1.8071773333333332</v>
      </c>
      <c r="AF33" s="43">
        <f t="shared" si="55"/>
        <v>0.34284460606060613</v>
      </c>
      <c r="AG33" s="208">
        <v>2.75</v>
      </c>
      <c r="AH33" s="225">
        <v>1904</v>
      </c>
      <c r="AI33" s="99">
        <f t="shared" si="52"/>
        <v>5236</v>
      </c>
      <c r="AJ33" s="99">
        <f t="shared" si="53"/>
        <v>3440.8656426666662</v>
      </c>
    </row>
    <row r="34" spans="1:37" s="44" customFormat="1" ht="22.15" customHeight="1">
      <c r="A34" s="273"/>
      <c r="B34" s="273"/>
      <c r="C34" s="273"/>
      <c r="D34" s="27" t="s">
        <v>219</v>
      </c>
      <c r="E34" s="276"/>
      <c r="F34" s="276"/>
      <c r="G34" s="216" t="s">
        <v>309</v>
      </c>
      <c r="H34" s="206" t="s">
        <v>320</v>
      </c>
      <c r="I34" s="98">
        <f t="shared" si="50"/>
        <v>1.23481</v>
      </c>
      <c r="J34" s="28">
        <f>J32</f>
        <v>1.2729999999999999</v>
      </c>
      <c r="K34" s="29">
        <v>25</v>
      </c>
      <c r="L34" s="30">
        <v>17</v>
      </c>
      <c r="M34" s="29">
        <v>26</v>
      </c>
      <c r="N34" s="132">
        <v>8</v>
      </c>
      <c r="O34" s="133">
        <v>2.7</v>
      </c>
      <c r="P34" s="31">
        <f t="shared" si="41"/>
        <v>1.3812500000000001E-3</v>
      </c>
      <c r="Q34" s="32">
        <f t="shared" si="42"/>
        <v>45610.859728506781</v>
      </c>
      <c r="R34" s="33">
        <f t="shared" si="51"/>
        <v>3500</v>
      </c>
      <c r="S34" s="34">
        <f t="shared" si="43"/>
        <v>7.6736111111111116E-2</v>
      </c>
      <c r="T34" s="35" t="s">
        <v>218</v>
      </c>
      <c r="U34" s="36">
        <v>0.41399999999999998</v>
      </c>
      <c r="V34" s="37">
        <f t="shared" si="44"/>
        <v>0.52702199999999999</v>
      </c>
      <c r="W34" s="37">
        <f t="shared" si="45"/>
        <v>1.8767581111111111</v>
      </c>
      <c r="X34" s="38"/>
      <c r="Y34" s="38"/>
      <c r="Z34" s="39"/>
      <c r="AA34" s="39">
        <f t="shared" si="46"/>
        <v>0.1716</v>
      </c>
      <c r="AB34" s="40"/>
      <c r="AC34" s="38"/>
      <c r="AD34" s="41">
        <f t="shared" si="47"/>
        <v>0.1716</v>
      </c>
      <c r="AE34" s="42">
        <f t="shared" si="48"/>
        <v>2.0483581111111113</v>
      </c>
      <c r="AF34" s="43">
        <f t="shared" si="55"/>
        <v>0.34347496438746433</v>
      </c>
      <c r="AG34" s="208">
        <v>3.12</v>
      </c>
      <c r="AH34" s="225">
        <v>1408</v>
      </c>
      <c r="AI34" s="99">
        <f t="shared" si="52"/>
        <v>4392.96</v>
      </c>
      <c r="AJ34" s="99">
        <f t="shared" si="53"/>
        <v>2884.0882204444447</v>
      </c>
    </row>
    <row r="35" spans="1:37">
      <c r="A35" s="48"/>
      <c r="C35" s="47"/>
      <c r="G35" s="49"/>
      <c r="H35" s="49"/>
      <c r="I35" s="49"/>
      <c r="J35" s="50"/>
      <c r="K35" s="50"/>
      <c r="L35" s="47"/>
      <c r="M35" s="47"/>
      <c r="O35" s="46"/>
      <c r="P35" s="46"/>
      <c r="Q35" s="47"/>
      <c r="T35" s="47"/>
      <c r="U35" s="46"/>
      <c r="V35" s="46"/>
      <c r="X35" s="47"/>
      <c r="Y35" s="47"/>
      <c r="AC35" s="46"/>
      <c r="AD35" s="46"/>
      <c r="AF35" s="47"/>
      <c r="AG35" s="209"/>
      <c r="AH35" s="226">
        <f>SUM(AH25:AH34)</f>
        <v>16560</v>
      </c>
      <c r="AI35" s="112">
        <f>SUM(AI25:AI34)</f>
        <v>48144.799999999996</v>
      </c>
      <c r="AJ35" s="112">
        <f>SUM(AJ25:AJ34)</f>
        <v>31624.769315555561</v>
      </c>
      <c r="AK35" s="113">
        <f>(AI35-AJ35)/AI35</f>
        <v>0.34313219048463045</v>
      </c>
    </row>
    <row r="36" spans="1:37" s="10" customFormat="1" ht="18.75" customHeight="1">
      <c r="A36" s="270" t="s">
        <v>375</v>
      </c>
      <c r="B36" s="271"/>
      <c r="C36" s="271"/>
      <c r="D36" s="271"/>
      <c r="E36" s="271"/>
      <c r="F36" s="272"/>
      <c r="G36" s="151"/>
      <c r="H36" s="151"/>
      <c r="I36" s="151"/>
      <c r="J36" s="152"/>
      <c r="K36" s="153"/>
      <c r="L36" s="153"/>
      <c r="M36" s="153"/>
      <c r="N36" s="151"/>
      <c r="O36" s="151"/>
      <c r="P36" s="152"/>
      <c r="Q36" s="152"/>
      <c r="R36" s="154"/>
      <c r="S36" s="152"/>
      <c r="T36" s="151"/>
      <c r="U36" s="151"/>
      <c r="V36" s="152"/>
      <c r="W36" s="152"/>
      <c r="X36" s="155"/>
      <c r="Y36" s="155"/>
      <c r="Z36" s="155"/>
      <c r="AA36" s="155"/>
      <c r="AB36" s="156"/>
      <c r="AC36" s="155"/>
      <c r="AD36" s="152"/>
      <c r="AE36" s="152"/>
      <c r="AF36" s="159"/>
      <c r="AG36" s="159"/>
      <c r="AH36" s="223"/>
      <c r="AI36" s="158"/>
      <c r="AJ36" s="158"/>
    </row>
    <row r="37" spans="1:37" s="26" customFormat="1" ht="22.5" customHeight="1">
      <c r="A37" s="199" t="s">
        <v>251</v>
      </c>
      <c r="B37" s="200"/>
      <c r="C37" s="201"/>
      <c r="D37" s="11"/>
      <c r="E37" s="11"/>
      <c r="F37" s="11"/>
      <c r="G37" s="135"/>
      <c r="H37" s="135"/>
      <c r="I37" s="11"/>
      <c r="J37" s="12"/>
      <c r="K37" s="13"/>
      <c r="L37" s="13"/>
      <c r="M37" s="13"/>
      <c r="N37" s="14"/>
      <c r="O37" s="11"/>
      <c r="P37" s="15"/>
      <c r="Q37" s="16"/>
      <c r="R37" s="17"/>
      <c r="S37" s="18"/>
      <c r="T37" s="19"/>
      <c r="U37" s="20"/>
      <c r="V37" s="21"/>
      <c r="W37" s="21"/>
      <c r="X37" s="22"/>
      <c r="Y37" s="22"/>
      <c r="Z37" s="21"/>
      <c r="AA37" s="21"/>
      <c r="AB37" s="21"/>
      <c r="AC37" s="22"/>
      <c r="AD37" s="23"/>
      <c r="AE37" s="24"/>
      <c r="AF37" s="25"/>
      <c r="AG37" s="45"/>
      <c r="AH37" s="224"/>
      <c r="AI37" s="45"/>
      <c r="AJ37" s="45"/>
    </row>
    <row r="38" spans="1:37" s="44" customFormat="1" ht="22.5" customHeight="1">
      <c r="A38" s="273" t="str">
        <f>A37</f>
        <v>2pc PC - Beautyrest Brand 90gsm Solid Statin Pillowcase</v>
      </c>
      <c r="B38" s="274" t="s">
        <v>220</v>
      </c>
      <c r="C38" s="274" t="s">
        <v>215</v>
      </c>
      <c r="D38" s="27" t="s">
        <v>216</v>
      </c>
      <c r="E38" s="275" t="s">
        <v>217</v>
      </c>
      <c r="F38" s="275"/>
      <c r="G38" s="203" t="s">
        <v>343</v>
      </c>
      <c r="H38" s="206" t="s">
        <v>313</v>
      </c>
      <c r="I38" s="98">
        <f>J38*0.97</f>
        <v>1.0873699999999999</v>
      </c>
      <c r="J38" s="28">
        <f>J12</f>
        <v>1.121</v>
      </c>
      <c r="K38" s="29">
        <v>25</v>
      </c>
      <c r="L38" s="30">
        <v>17</v>
      </c>
      <c r="M38" s="29">
        <v>24</v>
      </c>
      <c r="N38" s="132">
        <v>8</v>
      </c>
      <c r="O38" s="134">
        <v>2.46</v>
      </c>
      <c r="P38" s="31">
        <f t="shared" ref="P38:P47" si="56">K38*L38*M38/1000000/N38</f>
        <v>1.2750000000000001E-3</v>
      </c>
      <c r="Q38" s="32">
        <f t="shared" ref="Q38:Q47" si="57">$Q$9/P38</f>
        <v>49411.76470588235</v>
      </c>
      <c r="R38" s="33">
        <f>$R$9</f>
        <v>3500</v>
      </c>
      <c r="S38" s="34">
        <f t="shared" ref="S38:S47" si="58">R38/Q38</f>
        <v>7.0833333333333331E-2</v>
      </c>
      <c r="T38" s="35" t="s">
        <v>218</v>
      </c>
      <c r="U38" s="36">
        <v>0.41399999999999998</v>
      </c>
      <c r="V38" s="37">
        <f t="shared" ref="V38:V47" si="59">J38*U38</f>
        <v>0.46409399999999995</v>
      </c>
      <c r="W38" s="37">
        <f t="shared" ref="W38:W47" si="60">V38+S38+J38</f>
        <v>1.6559273333333333</v>
      </c>
      <c r="X38" s="38"/>
      <c r="Y38" s="38"/>
      <c r="Z38" s="39"/>
      <c r="AA38" s="39">
        <f t="shared" ref="AA38:AA47" si="61">$AA$9*AG38</f>
        <v>0.15125</v>
      </c>
      <c r="AB38" s="40"/>
      <c r="AC38" s="38"/>
      <c r="AD38" s="41">
        <f t="shared" ref="AD38:AD47" si="62">SUM(X38:AC38)</f>
        <v>0.15125</v>
      </c>
      <c r="AE38" s="42">
        <f t="shared" ref="AE38:AE47" si="63">AD38+W38</f>
        <v>1.8071773333333332</v>
      </c>
      <c r="AF38" s="43">
        <f t="shared" ref="AF38:AF47" si="64">(AG38-AE38)/AG38</f>
        <v>0.34284460606060613</v>
      </c>
      <c r="AG38" s="208">
        <v>2.75</v>
      </c>
      <c r="AH38" s="225">
        <v>1904</v>
      </c>
      <c r="AI38" s="99">
        <f>AG38*AH38</f>
        <v>5236</v>
      </c>
      <c r="AJ38" s="99">
        <f>AH38*AE38</f>
        <v>3440.8656426666662</v>
      </c>
    </row>
    <row r="39" spans="1:37" s="44" customFormat="1" ht="22.5" customHeight="1">
      <c r="A39" s="273"/>
      <c r="B39" s="273"/>
      <c r="C39" s="273"/>
      <c r="D39" s="27" t="s">
        <v>219</v>
      </c>
      <c r="E39" s="276"/>
      <c r="F39" s="276"/>
      <c r="G39" s="203" t="s">
        <v>301</v>
      </c>
      <c r="H39" s="206" t="s">
        <v>314</v>
      </c>
      <c r="I39" s="98">
        <f t="shared" ref="I39:I47" si="65">J39*0.97</f>
        <v>1.23481</v>
      </c>
      <c r="J39" s="28">
        <f>J13</f>
        <v>1.2729999999999999</v>
      </c>
      <c r="K39" s="29">
        <v>25</v>
      </c>
      <c r="L39" s="30">
        <v>17</v>
      </c>
      <c r="M39" s="29">
        <v>26</v>
      </c>
      <c r="N39" s="132">
        <v>8</v>
      </c>
      <c r="O39" s="134">
        <v>2.7</v>
      </c>
      <c r="P39" s="31">
        <f t="shared" si="56"/>
        <v>1.3812500000000001E-3</v>
      </c>
      <c r="Q39" s="32">
        <f t="shared" si="57"/>
        <v>45610.859728506781</v>
      </c>
      <c r="R39" s="33">
        <f t="shared" ref="R39:R47" si="66">$R$9</f>
        <v>3500</v>
      </c>
      <c r="S39" s="34">
        <f t="shared" si="58"/>
        <v>7.6736111111111116E-2</v>
      </c>
      <c r="T39" s="35" t="s">
        <v>218</v>
      </c>
      <c r="U39" s="36">
        <v>0.41399999999999998</v>
      </c>
      <c r="V39" s="37">
        <f t="shared" si="59"/>
        <v>0.52702199999999999</v>
      </c>
      <c r="W39" s="37">
        <f t="shared" si="60"/>
        <v>1.8767581111111111</v>
      </c>
      <c r="X39" s="38"/>
      <c r="Y39" s="38"/>
      <c r="Z39" s="39"/>
      <c r="AA39" s="39">
        <f t="shared" si="61"/>
        <v>0.1716</v>
      </c>
      <c r="AB39" s="40"/>
      <c r="AC39" s="38"/>
      <c r="AD39" s="41">
        <f t="shared" si="62"/>
        <v>0.1716</v>
      </c>
      <c r="AE39" s="42">
        <f t="shared" si="63"/>
        <v>2.0483581111111113</v>
      </c>
      <c r="AF39" s="43">
        <f t="shared" si="64"/>
        <v>0.34347496438746433</v>
      </c>
      <c r="AG39" s="208">
        <v>3.12</v>
      </c>
      <c r="AH39" s="225">
        <v>1408</v>
      </c>
      <c r="AI39" s="99">
        <f t="shared" ref="AI39:AI47" si="67">AG39*AH39</f>
        <v>4392.96</v>
      </c>
      <c r="AJ39" s="99">
        <f t="shared" ref="AJ39:AJ47" si="68">AH39*AE39</f>
        <v>2884.0882204444447</v>
      </c>
    </row>
    <row r="40" spans="1:37" s="44" customFormat="1" ht="22.5" customHeight="1">
      <c r="A40" s="273" t="str">
        <f>A37</f>
        <v>2pc PC - Beautyrest Brand 90gsm Solid Statin Pillowcase</v>
      </c>
      <c r="B40" s="274" t="s">
        <v>214</v>
      </c>
      <c r="C40" s="274" t="s">
        <v>215</v>
      </c>
      <c r="D40" s="27" t="s">
        <v>216</v>
      </c>
      <c r="E40" s="275" t="s">
        <v>249</v>
      </c>
      <c r="F40" s="275"/>
      <c r="G40" s="202" t="s">
        <v>302</v>
      </c>
      <c r="H40" s="206" t="s">
        <v>315</v>
      </c>
      <c r="I40" s="98">
        <f t="shared" si="65"/>
        <v>1.0873699999999999</v>
      </c>
      <c r="J40" s="28">
        <f t="shared" ref="J40:J43" si="69">J38</f>
        <v>1.121</v>
      </c>
      <c r="K40" s="29">
        <v>25</v>
      </c>
      <c r="L40" s="30">
        <v>17</v>
      </c>
      <c r="M40" s="29">
        <v>24</v>
      </c>
      <c r="N40" s="132">
        <v>8</v>
      </c>
      <c r="O40" s="134">
        <v>2.46</v>
      </c>
      <c r="P40" s="31">
        <f t="shared" si="56"/>
        <v>1.2750000000000001E-3</v>
      </c>
      <c r="Q40" s="32">
        <f t="shared" si="57"/>
        <v>49411.76470588235</v>
      </c>
      <c r="R40" s="33">
        <f t="shared" si="66"/>
        <v>3500</v>
      </c>
      <c r="S40" s="34">
        <f t="shared" si="58"/>
        <v>7.0833333333333331E-2</v>
      </c>
      <c r="T40" s="35" t="s">
        <v>218</v>
      </c>
      <c r="U40" s="36">
        <v>0.41399999999999998</v>
      </c>
      <c r="V40" s="37">
        <f t="shared" si="59"/>
        <v>0.46409399999999995</v>
      </c>
      <c r="W40" s="37">
        <f t="shared" si="60"/>
        <v>1.6559273333333333</v>
      </c>
      <c r="X40" s="38"/>
      <c r="Y40" s="38"/>
      <c r="Z40" s="39"/>
      <c r="AA40" s="39">
        <f t="shared" si="61"/>
        <v>0.15125</v>
      </c>
      <c r="AB40" s="40"/>
      <c r="AC40" s="38"/>
      <c r="AD40" s="41">
        <f t="shared" si="62"/>
        <v>0.15125</v>
      </c>
      <c r="AE40" s="42">
        <f t="shared" si="63"/>
        <v>1.8071773333333332</v>
      </c>
      <c r="AF40" s="43">
        <f t="shared" si="64"/>
        <v>0.34284460606060613</v>
      </c>
      <c r="AG40" s="208">
        <v>2.75</v>
      </c>
      <c r="AH40" s="225">
        <v>1904</v>
      </c>
      <c r="AI40" s="99">
        <f t="shared" si="67"/>
        <v>5236</v>
      </c>
      <c r="AJ40" s="99">
        <f t="shared" si="68"/>
        <v>3440.8656426666662</v>
      </c>
    </row>
    <row r="41" spans="1:37" s="44" customFormat="1" ht="22.5" customHeight="1">
      <c r="A41" s="273"/>
      <c r="B41" s="273"/>
      <c r="C41" s="273"/>
      <c r="D41" s="27" t="s">
        <v>219</v>
      </c>
      <c r="E41" s="276"/>
      <c r="F41" s="276"/>
      <c r="G41" s="202" t="s">
        <v>303</v>
      </c>
      <c r="H41" s="206" t="s">
        <v>316</v>
      </c>
      <c r="I41" s="98">
        <f t="shared" si="65"/>
        <v>1.23481</v>
      </c>
      <c r="J41" s="28">
        <f t="shared" si="69"/>
        <v>1.2729999999999999</v>
      </c>
      <c r="K41" s="29">
        <v>25</v>
      </c>
      <c r="L41" s="30">
        <v>17</v>
      </c>
      <c r="M41" s="29">
        <v>26</v>
      </c>
      <c r="N41" s="132">
        <v>8</v>
      </c>
      <c r="O41" s="134">
        <v>2.7</v>
      </c>
      <c r="P41" s="31">
        <f t="shared" si="56"/>
        <v>1.3812500000000001E-3</v>
      </c>
      <c r="Q41" s="32">
        <f t="shared" si="57"/>
        <v>45610.859728506781</v>
      </c>
      <c r="R41" s="33">
        <f t="shared" si="66"/>
        <v>3500</v>
      </c>
      <c r="S41" s="34">
        <f t="shared" si="58"/>
        <v>7.6736111111111116E-2</v>
      </c>
      <c r="T41" s="35" t="s">
        <v>218</v>
      </c>
      <c r="U41" s="36">
        <v>0.41399999999999998</v>
      </c>
      <c r="V41" s="37">
        <f t="shared" si="59"/>
        <v>0.52702199999999999</v>
      </c>
      <c r="W41" s="37">
        <f t="shared" si="60"/>
        <v>1.8767581111111111</v>
      </c>
      <c r="X41" s="38"/>
      <c r="Y41" s="38"/>
      <c r="Z41" s="39"/>
      <c r="AA41" s="39">
        <f t="shared" si="61"/>
        <v>0.1716</v>
      </c>
      <c r="AB41" s="40"/>
      <c r="AC41" s="38"/>
      <c r="AD41" s="41">
        <f t="shared" si="62"/>
        <v>0.1716</v>
      </c>
      <c r="AE41" s="42">
        <f t="shared" si="63"/>
        <v>2.0483581111111113</v>
      </c>
      <c r="AF41" s="43">
        <f t="shared" si="64"/>
        <v>0.34347496438746433</v>
      </c>
      <c r="AG41" s="208">
        <v>3.12</v>
      </c>
      <c r="AH41" s="225">
        <v>1408</v>
      </c>
      <c r="AI41" s="99">
        <f t="shared" si="67"/>
        <v>4392.96</v>
      </c>
      <c r="AJ41" s="99">
        <f t="shared" si="68"/>
        <v>2884.0882204444447</v>
      </c>
    </row>
    <row r="42" spans="1:37" s="44" customFormat="1" ht="22.5" customHeight="1">
      <c r="A42" s="273" t="str">
        <f>A37</f>
        <v>2pc PC - Beautyrest Brand 90gsm Solid Statin Pillowcase</v>
      </c>
      <c r="B42" s="274" t="s">
        <v>214</v>
      </c>
      <c r="C42" s="274" t="s">
        <v>221</v>
      </c>
      <c r="D42" s="27" t="s">
        <v>216</v>
      </c>
      <c r="E42" s="275" t="s">
        <v>297</v>
      </c>
      <c r="F42" s="275"/>
      <c r="G42" s="217" t="s">
        <v>312</v>
      </c>
      <c r="H42" s="206" t="s">
        <v>323</v>
      </c>
      <c r="I42" s="98">
        <f t="shared" si="65"/>
        <v>1.0873699999999999</v>
      </c>
      <c r="J42" s="28">
        <f t="shared" si="69"/>
        <v>1.121</v>
      </c>
      <c r="K42" s="29">
        <v>25</v>
      </c>
      <c r="L42" s="30">
        <v>17</v>
      </c>
      <c r="M42" s="29">
        <v>24</v>
      </c>
      <c r="N42" s="132">
        <v>8</v>
      </c>
      <c r="O42" s="134">
        <v>2.46</v>
      </c>
      <c r="P42" s="31">
        <f t="shared" si="56"/>
        <v>1.2750000000000001E-3</v>
      </c>
      <c r="Q42" s="32">
        <f t="shared" si="57"/>
        <v>49411.76470588235</v>
      </c>
      <c r="R42" s="33">
        <f t="shared" si="66"/>
        <v>3500</v>
      </c>
      <c r="S42" s="34">
        <f t="shared" si="58"/>
        <v>7.0833333333333331E-2</v>
      </c>
      <c r="T42" s="35" t="s">
        <v>218</v>
      </c>
      <c r="U42" s="36">
        <v>0.41399999999999998</v>
      </c>
      <c r="V42" s="37">
        <f t="shared" si="59"/>
        <v>0.46409399999999995</v>
      </c>
      <c r="W42" s="37">
        <f t="shared" si="60"/>
        <v>1.6559273333333333</v>
      </c>
      <c r="X42" s="38"/>
      <c r="Y42" s="38"/>
      <c r="Z42" s="39"/>
      <c r="AA42" s="39">
        <f t="shared" si="61"/>
        <v>0.15125</v>
      </c>
      <c r="AB42" s="40"/>
      <c r="AC42" s="38"/>
      <c r="AD42" s="41">
        <f t="shared" si="62"/>
        <v>0.15125</v>
      </c>
      <c r="AE42" s="42">
        <f t="shared" si="63"/>
        <v>1.8071773333333332</v>
      </c>
      <c r="AF42" s="43">
        <f t="shared" si="64"/>
        <v>0.34284460606060613</v>
      </c>
      <c r="AG42" s="208">
        <v>2.75</v>
      </c>
      <c r="AH42" s="225">
        <v>1904</v>
      </c>
      <c r="AI42" s="99">
        <f t="shared" si="67"/>
        <v>5236</v>
      </c>
      <c r="AJ42" s="99">
        <f t="shared" si="68"/>
        <v>3440.8656426666662</v>
      </c>
    </row>
    <row r="43" spans="1:37" s="44" customFormat="1" ht="22.5" customHeight="1">
      <c r="A43" s="273"/>
      <c r="B43" s="273"/>
      <c r="C43" s="273"/>
      <c r="D43" s="27" t="s">
        <v>219</v>
      </c>
      <c r="E43" s="276"/>
      <c r="F43" s="276"/>
      <c r="G43" s="217" t="s">
        <v>305</v>
      </c>
      <c r="H43" s="206" t="s">
        <v>324</v>
      </c>
      <c r="I43" s="98">
        <f t="shared" si="65"/>
        <v>1.23481</v>
      </c>
      <c r="J43" s="28">
        <f t="shared" si="69"/>
        <v>1.2729999999999999</v>
      </c>
      <c r="K43" s="29">
        <v>25</v>
      </c>
      <c r="L43" s="30">
        <v>17</v>
      </c>
      <c r="M43" s="29">
        <v>26</v>
      </c>
      <c r="N43" s="132">
        <v>8</v>
      </c>
      <c r="O43" s="134">
        <v>2.7</v>
      </c>
      <c r="P43" s="31">
        <f t="shared" si="56"/>
        <v>1.3812500000000001E-3</v>
      </c>
      <c r="Q43" s="32">
        <f t="shared" si="57"/>
        <v>45610.859728506781</v>
      </c>
      <c r="R43" s="33">
        <f t="shared" si="66"/>
        <v>3500</v>
      </c>
      <c r="S43" s="34">
        <f t="shared" si="58"/>
        <v>7.6736111111111116E-2</v>
      </c>
      <c r="T43" s="35" t="s">
        <v>218</v>
      </c>
      <c r="U43" s="36">
        <v>0.41399999999999998</v>
      </c>
      <c r="V43" s="37">
        <f t="shared" si="59"/>
        <v>0.52702199999999999</v>
      </c>
      <c r="W43" s="37">
        <f t="shared" si="60"/>
        <v>1.8767581111111111</v>
      </c>
      <c r="X43" s="38"/>
      <c r="Y43" s="38"/>
      <c r="Z43" s="39"/>
      <c r="AA43" s="39">
        <f t="shared" si="61"/>
        <v>0.1716</v>
      </c>
      <c r="AB43" s="40"/>
      <c r="AC43" s="38"/>
      <c r="AD43" s="41">
        <f t="shared" si="62"/>
        <v>0.1716</v>
      </c>
      <c r="AE43" s="42">
        <f t="shared" si="63"/>
        <v>2.0483581111111113</v>
      </c>
      <c r="AF43" s="43">
        <f t="shared" si="64"/>
        <v>0.34347496438746433</v>
      </c>
      <c r="AG43" s="208">
        <v>3.12</v>
      </c>
      <c r="AH43" s="225">
        <v>1408</v>
      </c>
      <c r="AI43" s="99">
        <f t="shared" si="67"/>
        <v>4392.96</v>
      </c>
      <c r="AJ43" s="99">
        <f t="shared" si="68"/>
        <v>2884.0882204444447</v>
      </c>
    </row>
    <row r="44" spans="1:37" s="44" customFormat="1" ht="22.5" customHeight="1">
      <c r="A44" s="273" t="str">
        <f>A42</f>
        <v>2pc PC - Beautyrest Brand 90gsm Solid Statin Pillowcase</v>
      </c>
      <c r="B44" s="274" t="s">
        <v>220</v>
      </c>
      <c r="C44" s="274" t="s">
        <v>221</v>
      </c>
      <c r="D44" s="27" t="s">
        <v>216</v>
      </c>
      <c r="E44" s="277" t="s">
        <v>341</v>
      </c>
      <c r="F44" s="275"/>
      <c r="G44" s="215" t="s">
        <v>336</v>
      </c>
      <c r="H44" s="206" t="s">
        <v>337</v>
      </c>
      <c r="I44" s="98">
        <f t="shared" si="65"/>
        <v>1.0873699999999999</v>
      </c>
      <c r="J44" s="28">
        <f>J42</f>
        <v>1.121</v>
      </c>
      <c r="K44" s="29">
        <v>25</v>
      </c>
      <c r="L44" s="30">
        <v>17</v>
      </c>
      <c r="M44" s="29">
        <v>24</v>
      </c>
      <c r="N44" s="132">
        <v>8</v>
      </c>
      <c r="O44" s="134">
        <v>2.46</v>
      </c>
      <c r="P44" s="31">
        <f t="shared" si="56"/>
        <v>1.2750000000000001E-3</v>
      </c>
      <c r="Q44" s="32">
        <f t="shared" si="57"/>
        <v>49411.76470588235</v>
      </c>
      <c r="R44" s="33">
        <f t="shared" si="66"/>
        <v>3500</v>
      </c>
      <c r="S44" s="34">
        <f t="shared" si="58"/>
        <v>7.0833333333333331E-2</v>
      </c>
      <c r="T44" s="35" t="s">
        <v>218</v>
      </c>
      <c r="U44" s="36">
        <v>0.41399999999999998</v>
      </c>
      <c r="V44" s="37">
        <f t="shared" si="59"/>
        <v>0.46409399999999995</v>
      </c>
      <c r="W44" s="37">
        <f t="shared" si="60"/>
        <v>1.6559273333333333</v>
      </c>
      <c r="X44" s="38"/>
      <c r="Y44" s="38"/>
      <c r="Z44" s="39"/>
      <c r="AA44" s="39">
        <f t="shared" si="61"/>
        <v>0.15125</v>
      </c>
      <c r="AB44" s="40"/>
      <c r="AC44" s="38"/>
      <c r="AD44" s="41">
        <f t="shared" si="62"/>
        <v>0.15125</v>
      </c>
      <c r="AE44" s="42">
        <f t="shared" si="63"/>
        <v>1.8071773333333332</v>
      </c>
      <c r="AF44" s="43">
        <f t="shared" si="64"/>
        <v>0.34284460606060613</v>
      </c>
      <c r="AG44" s="208">
        <v>2.75</v>
      </c>
      <c r="AH44" s="225">
        <v>1904</v>
      </c>
      <c r="AI44" s="99">
        <f t="shared" si="67"/>
        <v>5236</v>
      </c>
      <c r="AJ44" s="99">
        <f t="shared" si="68"/>
        <v>3440.8656426666662</v>
      </c>
    </row>
    <row r="45" spans="1:37" s="44" customFormat="1" ht="22.5" customHeight="1">
      <c r="A45" s="273"/>
      <c r="B45" s="273"/>
      <c r="C45" s="273"/>
      <c r="D45" s="27" t="s">
        <v>219</v>
      </c>
      <c r="E45" s="278"/>
      <c r="F45" s="276"/>
      <c r="G45" s="215" t="s">
        <v>338</v>
      </c>
      <c r="H45" s="206" t="s">
        <v>339</v>
      </c>
      <c r="I45" s="98">
        <f t="shared" si="65"/>
        <v>1.23481</v>
      </c>
      <c r="J45" s="28">
        <f>J43</f>
        <v>1.2729999999999999</v>
      </c>
      <c r="K45" s="29">
        <v>25</v>
      </c>
      <c r="L45" s="30">
        <v>17</v>
      </c>
      <c r="M45" s="29">
        <v>26</v>
      </c>
      <c r="N45" s="132">
        <v>8</v>
      </c>
      <c r="O45" s="134">
        <v>2.7</v>
      </c>
      <c r="P45" s="31">
        <f t="shared" si="56"/>
        <v>1.3812500000000001E-3</v>
      </c>
      <c r="Q45" s="32">
        <f t="shared" si="57"/>
        <v>45610.859728506781</v>
      </c>
      <c r="R45" s="33">
        <f t="shared" si="66"/>
        <v>3500</v>
      </c>
      <c r="S45" s="34">
        <f t="shared" si="58"/>
        <v>7.6736111111111116E-2</v>
      </c>
      <c r="T45" s="35" t="s">
        <v>218</v>
      </c>
      <c r="U45" s="36">
        <v>0.41399999999999998</v>
      </c>
      <c r="V45" s="37">
        <f t="shared" si="59"/>
        <v>0.52702199999999999</v>
      </c>
      <c r="W45" s="37">
        <f t="shared" si="60"/>
        <v>1.8767581111111111</v>
      </c>
      <c r="X45" s="38"/>
      <c r="Y45" s="38"/>
      <c r="Z45" s="39"/>
      <c r="AA45" s="39">
        <f t="shared" si="61"/>
        <v>0.1716</v>
      </c>
      <c r="AB45" s="40"/>
      <c r="AC45" s="38"/>
      <c r="AD45" s="41">
        <f t="shared" si="62"/>
        <v>0.1716</v>
      </c>
      <c r="AE45" s="42">
        <f t="shared" si="63"/>
        <v>2.0483581111111113</v>
      </c>
      <c r="AF45" s="43">
        <f t="shared" si="64"/>
        <v>0.34347496438746433</v>
      </c>
      <c r="AG45" s="208">
        <v>3.12</v>
      </c>
      <c r="AH45" s="225">
        <v>1408</v>
      </c>
      <c r="AI45" s="99">
        <f t="shared" si="67"/>
        <v>4392.96</v>
      </c>
      <c r="AJ45" s="99">
        <f t="shared" si="68"/>
        <v>2884.0882204444447</v>
      </c>
    </row>
    <row r="46" spans="1:37" s="44" customFormat="1" ht="22.5" customHeight="1">
      <c r="A46" s="273" t="str">
        <f>A44</f>
        <v>2pc PC - Beautyrest Brand 90gsm Solid Statin Pillowcase</v>
      </c>
      <c r="B46" s="274" t="s">
        <v>220</v>
      </c>
      <c r="C46" s="274" t="s">
        <v>221</v>
      </c>
      <c r="D46" s="27" t="s">
        <v>216</v>
      </c>
      <c r="E46" s="275" t="s">
        <v>250</v>
      </c>
      <c r="F46" s="275"/>
      <c r="G46" s="218" t="s">
        <v>306</v>
      </c>
      <c r="H46" s="206" t="s">
        <v>321</v>
      </c>
      <c r="I46" s="98">
        <f t="shared" si="65"/>
        <v>1.0873699999999999</v>
      </c>
      <c r="J46" s="28">
        <f t="shared" ref="J46:J47" si="70">J44</f>
        <v>1.121</v>
      </c>
      <c r="K46" s="29">
        <v>25</v>
      </c>
      <c r="L46" s="30">
        <v>17</v>
      </c>
      <c r="M46" s="29">
        <v>24</v>
      </c>
      <c r="N46" s="132">
        <v>8</v>
      </c>
      <c r="O46" s="134">
        <v>2.46</v>
      </c>
      <c r="P46" s="31">
        <f t="shared" si="56"/>
        <v>1.2750000000000001E-3</v>
      </c>
      <c r="Q46" s="32">
        <f t="shared" si="57"/>
        <v>49411.76470588235</v>
      </c>
      <c r="R46" s="33">
        <f t="shared" si="66"/>
        <v>3500</v>
      </c>
      <c r="S46" s="34">
        <f t="shared" si="58"/>
        <v>7.0833333333333331E-2</v>
      </c>
      <c r="T46" s="35" t="s">
        <v>218</v>
      </c>
      <c r="U46" s="36">
        <v>0.41399999999999998</v>
      </c>
      <c r="V46" s="37">
        <f t="shared" si="59"/>
        <v>0.46409399999999995</v>
      </c>
      <c r="W46" s="37">
        <f t="shared" si="60"/>
        <v>1.6559273333333333</v>
      </c>
      <c r="X46" s="38"/>
      <c r="Y46" s="38"/>
      <c r="Z46" s="39"/>
      <c r="AA46" s="39">
        <f t="shared" si="61"/>
        <v>0.15125</v>
      </c>
      <c r="AB46" s="40"/>
      <c r="AC46" s="38"/>
      <c r="AD46" s="41">
        <f t="shared" si="62"/>
        <v>0.15125</v>
      </c>
      <c r="AE46" s="42">
        <f t="shared" si="63"/>
        <v>1.8071773333333332</v>
      </c>
      <c r="AF46" s="43">
        <f t="shared" si="64"/>
        <v>0.34284460606060613</v>
      </c>
      <c r="AG46" s="208">
        <v>2.75</v>
      </c>
      <c r="AH46" s="225">
        <v>1904</v>
      </c>
      <c r="AI46" s="99">
        <f t="shared" si="67"/>
        <v>5236</v>
      </c>
      <c r="AJ46" s="99">
        <f t="shared" si="68"/>
        <v>3440.8656426666662</v>
      </c>
    </row>
    <row r="47" spans="1:37" s="44" customFormat="1" ht="22.5" customHeight="1">
      <c r="A47" s="273"/>
      <c r="B47" s="273"/>
      <c r="C47" s="273"/>
      <c r="D47" s="27" t="s">
        <v>219</v>
      </c>
      <c r="E47" s="276"/>
      <c r="F47" s="276"/>
      <c r="G47" s="218" t="s">
        <v>307</v>
      </c>
      <c r="H47" s="206" t="s">
        <v>322</v>
      </c>
      <c r="I47" s="98">
        <f t="shared" si="65"/>
        <v>1.23481</v>
      </c>
      <c r="J47" s="28">
        <f t="shared" si="70"/>
        <v>1.2729999999999999</v>
      </c>
      <c r="K47" s="29">
        <v>25</v>
      </c>
      <c r="L47" s="30">
        <v>17</v>
      </c>
      <c r="M47" s="29">
        <v>26</v>
      </c>
      <c r="N47" s="132">
        <v>8</v>
      </c>
      <c r="O47" s="134">
        <v>2.7</v>
      </c>
      <c r="P47" s="31">
        <f t="shared" si="56"/>
        <v>1.3812500000000001E-3</v>
      </c>
      <c r="Q47" s="32">
        <f t="shared" si="57"/>
        <v>45610.859728506781</v>
      </c>
      <c r="R47" s="33">
        <f t="shared" si="66"/>
        <v>3500</v>
      </c>
      <c r="S47" s="34">
        <f t="shared" si="58"/>
        <v>7.6736111111111116E-2</v>
      </c>
      <c r="T47" s="35" t="s">
        <v>218</v>
      </c>
      <c r="U47" s="36">
        <v>0.41399999999999998</v>
      </c>
      <c r="V47" s="37">
        <f t="shared" si="59"/>
        <v>0.52702199999999999</v>
      </c>
      <c r="W47" s="37">
        <f t="shared" si="60"/>
        <v>1.8767581111111111</v>
      </c>
      <c r="X47" s="38"/>
      <c r="Y47" s="38"/>
      <c r="Z47" s="39"/>
      <c r="AA47" s="39">
        <f t="shared" si="61"/>
        <v>0.1716</v>
      </c>
      <c r="AB47" s="40"/>
      <c r="AC47" s="38"/>
      <c r="AD47" s="41">
        <f t="shared" si="62"/>
        <v>0.1716</v>
      </c>
      <c r="AE47" s="42">
        <f t="shared" si="63"/>
        <v>2.0483581111111113</v>
      </c>
      <c r="AF47" s="43">
        <f t="shared" si="64"/>
        <v>0.34347496438746433</v>
      </c>
      <c r="AG47" s="208">
        <v>3.12</v>
      </c>
      <c r="AH47" s="225">
        <v>1408</v>
      </c>
      <c r="AI47" s="99">
        <f t="shared" si="67"/>
        <v>4392.96</v>
      </c>
      <c r="AJ47" s="99">
        <f t="shared" si="68"/>
        <v>2884.0882204444447</v>
      </c>
    </row>
    <row r="48" spans="1:37">
      <c r="A48" s="48"/>
      <c r="C48" s="47"/>
      <c r="I48" s="49"/>
      <c r="J48" s="50"/>
      <c r="K48" s="50"/>
      <c r="L48" s="47"/>
      <c r="M48" s="47"/>
      <c r="O48" s="46"/>
      <c r="P48" s="46"/>
      <c r="Q48" s="47"/>
      <c r="T48" s="47"/>
      <c r="U48" s="46"/>
      <c r="V48" s="46"/>
      <c r="X48" s="47"/>
      <c r="Y48" s="47"/>
      <c r="AC48" s="46"/>
      <c r="AD48" s="46"/>
      <c r="AF48" s="47"/>
      <c r="AG48" s="47"/>
      <c r="AH48" s="226">
        <f>SUM(AH38:AH47)</f>
        <v>16560</v>
      </c>
      <c r="AI48" s="112">
        <f>SUM(AI38:AI47)</f>
        <v>48144.799999999996</v>
      </c>
      <c r="AJ48" s="112">
        <f>SUM(AJ38:AJ47)</f>
        <v>31624.769315555561</v>
      </c>
      <c r="AK48" s="113">
        <f>(AI48-AJ48)/AI48</f>
        <v>0.34313219048463045</v>
      </c>
    </row>
    <row r="49" spans="1:35">
      <c r="A49" s="219" t="s">
        <v>377</v>
      </c>
    </row>
    <row r="50" spans="1:35">
      <c r="A50" s="219" t="s">
        <v>376</v>
      </c>
      <c r="AH50" s="228" t="s">
        <v>254</v>
      </c>
      <c r="AI50" s="47">
        <f>AH22+AH35+AH48</f>
        <v>49680</v>
      </c>
    </row>
    <row r="51" spans="1:35">
      <c r="A51" s="219" t="s">
        <v>370</v>
      </c>
      <c r="AH51" s="228" t="s">
        <v>255</v>
      </c>
      <c r="AI51" s="112">
        <f>AI22+AI35+AI48</f>
        <v>144434.4</v>
      </c>
    </row>
    <row r="52" spans="1:35">
      <c r="A52" s="220" t="s">
        <v>260</v>
      </c>
      <c r="AH52" s="228" t="s">
        <v>256</v>
      </c>
      <c r="AI52" s="112">
        <f>AJ22+AJ35+AJ48</f>
        <v>94874.307946666682</v>
      </c>
    </row>
    <row r="53" spans="1:35">
      <c r="A53" s="221" t="s">
        <v>378</v>
      </c>
      <c r="AH53" s="228" t="s">
        <v>257</v>
      </c>
      <c r="AI53" s="160">
        <f>(AI51-AI52)/AI51</f>
        <v>0.34313219048463051</v>
      </c>
    </row>
    <row r="54" spans="1:35">
      <c r="A54" s="219"/>
    </row>
    <row r="55" spans="1:35">
      <c r="A55" s="219"/>
    </row>
    <row r="56" spans="1:35">
      <c r="A56" s="219"/>
    </row>
    <row r="57" spans="1:35">
      <c r="A57" s="219"/>
    </row>
  </sheetData>
  <protectedRanges>
    <protectedRange password="F78C" sqref="EG6 EH4 EA4:EB6 EC5:ED6 EE5:EG5 EE6" name="区域1_1"/>
  </protectedRanges>
  <mergeCells count="127">
    <mergeCell ref="AE7:AE9"/>
    <mergeCell ref="K8:M8"/>
    <mergeCell ref="O8:O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H7:AH9"/>
    <mergeCell ref="AI7:AI9"/>
    <mergeCell ref="N8:N9"/>
    <mergeCell ref="A7:A9"/>
    <mergeCell ref="B7:B9"/>
    <mergeCell ref="A11:C11"/>
    <mergeCell ref="A12:A13"/>
    <mergeCell ref="A10:F10"/>
    <mergeCell ref="K7:S7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C7:C9"/>
    <mergeCell ref="D7:D9"/>
    <mergeCell ref="J7:J9"/>
    <mergeCell ref="B12:B13"/>
    <mergeCell ref="C12:C13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  <mergeCell ref="E4:F4"/>
    <mergeCell ref="G4:H4"/>
    <mergeCell ref="I4:J4"/>
    <mergeCell ref="K4:L4"/>
    <mergeCell ref="E5:F5"/>
    <mergeCell ref="G5:H5"/>
    <mergeCell ref="I5:J5"/>
    <mergeCell ref="K5:L5"/>
    <mergeCell ref="F18:F19"/>
    <mergeCell ref="F12:F13"/>
    <mergeCell ref="I7:I9"/>
    <mergeCell ref="E7:E9"/>
    <mergeCell ref="F7:F9"/>
    <mergeCell ref="E12:E13"/>
    <mergeCell ref="A29:A30"/>
    <mergeCell ref="B29:B30"/>
    <mergeCell ref="C29:C30"/>
    <mergeCell ref="E29:E30"/>
    <mergeCell ref="F29:F30"/>
    <mergeCell ref="F25:F26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B38:B39"/>
    <mergeCell ref="C38:C39"/>
    <mergeCell ref="E38:E39"/>
    <mergeCell ref="A33:A34"/>
    <mergeCell ref="B33:B34"/>
    <mergeCell ref="C33:C34"/>
    <mergeCell ref="E33:E34"/>
    <mergeCell ref="F33:F34"/>
    <mergeCell ref="A31:A32"/>
    <mergeCell ref="B31:B32"/>
    <mergeCell ref="C31:C32"/>
    <mergeCell ref="E31:E32"/>
    <mergeCell ref="F31:F32"/>
    <mergeCell ref="A23:F23"/>
    <mergeCell ref="A36:F36"/>
    <mergeCell ref="A46:A47"/>
    <mergeCell ref="B46:B47"/>
    <mergeCell ref="C46:C47"/>
    <mergeCell ref="E46:E47"/>
    <mergeCell ref="F46:F47"/>
    <mergeCell ref="A44:A45"/>
    <mergeCell ref="B44:B45"/>
    <mergeCell ref="C44:C45"/>
    <mergeCell ref="E44:E45"/>
    <mergeCell ref="F44:F45"/>
    <mergeCell ref="A42:A43"/>
    <mergeCell ref="B42:B43"/>
    <mergeCell ref="C42:C43"/>
    <mergeCell ref="E42:E43"/>
    <mergeCell ref="F42:F43"/>
    <mergeCell ref="F38:F39"/>
    <mergeCell ref="A40:A41"/>
    <mergeCell ref="B40:B41"/>
    <mergeCell ref="C40:C41"/>
    <mergeCell ref="E40:E41"/>
    <mergeCell ref="F40:F41"/>
    <mergeCell ref="A38:A39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$DL$2:$DY$2</formula1>
    </dataValidation>
    <dataValidation type="list" allowBlank="1" showInputMessage="1" showErrorMessage="1" sqref="G5:H5" xr:uid="{00000000-0002-0000-0000-000003000000}">
      <formula1>$EA$2:$GA$2</formula1>
    </dataValidation>
    <dataValidation type="list" allowBlank="1" showInputMessage="1" showErrorMessage="1" sqref="G2:H2" xr:uid="{00000000-0002-0000-0000-000004000000}">
      <formula1>$EA$4:$EB$4</formula1>
    </dataValidation>
    <dataValidation type="list" allowBlank="1" showInputMessage="1" showErrorMessage="1" sqref="K5" xr:uid="{00000000-0002-0000-0000-000005000000}">
      <formula1>$EF$5:$EG$5</formula1>
    </dataValidation>
    <dataValidation type="list" allowBlank="1" showInputMessage="1" showErrorMessage="1" sqref="K4:L4" xr:uid="{00000000-0002-0000-0000-000006000000}">
      <formula1>$EH$5:$EI$5</formula1>
    </dataValidation>
    <dataValidation type="list" allowBlank="1" showInputMessage="1" showErrorMessage="1" sqref="G4:H4" xr:uid="{00000000-0002-0000-0000-000007000000}">
      <formula1>$EA$6:$EH$6</formula1>
    </dataValidation>
    <dataValidation type="list" allowBlank="1" showInputMessage="1" showErrorMessage="1" sqref="G3:H3" xr:uid="{00000000-0002-0000-0000-000008000000}">
      <formula1>$EA$5:$ED$5</formula1>
    </dataValidation>
    <dataValidation type="list" allowBlank="1" showInputMessage="1" showErrorMessage="1" sqref="G6:H6" xr:uid="{00000000-0002-0000-0000-000009000000}">
      <formula1>$FY$3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T20"/>
  <sheetViews>
    <sheetView topLeftCell="E1" zoomScale="77" workbookViewId="0">
      <selection activeCell="J6" sqref="J6"/>
    </sheetView>
  </sheetViews>
  <sheetFormatPr defaultColWidth="18.85546875" defaultRowHeight="14.25"/>
  <cols>
    <col min="1" max="11" width="18.85546875" style="229"/>
    <col min="12" max="15" width="9.140625" style="229" customWidth="1"/>
    <col min="16" max="16384" width="18.85546875" style="229"/>
  </cols>
  <sheetData>
    <row r="2" spans="1:20" ht="22.5" customHeight="1">
      <c r="A2" s="250"/>
      <c r="B2" s="250"/>
    </row>
    <row r="3" spans="1:20" ht="18" customHeight="1">
      <c r="A3" s="316" t="s">
        <v>294</v>
      </c>
      <c r="B3" s="316" t="s">
        <v>177</v>
      </c>
      <c r="C3" s="316" t="s">
        <v>178</v>
      </c>
      <c r="D3" s="316" t="s">
        <v>179</v>
      </c>
      <c r="E3" s="249"/>
      <c r="F3" s="249"/>
      <c r="G3" s="249"/>
      <c r="H3" s="249"/>
      <c r="I3" s="316" t="s">
        <v>346</v>
      </c>
      <c r="J3" s="319" t="s">
        <v>293</v>
      </c>
      <c r="K3" s="319" t="s">
        <v>292</v>
      </c>
      <c r="L3" s="328" t="s">
        <v>194</v>
      </c>
      <c r="M3" s="329"/>
      <c r="N3" s="330"/>
      <c r="O3" s="325" t="s">
        <v>291</v>
      </c>
      <c r="P3" s="322" t="s">
        <v>290</v>
      </c>
      <c r="Q3" s="322" t="s">
        <v>289</v>
      </c>
    </row>
    <row r="4" spans="1:20" ht="18" customHeight="1">
      <c r="A4" s="316"/>
      <c r="B4" s="316"/>
      <c r="C4" s="316"/>
      <c r="D4" s="316"/>
      <c r="E4" s="249" t="s">
        <v>288</v>
      </c>
      <c r="F4" s="249" t="s">
        <v>287</v>
      </c>
      <c r="G4" s="249" t="s">
        <v>345</v>
      </c>
      <c r="H4" s="249" t="s">
        <v>344</v>
      </c>
      <c r="I4" s="316"/>
      <c r="J4" s="320"/>
      <c r="K4" s="320"/>
      <c r="L4" s="331"/>
      <c r="M4" s="332"/>
      <c r="N4" s="333"/>
      <c r="O4" s="326"/>
      <c r="P4" s="323"/>
      <c r="Q4" s="323"/>
    </row>
    <row r="5" spans="1:20" ht="18" customHeight="1">
      <c r="A5" s="316"/>
      <c r="B5" s="316"/>
      <c r="C5" s="316"/>
      <c r="D5" s="316"/>
      <c r="E5" s="249"/>
      <c r="F5" s="249"/>
      <c r="G5" s="249"/>
      <c r="H5" s="249"/>
      <c r="I5" s="316"/>
      <c r="J5" s="321"/>
      <c r="K5" s="321"/>
      <c r="L5" s="233" t="s">
        <v>286</v>
      </c>
      <c r="M5" s="233" t="s">
        <v>285</v>
      </c>
      <c r="N5" s="233" t="s">
        <v>284</v>
      </c>
      <c r="O5" s="327"/>
      <c r="P5" s="324"/>
      <c r="Q5" s="324"/>
      <c r="S5" s="229" t="s">
        <v>283</v>
      </c>
    </row>
    <row r="6" spans="1:20" ht="30" customHeight="1">
      <c r="A6" s="317" t="s">
        <v>282</v>
      </c>
      <c r="B6" s="318" t="s">
        <v>220</v>
      </c>
      <c r="C6" s="318" t="s">
        <v>221</v>
      </c>
      <c r="D6" s="242" t="s">
        <v>216</v>
      </c>
      <c r="E6" s="242" t="s">
        <v>281</v>
      </c>
      <c r="F6" s="246" t="s">
        <v>217</v>
      </c>
      <c r="G6" s="241" t="s">
        <v>343</v>
      </c>
      <c r="H6" s="240" t="s">
        <v>313</v>
      </c>
      <c r="I6" s="239">
        <v>2.75</v>
      </c>
      <c r="J6" s="238">
        <v>1904</v>
      </c>
      <c r="K6" s="248">
        <f>J6/J16</f>
        <v>0.11497584541062802</v>
      </c>
      <c r="L6" s="247">
        <v>25</v>
      </c>
      <c r="M6" s="247">
        <v>17</v>
      </c>
      <c r="N6" s="247">
        <v>24</v>
      </c>
      <c r="O6" s="232">
        <v>8</v>
      </c>
      <c r="P6" s="232">
        <f t="shared" ref="P6:P15" si="0">L6*M6*N6/1000000/O6</f>
        <v>1.2750000000000001E-3</v>
      </c>
      <c r="Q6" s="232">
        <f t="shared" ref="Q6:Q15" si="1">J6*P6</f>
        <v>2.4276</v>
      </c>
      <c r="S6" s="229">
        <v>35000</v>
      </c>
      <c r="T6" s="229">
        <v>70</v>
      </c>
    </row>
    <row r="7" spans="1:20" ht="30" customHeight="1">
      <c r="A7" s="317"/>
      <c r="B7" s="318"/>
      <c r="C7" s="318"/>
      <c r="D7" s="242" t="s">
        <v>216</v>
      </c>
      <c r="E7" s="242" t="s">
        <v>281</v>
      </c>
      <c r="F7" s="246" t="s">
        <v>249</v>
      </c>
      <c r="G7" s="241" t="s">
        <v>302</v>
      </c>
      <c r="H7" s="240" t="s">
        <v>315</v>
      </c>
      <c r="I7" s="239">
        <v>2.75</v>
      </c>
      <c r="J7" s="238">
        <v>1904</v>
      </c>
      <c r="K7" s="248">
        <f>J7/J16</f>
        <v>0.11497584541062802</v>
      </c>
      <c r="L7" s="247">
        <v>25</v>
      </c>
      <c r="M7" s="247">
        <v>17</v>
      </c>
      <c r="N7" s="247">
        <v>24</v>
      </c>
      <c r="O7" s="232">
        <v>8</v>
      </c>
      <c r="P7" s="232">
        <f t="shared" si="0"/>
        <v>1.2750000000000001E-3</v>
      </c>
      <c r="Q7" s="232">
        <f t="shared" si="1"/>
        <v>2.4276</v>
      </c>
    </row>
    <row r="8" spans="1:20" ht="30" customHeight="1">
      <c r="A8" s="317"/>
      <c r="B8" s="318"/>
      <c r="C8" s="318"/>
      <c r="D8" s="242" t="s">
        <v>216</v>
      </c>
      <c r="E8" s="242" t="s">
        <v>281</v>
      </c>
      <c r="F8" s="242" t="s">
        <v>299</v>
      </c>
      <c r="G8" s="245" t="s">
        <v>310</v>
      </c>
      <c r="H8" s="240" t="s">
        <v>317</v>
      </c>
      <c r="I8" s="239">
        <v>2.75</v>
      </c>
      <c r="J8" s="238">
        <v>1904</v>
      </c>
      <c r="K8" s="248">
        <f>J8/J16</f>
        <v>0.11497584541062802</v>
      </c>
      <c r="L8" s="247">
        <v>25</v>
      </c>
      <c r="M8" s="247">
        <v>17</v>
      </c>
      <c r="N8" s="247">
        <v>24</v>
      </c>
      <c r="O8" s="232">
        <v>8</v>
      </c>
      <c r="P8" s="232">
        <f t="shared" si="0"/>
        <v>1.2750000000000001E-3</v>
      </c>
      <c r="Q8" s="232">
        <f t="shared" si="1"/>
        <v>2.4276</v>
      </c>
    </row>
    <row r="9" spans="1:20" ht="30" customHeight="1">
      <c r="A9" s="317"/>
      <c r="B9" s="318"/>
      <c r="C9" s="318"/>
      <c r="D9" s="242" t="s">
        <v>216</v>
      </c>
      <c r="E9" s="242" t="s">
        <v>281</v>
      </c>
      <c r="F9" s="242" t="s">
        <v>326</v>
      </c>
      <c r="G9" s="244" t="s">
        <v>361</v>
      </c>
      <c r="H9" s="240" t="s">
        <v>360</v>
      </c>
      <c r="I9" s="239">
        <v>2.75</v>
      </c>
      <c r="J9" s="238">
        <v>1904</v>
      </c>
      <c r="K9" s="248">
        <f>J9/J16</f>
        <v>0.11497584541062802</v>
      </c>
      <c r="L9" s="247">
        <v>25</v>
      </c>
      <c r="M9" s="247">
        <v>17</v>
      </c>
      <c r="N9" s="247">
        <v>24</v>
      </c>
      <c r="O9" s="232">
        <v>8</v>
      </c>
      <c r="P9" s="232">
        <f t="shared" si="0"/>
        <v>1.2750000000000001E-3</v>
      </c>
      <c r="Q9" s="232">
        <f t="shared" si="1"/>
        <v>2.4276</v>
      </c>
    </row>
    <row r="10" spans="1:20" ht="30" customHeight="1">
      <c r="A10" s="317"/>
      <c r="B10" s="318"/>
      <c r="C10" s="318"/>
      <c r="D10" s="242" t="s">
        <v>216</v>
      </c>
      <c r="E10" s="242" t="s">
        <v>281</v>
      </c>
      <c r="F10" s="242" t="s">
        <v>295</v>
      </c>
      <c r="G10" s="241" t="s">
        <v>311</v>
      </c>
      <c r="H10" s="240" t="s">
        <v>359</v>
      </c>
      <c r="I10" s="239">
        <v>2.75</v>
      </c>
      <c r="J10" s="238">
        <v>1904</v>
      </c>
      <c r="K10" s="248">
        <f>J10/J16</f>
        <v>0.11497584541062802</v>
      </c>
      <c r="L10" s="247">
        <v>25</v>
      </c>
      <c r="M10" s="247">
        <v>17</v>
      </c>
      <c r="N10" s="247">
        <v>24</v>
      </c>
      <c r="O10" s="232">
        <v>8</v>
      </c>
      <c r="P10" s="232">
        <f t="shared" si="0"/>
        <v>1.2750000000000001E-3</v>
      </c>
      <c r="Q10" s="232">
        <f t="shared" si="1"/>
        <v>2.4276</v>
      </c>
    </row>
    <row r="11" spans="1:20" ht="30" customHeight="1">
      <c r="A11" s="317"/>
      <c r="B11" s="317"/>
      <c r="C11" s="317"/>
      <c r="D11" s="242" t="s">
        <v>219</v>
      </c>
      <c r="E11" s="242" t="s">
        <v>281</v>
      </c>
      <c r="F11" s="246" t="s">
        <v>217</v>
      </c>
      <c r="G11" s="241" t="s">
        <v>301</v>
      </c>
      <c r="H11" s="240" t="s">
        <v>314</v>
      </c>
      <c r="I11" s="239">
        <v>3.12</v>
      </c>
      <c r="J11" s="238">
        <v>1408</v>
      </c>
      <c r="K11" s="237">
        <f>J11/J16</f>
        <v>8.5024154589371986E-2</v>
      </c>
      <c r="L11" s="236">
        <v>25</v>
      </c>
      <c r="M11" s="236">
        <v>17</v>
      </c>
      <c r="N11" s="236">
        <v>26</v>
      </c>
      <c r="O11" s="236">
        <v>8</v>
      </c>
      <c r="P11" s="232">
        <f t="shared" si="0"/>
        <v>1.3812500000000001E-3</v>
      </c>
      <c r="Q11" s="232">
        <f t="shared" si="1"/>
        <v>1.9448000000000001</v>
      </c>
    </row>
    <row r="12" spans="1:20" ht="30" customHeight="1">
      <c r="A12" s="243"/>
      <c r="B12" s="243"/>
      <c r="C12" s="243"/>
      <c r="D12" s="242" t="s">
        <v>219</v>
      </c>
      <c r="E12" s="242" t="s">
        <v>281</v>
      </c>
      <c r="F12" s="246" t="s">
        <v>249</v>
      </c>
      <c r="G12" s="241" t="s">
        <v>303</v>
      </c>
      <c r="H12" s="240" t="s">
        <v>316</v>
      </c>
      <c r="I12" s="239">
        <v>3.12</v>
      </c>
      <c r="J12" s="238">
        <v>1408</v>
      </c>
      <c r="K12" s="237">
        <f>J12/J16</f>
        <v>8.5024154589371986E-2</v>
      </c>
      <c r="L12" s="236">
        <v>25</v>
      </c>
      <c r="M12" s="236">
        <v>17</v>
      </c>
      <c r="N12" s="236">
        <v>26</v>
      </c>
      <c r="O12" s="236">
        <v>8</v>
      </c>
      <c r="P12" s="232">
        <f t="shared" si="0"/>
        <v>1.3812500000000001E-3</v>
      </c>
      <c r="Q12" s="232">
        <f t="shared" si="1"/>
        <v>1.9448000000000001</v>
      </c>
    </row>
    <row r="13" spans="1:20" ht="30" customHeight="1">
      <c r="A13" s="243"/>
      <c r="B13" s="243"/>
      <c r="C13" s="243"/>
      <c r="D13" s="242" t="s">
        <v>219</v>
      </c>
      <c r="E13" s="242" t="s">
        <v>281</v>
      </c>
      <c r="F13" s="242" t="s">
        <v>299</v>
      </c>
      <c r="G13" s="245" t="s">
        <v>308</v>
      </c>
      <c r="H13" s="240" t="s">
        <v>318</v>
      </c>
      <c r="I13" s="239">
        <v>3.12</v>
      </c>
      <c r="J13" s="238">
        <v>1408</v>
      </c>
      <c r="K13" s="237">
        <f>J13/J16</f>
        <v>8.5024154589371986E-2</v>
      </c>
      <c r="L13" s="236">
        <v>25</v>
      </c>
      <c r="M13" s="236">
        <v>17</v>
      </c>
      <c r="N13" s="236">
        <v>26</v>
      </c>
      <c r="O13" s="236">
        <v>8</v>
      </c>
      <c r="P13" s="232">
        <f t="shared" si="0"/>
        <v>1.3812500000000001E-3</v>
      </c>
      <c r="Q13" s="232">
        <f t="shared" si="1"/>
        <v>1.9448000000000001</v>
      </c>
    </row>
    <row r="14" spans="1:20" ht="30" customHeight="1">
      <c r="A14" s="243"/>
      <c r="B14" s="243"/>
      <c r="C14" s="243"/>
      <c r="D14" s="242" t="s">
        <v>219</v>
      </c>
      <c r="E14" s="242" t="s">
        <v>281</v>
      </c>
      <c r="F14" s="242" t="s">
        <v>326</v>
      </c>
      <c r="G14" s="244" t="s">
        <v>350</v>
      </c>
      <c r="H14" s="240" t="s">
        <v>358</v>
      </c>
      <c r="I14" s="239">
        <v>3.12</v>
      </c>
      <c r="J14" s="238">
        <v>1408</v>
      </c>
      <c r="K14" s="237">
        <f>J14/J16</f>
        <v>8.5024154589371986E-2</v>
      </c>
      <c r="L14" s="236">
        <v>25</v>
      </c>
      <c r="M14" s="236">
        <v>17</v>
      </c>
      <c r="N14" s="236">
        <v>26</v>
      </c>
      <c r="O14" s="236">
        <v>8</v>
      </c>
      <c r="P14" s="232">
        <f t="shared" si="0"/>
        <v>1.3812500000000001E-3</v>
      </c>
      <c r="Q14" s="232">
        <f t="shared" si="1"/>
        <v>1.9448000000000001</v>
      </c>
    </row>
    <row r="15" spans="1:20" ht="30" customHeight="1">
      <c r="A15" s="243"/>
      <c r="B15" s="243"/>
      <c r="C15" s="243"/>
      <c r="D15" s="242" t="s">
        <v>219</v>
      </c>
      <c r="E15" s="242" t="s">
        <v>281</v>
      </c>
      <c r="F15" s="242" t="s">
        <v>295</v>
      </c>
      <c r="G15" s="241" t="s">
        <v>304</v>
      </c>
      <c r="H15" s="240" t="s">
        <v>357</v>
      </c>
      <c r="I15" s="239">
        <v>3.12</v>
      </c>
      <c r="J15" s="238">
        <v>1408</v>
      </c>
      <c r="K15" s="237">
        <f>J15/J16</f>
        <v>8.5024154589371986E-2</v>
      </c>
      <c r="L15" s="236">
        <v>25</v>
      </c>
      <c r="M15" s="236">
        <v>17</v>
      </c>
      <c r="N15" s="236">
        <v>26</v>
      </c>
      <c r="O15" s="236">
        <v>8</v>
      </c>
      <c r="P15" s="232">
        <f t="shared" si="0"/>
        <v>1.3812500000000001E-3</v>
      </c>
      <c r="Q15" s="232">
        <f t="shared" si="1"/>
        <v>1.9448000000000001</v>
      </c>
    </row>
    <row r="16" spans="1:20" ht="30" customHeight="1">
      <c r="I16" s="232" t="s">
        <v>342</v>
      </c>
      <c r="J16" s="235">
        <f>SUM(J6:J15)</f>
        <v>16560</v>
      </c>
      <c r="K16" s="234">
        <f>SUM(K6:K11)</f>
        <v>0.65990338164251205</v>
      </c>
      <c r="L16" s="233"/>
      <c r="M16" s="233"/>
      <c r="N16" s="233"/>
      <c r="O16" s="233"/>
      <c r="P16" s="233"/>
      <c r="Q16" s="232">
        <f>SUM(Q6:Q15)</f>
        <v>21.862000000000002</v>
      </c>
    </row>
    <row r="17" spans="4:10">
      <c r="J17" s="231"/>
    </row>
    <row r="18" spans="4:10">
      <c r="D18" s="230"/>
    </row>
    <row r="19" spans="4:10">
      <c r="D19" s="230"/>
    </row>
    <row r="20" spans="4:10">
      <c r="D20" s="230"/>
    </row>
  </sheetData>
  <mergeCells count="14">
    <mergeCell ref="J3:J5"/>
    <mergeCell ref="K3:K5"/>
    <mergeCell ref="Q3:Q5"/>
    <mergeCell ref="P3:P5"/>
    <mergeCell ref="O3:O5"/>
    <mergeCell ref="L3:N4"/>
    <mergeCell ref="I3:I5"/>
    <mergeCell ref="A6:A11"/>
    <mergeCell ref="B6:B11"/>
    <mergeCell ref="C6:C11"/>
    <mergeCell ref="A3:A5"/>
    <mergeCell ref="B3:B5"/>
    <mergeCell ref="C3:C5"/>
    <mergeCell ref="D3:D5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T17"/>
  <sheetViews>
    <sheetView topLeftCell="B1" zoomScale="79" workbookViewId="0">
      <selection activeCell="F8" sqref="F8"/>
    </sheetView>
  </sheetViews>
  <sheetFormatPr defaultColWidth="8.7109375" defaultRowHeight="14.25"/>
  <cols>
    <col min="1" max="1" width="16.42578125" style="229" customWidth="1"/>
    <col min="2" max="2" width="17.85546875" style="229" customWidth="1"/>
    <col min="3" max="3" width="12.140625" style="229" customWidth="1"/>
    <col min="4" max="4" width="13.140625" style="229" customWidth="1"/>
    <col min="5" max="5" width="15.42578125" style="229" customWidth="1"/>
    <col min="6" max="8" width="15.5703125" style="229" customWidth="1"/>
    <col min="9" max="9" width="14" style="229" customWidth="1"/>
    <col min="10" max="10" width="15.140625" style="229" customWidth="1"/>
    <col min="11" max="11" width="9.5703125" style="229" customWidth="1"/>
    <col min="12" max="14" width="7.42578125" style="229" customWidth="1"/>
    <col min="15" max="17" width="9.5703125" style="229" customWidth="1"/>
    <col min="18" max="16384" width="8.7109375" style="229"/>
  </cols>
  <sheetData>
    <row r="2" spans="1:20">
      <c r="A2" s="250"/>
      <c r="B2" s="250"/>
    </row>
    <row r="3" spans="1:20" ht="18" customHeight="1">
      <c r="A3" s="316" t="s">
        <v>294</v>
      </c>
      <c r="B3" s="316" t="s">
        <v>177</v>
      </c>
      <c r="C3" s="316" t="s">
        <v>178</v>
      </c>
      <c r="D3" s="316" t="s">
        <v>179</v>
      </c>
      <c r="E3" s="249"/>
      <c r="F3" s="249"/>
      <c r="G3" s="249"/>
      <c r="H3" s="249"/>
      <c r="I3" s="316" t="s">
        <v>346</v>
      </c>
      <c r="J3" s="319" t="s">
        <v>293</v>
      </c>
      <c r="K3" s="319" t="s">
        <v>292</v>
      </c>
      <c r="L3" s="328" t="s">
        <v>194</v>
      </c>
      <c r="M3" s="329"/>
      <c r="N3" s="330"/>
      <c r="O3" s="325" t="s">
        <v>291</v>
      </c>
      <c r="P3" s="322" t="s">
        <v>290</v>
      </c>
      <c r="Q3" s="322" t="s">
        <v>289</v>
      </c>
    </row>
    <row r="4" spans="1:20" ht="18" customHeight="1">
      <c r="A4" s="316"/>
      <c r="B4" s="316"/>
      <c r="C4" s="316"/>
      <c r="D4" s="316"/>
      <c r="E4" s="249" t="s">
        <v>288</v>
      </c>
      <c r="F4" s="249" t="s">
        <v>287</v>
      </c>
      <c r="G4" s="249" t="s">
        <v>345</v>
      </c>
      <c r="H4" s="249" t="s">
        <v>344</v>
      </c>
      <c r="I4" s="316"/>
      <c r="J4" s="320"/>
      <c r="K4" s="320"/>
      <c r="L4" s="331"/>
      <c r="M4" s="332"/>
      <c r="N4" s="333"/>
      <c r="O4" s="326"/>
      <c r="P4" s="323"/>
      <c r="Q4" s="323"/>
    </row>
    <row r="5" spans="1:20" ht="34.5" customHeight="1">
      <c r="A5" s="316"/>
      <c r="B5" s="316"/>
      <c r="C5" s="316"/>
      <c r="D5" s="316"/>
      <c r="E5" s="249"/>
      <c r="F5" s="249"/>
      <c r="G5" s="249"/>
      <c r="H5" s="249"/>
      <c r="I5" s="316"/>
      <c r="J5" s="321"/>
      <c r="K5" s="321"/>
      <c r="L5" s="233" t="s">
        <v>286</v>
      </c>
      <c r="M5" s="233" t="s">
        <v>285</v>
      </c>
      <c r="N5" s="233" t="s">
        <v>284</v>
      </c>
      <c r="O5" s="327"/>
      <c r="P5" s="324"/>
      <c r="Q5" s="324"/>
      <c r="S5" s="229" t="s">
        <v>283</v>
      </c>
    </row>
    <row r="6" spans="1:20" ht="30" customHeight="1">
      <c r="A6" s="317" t="s">
        <v>282</v>
      </c>
      <c r="B6" s="318" t="s">
        <v>220</v>
      </c>
      <c r="C6" s="318" t="s">
        <v>221</v>
      </c>
      <c r="D6" s="242" t="s">
        <v>216</v>
      </c>
      <c r="E6" s="242" t="s">
        <v>281</v>
      </c>
      <c r="F6" s="242" t="s">
        <v>217</v>
      </c>
      <c r="G6" s="241" t="s">
        <v>343</v>
      </c>
      <c r="H6" s="240" t="s">
        <v>313</v>
      </c>
      <c r="I6" s="239">
        <v>2.75</v>
      </c>
      <c r="J6" s="238">
        <v>1904</v>
      </c>
      <c r="K6" s="248">
        <f>J6/J16</f>
        <v>0.11497584541062802</v>
      </c>
      <c r="L6" s="247">
        <v>25</v>
      </c>
      <c r="M6" s="247">
        <v>17</v>
      </c>
      <c r="N6" s="247">
        <v>24</v>
      </c>
      <c r="O6" s="232">
        <v>8</v>
      </c>
      <c r="P6" s="232">
        <f t="shared" ref="P6:P15" si="0">L6*M6*N6/1000000/O6</f>
        <v>1.2750000000000001E-3</v>
      </c>
      <c r="Q6" s="232">
        <f t="shared" ref="Q6:Q15" si="1">J6*P6</f>
        <v>2.4276</v>
      </c>
      <c r="S6" s="229">
        <v>35000</v>
      </c>
      <c r="T6" s="229">
        <v>70</v>
      </c>
    </row>
    <row r="7" spans="1:20" ht="30" customHeight="1">
      <c r="A7" s="317"/>
      <c r="B7" s="318"/>
      <c r="C7" s="318"/>
      <c r="D7" s="242" t="s">
        <v>216</v>
      </c>
      <c r="E7" s="242" t="s">
        <v>281</v>
      </c>
      <c r="F7" s="242" t="s">
        <v>249</v>
      </c>
      <c r="G7" s="241" t="s">
        <v>302</v>
      </c>
      <c r="H7" s="240" t="s">
        <v>315</v>
      </c>
      <c r="I7" s="239">
        <v>2.75</v>
      </c>
      <c r="J7" s="238">
        <v>1904</v>
      </c>
      <c r="K7" s="248">
        <f>J7/J16</f>
        <v>0.11497584541062802</v>
      </c>
      <c r="L7" s="247">
        <v>25</v>
      </c>
      <c r="M7" s="247">
        <v>17</v>
      </c>
      <c r="N7" s="247">
        <v>24</v>
      </c>
      <c r="O7" s="232">
        <v>8</v>
      </c>
      <c r="P7" s="232">
        <f t="shared" si="0"/>
        <v>1.2750000000000001E-3</v>
      </c>
      <c r="Q7" s="232">
        <f t="shared" si="1"/>
        <v>2.4276</v>
      </c>
    </row>
    <row r="8" spans="1:20" ht="30" customHeight="1">
      <c r="A8" s="317"/>
      <c r="B8" s="318"/>
      <c r="C8" s="318"/>
      <c r="D8" s="242" t="s">
        <v>216</v>
      </c>
      <c r="E8" s="242" t="s">
        <v>281</v>
      </c>
      <c r="F8" s="242" t="s">
        <v>328</v>
      </c>
      <c r="G8" s="241" t="s">
        <v>330</v>
      </c>
      <c r="H8" s="240" t="s">
        <v>332</v>
      </c>
      <c r="I8" s="239">
        <v>2.75</v>
      </c>
      <c r="J8" s="238">
        <v>1904</v>
      </c>
      <c r="K8" s="248">
        <f>J8/J16</f>
        <v>0.11497584541062802</v>
      </c>
      <c r="L8" s="247">
        <v>25</v>
      </c>
      <c r="M8" s="247">
        <v>17</v>
      </c>
      <c r="N8" s="247">
        <v>24</v>
      </c>
      <c r="O8" s="232">
        <v>8</v>
      </c>
      <c r="P8" s="232">
        <f t="shared" si="0"/>
        <v>1.2750000000000001E-3</v>
      </c>
      <c r="Q8" s="232">
        <f t="shared" si="1"/>
        <v>2.4276</v>
      </c>
    </row>
    <row r="9" spans="1:20" ht="30" customHeight="1">
      <c r="A9" s="317"/>
      <c r="B9" s="318"/>
      <c r="C9" s="318"/>
      <c r="D9" s="242" t="s">
        <v>216</v>
      </c>
      <c r="E9" s="242" t="s">
        <v>281</v>
      </c>
      <c r="F9" s="252" t="s">
        <v>351</v>
      </c>
      <c r="G9" s="241" t="s">
        <v>352</v>
      </c>
      <c r="H9" s="251" t="s">
        <v>353</v>
      </c>
      <c r="I9" s="239">
        <v>2.75</v>
      </c>
      <c r="J9" s="238">
        <v>1904</v>
      </c>
      <c r="K9" s="248">
        <f>J9/J16</f>
        <v>0.11497584541062802</v>
      </c>
      <c r="L9" s="247">
        <v>25</v>
      </c>
      <c r="M9" s="247">
        <v>17</v>
      </c>
      <c r="N9" s="247">
        <v>24</v>
      </c>
      <c r="O9" s="232">
        <v>8</v>
      </c>
      <c r="P9" s="232">
        <f t="shared" si="0"/>
        <v>1.2750000000000001E-3</v>
      </c>
      <c r="Q9" s="232">
        <f t="shared" si="1"/>
        <v>2.4276</v>
      </c>
    </row>
    <row r="10" spans="1:20" ht="30" customHeight="1">
      <c r="A10" s="317"/>
      <c r="B10" s="318"/>
      <c r="C10" s="318"/>
      <c r="D10" s="242" t="s">
        <v>216</v>
      </c>
      <c r="E10" s="242" t="s">
        <v>281</v>
      </c>
      <c r="F10" s="242" t="s">
        <v>334</v>
      </c>
      <c r="G10" s="245" t="s">
        <v>348</v>
      </c>
      <c r="H10" s="240" t="s">
        <v>319</v>
      </c>
      <c r="I10" s="239">
        <v>2.75</v>
      </c>
      <c r="J10" s="238">
        <v>1904</v>
      </c>
      <c r="K10" s="248">
        <f>J10/J16</f>
        <v>0.11497584541062802</v>
      </c>
      <c r="L10" s="247">
        <v>25</v>
      </c>
      <c r="M10" s="247">
        <v>17</v>
      </c>
      <c r="N10" s="247">
        <v>24</v>
      </c>
      <c r="O10" s="232">
        <v>8</v>
      </c>
      <c r="P10" s="232">
        <f t="shared" si="0"/>
        <v>1.2750000000000001E-3</v>
      </c>
      <c r="Q10" s="232">
        <f t="shared" si="1"/>
        <v>2.4276</v>
      </c>
    </row>
    <row r="11" spans="1:20" ht="30" customHeight="1">
      <c r="A11" s="317"/>
      <c r="B11" s="317"/>
      <c r="C11" s="317"/>
      <c r="D11" s="242" t="s">
        <v>219</v>
      </c>
      <c r="E11" s="242" t="s">
        <v>281</v>
      </c>
      <c r="F11" s="242" t="s">
        <v>217</v>
      </c>
      <c r="G11" s="241" t="s">
        <v>301</v>
      </c>
      <c r="H11" s="240" t="s">
        <v>314</v>
      </c>
      <c r="I11" s="239">
        <v>3.12</v>
      </c>
      <c r="J11" s="238">
        <v>1408</v>
      </c>
      <c r="K11" s="237">
        <f>J11/J16</f>
        <v>8.5024154589371986E-2</v>
      </c>
      <c r="L11" s="236">
        <v>25</v>
      </c>
      <c r="M11" s="236">
        <v>17</v>
      </c>
      <c r="N11" s="236">
        <v>26</v>
      </c>
      <c r="O11" s="236">
        <v>8</v>
      </c>
      <c r="P11" s="232">
        <f t="shared" si="0"/>
        <v>1.3812500000000001E-3</v>
      </c>
      <c r="Q11" s="232">
        <f t="shared" si="1"/>
        <v>1.9448000000000001</v>
      </c>
    </row>
    <row r="12" spans="1:20" ht="30" customHeight="1">
      <c r="A12" s="243"/>
      <c r="B12" s="243"/>
      <c r="C12" s="243"/>
      <c r="D12" s="242" t="s">
        <v>219</v>
      </c>
      <c r="E12" s="242" t="s">
        <v>281</v>
      </c>
      <c r="F12" s="242" t="s">
        <v>249</v>
      </c>
      <c r="G12" s="241" t="s">
        <v>303</v>
      </c>
      <c r="H12" s="240" t="s">
        <v>316</v>
      </c>
      <c r="I12" s="239">
        <v>3.12</v>
      </c>
      <c r="J12" s="238">
        <v>1408</v>
      </c>
      <c r="K12" s="237">
        <f>J12/J16</f>
        <v>8.5024154589371986E-2</v>
      </c>
      <c r="L12" s="236">
        <v>25</v>
      </c>
      <c r="M12" s="236">
        <v>17</v>
      </c>
      <c r="N12" s="236">
        <v>26</v>
      </c>
      <c r="O12" s="236">
        <v>8</v>
      </c>
      <c r="P12" s="232">
        <f t="shared" si="0"/>
        <v>1.3812500000000001E-3</v>
      </c>
      <c r="Q12" s="232">
        <f t="shared" si="1"/>
        <v>1.9448000000000001</v>
      </c>
    </row>
    <row r="13" spans="1:20" ht="30" customHeight="1">
      <c r="A13" s="243"/>
      <c r="B13" s="243"/>
      <c r="C13" s="243"/>
      <c r="D13" s="242" t="s">
        <v>219</v>
      </c>
      <c r="E13" s="242" t="s">
        <v>281</v>
      </c>
      <c r="F13" s="242" t="s">
        <v>328</v>
      </c>
      <c r="G13" s="241" t="s">
        <v>331</v>
      </c>
      <c r="H13" s="240" t="s">
        <v>333</v>
      </c>
      <c r="I13" s="239">
        <v>3.12</v>
      </c>
      <c r="J13" s="238">
        <v>1408</v>
      </c>
      <c r="K13" s="237">
        <f>J13/J16</f>
        <v>8.5024154589371986E-2</v>
      </c>
      <c r="L13" s="236">
        <v>25</v>
      </c>
      <c r="M13" s="236">
        <v>17</v>
      </c>
      <c r="N13" s="236">
        <v>26</v>
      </c>
      <c r="O13" s="236">
        <v>8</v>
      </c>
      <c r="P13" s="232">
        <f t="shared" si="0"/>
        <v>1.3812500000000001E-3</v>
      </c>
      <c r="Q13" s="232">
        <f t="shared" si="1"/>
        <v>1.9448000000000001</v>
      </c>
    </row>
    <row r="14" spans="1:20" ht="30" customHeight="1">
      <c r="A14" s="243"/>
      <c r="B14" s="243"/>
      <c r="C14" s="243"/>
      <c r="D14" s="242" t="s">
        <v>219</v>
      </c>
      <c r="E14" s="242" t="s">
        <v>281</v>
      </c>
      <c r="F14" s="252" t="s">
        <v>351</v>
      </c>
      <c r="G14" s="241" t="s">
        <v>354</v>
      </c>
      <c r="H14" s="251" t="s">
        <v>355</v>
      </c>
      <c r="I14" s="239">
        <v>3.12</v>
      </c>
      <c r="J14" s="238">
        <v>1408</v>
      </c>
      <c r="K14" s="237">
        <f>J14/J16</f>
        <v>8.5024154589371986E-2</v>
      </c>
      <c r="L14" s="236">
        <v>25</v>
      </c>
      <c r="M14" s="236">
        <v>17</v>
      </c>
      <c r="N14" s="236">
        <v>26</v>
      </c>
      <c r="O14" s="236">
        <v>8</v>
      </c>
      <c r="P14" s="232">
        <f t="shared" si="0"/>
        <v>1.3812500000000001E-3</v>
      </c>
      <c r="Q14" s="232">
        <f t="shared" si="1"/>
        <v>1.9448000000000001</v>
      </c>
    </row>
    <row r="15" spans="1:20" ht="30" customHeight="1">
      <c r="A15" s="243"/>
      <c r="B15" s="243"/>
      <c r="C15" s="243"/>
      <c r="D15" s="242" t="s">
        <v>219</v>
      </c>
      <c r="E15" s="242" t="s">
        <v>281</v>
      </c>
      <c r="F15" s="242" t="s">
        <v>334</v>
      </c>
      <c r="G15" s="245" t="s">
        <v>309</v>
      </c>
      <c r="H15" s="240" t="s">
        <v>320</v>
      </c>
      <c r="I15" s="239">
        <v>3.12</v>
      </c>
      <c r="J15" s="238">
        <v>1408</v>
      </c>
      <c r="K15" s="237">
        <f>J15/J16</f>
        <v>8.5024154589371986E-2</v>
      </c>
      <c r="L15" s="236">
        <v>25</v>
      </c>
      <c r="M15" s="236">
        <v>17</v>
      </c>
      <c r="N15" s="236">
        <v>26</v>
      </c>
      <c r="O15" s="236">
        <v>8</v>
      </c>
      <c r="P15" s="232">
        <f t="shared" si="0"/>
        <v>1.3812500000000001E-3</v>
      </c>
      <c r="Q15" s="232">
        <f t="shared" si="1"/>
        <v>1.9448000000000001</v>
      </c>
    </row>
    <row r="16" spans="1:20" ht="30" customHeight="1">
      <c r="I16" s="232" t="s">
        <v>347</v>
      </c>
      <c r="J16" s="235">
        <f>SUM(J6:J15)</f>
        <v>16560</v>
      </c>
      <c r="K16" s="234">
        <f>SUM(K6:K11)</f>
        <v>0.65990338164251205</v>
      </c>
      <c r="L16" s="233"/>
      <c r="M16" s="233"/>
      <c r="N16" s="233"/>
      <c r="O16" s="233"/>
      <c r="P16" s="233"/>
      <c r="Q16" s="232">
        <f>SUM(Q6:Q15)</f>
        <v>21.862000000000002</v>
      </c>
    </row>
    <row r="17" spans="10:10">
      <c r="J17" s="231"/>
    </row>
  </sheetData>
  <mergeCells count="14">
    <mergeCell ref="O3:O5"/>
    <mergeCell ref="P3:P5"/>
    <mergeCell ref="Q3:Q5"/>
    <mergeCell ref="A6:A11"/>
    <mergeCell ref="B6:B11"/>
    <mergeCell ref="C6:C11"/>
    <mergeCell ref="A3:A5"/>
    <mergeCell ref="B3:B5"/>
    <mergeCell ref="C3:C5"/>
    <mergeCell ref="D3:D5"/>
    <mergeCell ref="I3:I5"/>
    <mergeCell ref="J3:J5"/>
    <mergeCell ref="K3:K5"/>
    <mergeCell ref="L3:N4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T17"/>
  <sheetViews>
    <sheetView zoomScale="63" workbookViewId="0">
      <selection activeCell="F11" sqref="F11:F15"/>
    </sheetView>
  </sheetViews>
  <sheetFormatPr defaultColWidth="8.7109375" defaultRowHeight="14.25"/>
  <cols>
    <col min="1" max="1" width="20.140625" style="253" customWidth="1"/>
    <col min="2" max="2" width="17.85546875" style="253" customWidth="1"/>
    <col min="3" max="3" width="15.140625" style="253" customWidth="1"/>
    <col min="4" max="4" width="13.140625" style="253" customWidth="1"/>
    <col min="5" max="5" width="14.140625" style="253" customWidth="1"/>
    <col min="6" max="7" width="13.140625" style="253" customWidth="1"/>
    <col min="8" max="8" width="16.42578125" style="253" customWidth="1"/>
    <col min="9" max="9" width="14" style="253" customWidth="1"/>
    <col min="10" max="10" width="14.42578125" style="253" customWidth="1"/>
    <col min="11" max="11" width="9.5703125" style="253" customWidth="1"/>
    <col min="12" max="14" width="7.42578125" style="253" customWidth="1"/>
    <col min="15" max="17" width="9.5703125" style="253" customWidth="1"/>
    <col min="18" max="16384" width="8.7109375" style="253"/>
  </cols>
  <sheetData>
    <row r="2" spans="1:20">
      <c r="A2" s="269"/>
      <c r="B2" s="269"/>
    </row>
    <row r="3" spans="1:20" ht="18" customHeight="1">
      <c r="A3" s="316" t="s">
        <v>294</v>
      </c>
      <c r="B3" s="316" t="s">
        <v>177</v>
      </c>
      <c r="C3" s="316" t="s">
        <v>178</v>
      </c>
      <c r="D3" s="316" t="s">
        <v>179</v>
      </c>
      <c r="E3" s="249"/>
      <c r="F3" s="249"/>
      <c r="G3" s="249"/>
      <c r="H3" s="249"/>
      <c r="I3" s="316" t="s">
        <v>346</v>
      </c>
      <c r="J3" s="342" t="s">
        <v>293</v>
      </c>
      <c r="K3" s="319" t="s">
        <v>292</v>
      </c>
      <c r="L3" s="345" t="s">
        <v>194</v>
      </c>
      <c r="M3" s="346"/>
      <c r="N3" s="347"/>
      <c r="O3" s="334" t="s">
        <v>291</v>
      </c>
      <c r="P3" s="337" t="s">
        <v>290</v>
      </c>
      <c r="Q3" s="337" t="s">
        <v>289</v>
      </c>
    </row>
    <row r="4" spans="1:20" ht="18" customHeight="1">
      <c r="A4" s="316"/>
      <c r="B4" s="316"/>
      <c r="C4" s="316"/>
      <c r="D4" s="316"/>
      <c r="E4" s="249" t="s">
        <v>288</v>
      </c>
      <c r="F4" s="249" t="s">
        <v>287</v>
      </c>
      <c r="G4" s="249" t="s">
        <v>345</v>
      </c>
      <c r="H4" s="249" t="s">
        <v>344</v>
      </c>
      <c r="I4" s="316"/>
      <c r="J4" s="343"/>
      <c r="K4" s="320"/>
      <c r="L4" s="348"/>
      <c r="M4" s="349"/>
      <c r="N4" s="350"/>
      <c r="O4" s="335"/>
      <c r="P4" s="338"/>
      <c r="Q4" s="340"/>
    </row>
    <row r="5" spans="1:20" ht="33.950000000000003" customHeight="1">
      <c r="A5" s="316"/>
      <c r="B5" s="316"/>
      <c r="C5" s="316"/>
      <c r="D5" s="316"/>
      <c r="E5" s="249"/>
      <c r="F5" s="249"/>
      <c r="G5" s="249"/>
      <c r="H5" s="249"/>
      <c r="I5" s="316"/>
      <c r="J5" s="344"/>
      <c r="K5" s="321"/>
      <c r="L5" s="268" t="s">
        <v>286</v>
      </c>
      <c r="M5" s="268" t="s">
        <v>285</v>
      </c>
      <c r="N5" s="268" t="s">
        <v>284</v>
      </c>
      <c r="O5" s="336"/>
      <c r="P5" s="339"/>
      <c r="Q5" s="341"/>
      <c r="S5" s="253" t="s">
        <v>283</v>
      </c>
    </row>
    <row r="6" spans="1:20" ht="30" customHeight="1">
      <c r="A6" s="317" t="s">
        <v>282</v>
      </c>
      <c r="B6" s="318" t="s">
        <v>220</v>
      </c>
      <c r="C6" s="318" t="s">
        <v>221</v>
      </c>
      <c r="D6" s="242" t="s">
        <v>216</v>
      </c>
      <c r="E6" s="242" t="s">
        <v>281</v>
      </c>
      <c r="F6" s="242" t="s">
        <v>217</v>
      </c>
      <c r="G6" s="265" t="s">
        <v>343</v>
      </c>
      <c r="H6" s="264" t="s">
        <v>313</v>
      </c>
      <c r="I6" s="263">
        <v>2.75</v>
      </c>
      <c r="J6" s="262">
        <v>1904</v>
      </c>
      <c r="K6" s="267">
        <f>J6/J16</f>
        <v>0.11497584541062802</v>
      </c>
      <c r="L6" s="266">
        <v>25</v>
      </c>
      <c r="M6" s="266">
        <v>17</v>
      </c>
      <c r="N6" s="266">
        <v>24</v>
      </c>
      <c r="O6" s="255">
        <v>8</v>
      </c>
      <c r="P6" s="255">
        <f t="shared" ref="P6:P15" si="0">L6*M6*N6/1000000/O6</f>
        <v>1.2750000000000001E-3</v>
      </c>
      <c r="Q6" s="255">
        <f t="shared" ref="Q6:Q15" si="1">J6*P6</f>
        <v>2.4276</v>
      </c>
      <c r="S6" s="253">
        <v>35000</v>
      </c>
      <c r="T6" s="253">
        <v>70</v>
      </c>
    </row>
    <row r="7" spans="1:20" ht="30" customHeight="1">
      <c r="A7" s="317"/>
      <c r="B7" s="318"/>
      <c r="C7" s="318"/>
      <c r="D7" s="242" t="s">
        <v>216</v>
      </c>
      <c r="E7" s="242" t="s">
        <v>281</v>
      </c>
      <c r="F7" s="242" t="s">
        <v>249</v>
      </c>
      <c r="G7" s="265" t="s">
        <v>302</v>
      </c>
      <c r="H7" s="264" t="s">
        <v>315</v>
      </c>
      <c r="I7" s="263">
        <v>2.75</v>
      </c>
      <c r="J7" s="262">
        <v>1904</v>
      </c>
      <c r="K7" s="267">
        <f>J7/J16</f>
        <v>0.11497584541062802</v>
      </c>
      <c r="L7" s="266">
        <v>25</v>
      </c>
      <c r="M7" s="266">
        <v>17</v>
      </c>
      <c r="N7" s="266">
        <v>24</v>
      </c>
      <c r="O7" s="255">
        <v>8</v>
      </c>
      <c r="P7" s="255">
        <f t="shared" si="0"/>
        <v>1.2750000000000001E-3</v>
      </c>
      <c r="Q7" s="255">
        <f t="shared" si="1"/>
        <v>2.4276</v>
      </c>
    </row>
    <row r="8" spans="1:20" ht="30" customHeight="1">
      <c r="A8" s="317"/>
      <c r="B8" s="318"/>
      <c r="C8" s="318"/>
      <c r="D8" s="242" t="s">
        <v>216</v>
      </c>
      <c r="E8" s="242" t="s">
        <v>281</v>
      </c>
      <c r="F8" s="242" t="s">
        <v>297</v>
      </c>
      <c r="G8" s="265" t="s">
        <v>312</v>
      </c>
      <c r="H8" s="264" t="s">
        <v>323</v>
      </c>
      <c r="I8" s="263">
        <v>2.75</v>
      </c>
      <c r="J8" s="262">
        <v>1904</v>
      </c>
      <c r="K8" s="267">
        <f>J8/J16</f>
        <v>0.11497584541062802</v>
      </c>
      <c r="L8" s="266">
        <v>25</v>
      </c>
      <c r="M8" s="266">
        <v>17</v>
      </c>
      <c r="N8" s="266">
        <v>24</v>
      </c>
      <c r="O8" s="255">
        <v>8</v>
      </c>
      <c r="P8" s="255">
        <f t="shared" si="0"/>
        <v>1.2750000000000001E-3</v>
      </c>
      <c r="Q8" s="255">
        <f t="shared" si="1"/>
        <v>2.4276</v>
      </c>
    </row>
    <row r="9" spans="1:20" ht="30" customHeight="1">
      <c r="A9" s="317"/>
      <c r="B9" s="318"/>
      <c r="C9" s="318"/>
      <c r="D9" s="242" t="s">
        <v>216</v>
      </c>
      <c r="E9" s="242" t="s">
        <v>281</v>
      </c>
      <c r="F9" s="242" t="s">
        <v>340</v>
      </c>
      <c r="G9" s="265" t="s">
        <v>336</v>
      </c>
      <c r="H9" s="264" t="s">
        <v>337</v>
      </c>
      <c r="I9" s="263">
        <v>2.75</v>
      </c>
      <c r="J9" s="262">
        <v>1904</v>
      </c>
      <c r="K9" s="267">
        <f>J9/J16</f>
        <v>0.11497584541062802</v>
      </c>
      <c r="L9" s="266">
        <v>25</v>
      </c>
      <c r="M9" s="266">
        <v>17</v>
      </c>
      <c r="N9" s="266">
        <v>24</v>
      </c>
      <c r="O9" s="255">
        <v>8</v>
      </c>
      <c r="P9" s="255">
        <f t="shared" si="0"/>
        <v>1.2750000000000001E-3</v>
      </c>
      <c r="Q9" s="255">
        <f t="shared" si="1"/>
        <v>2.4276</v>
      </c>
    </row>
    <row r="10" spans="1:20" ht="30" customHeight="1">
      <c r="A10" s="317"/>
      <c r="B10" s="318"/>
      <c r="C10" s="318"/>
      <c r="D10" s="242" t="s">
        <v>216</v>
      </c>
      <c r="E10" s="242" t="s">
        <v>281</v>
      </c>
      <c r="F10" s="242" t="s">
        <v>296</v>
      </c>
      <c r="G10" s="265" t="s">
        <v>306</v>
      </c>
      <c r="H10" s="264" t="s">
        <v>321</v>
      </c>
      <c r="I10" s="263">
        <v>2.75</v>
      </c>
      <c r="J10" s="262">
        <v>1904</v>
      </c>
      <c r="K10" s="267">
        <f>J10/J16</f>
        <v>0.11497584541062802</v>
      </c>
      <c r="L10" s="266">
        <v>25</v>
      </c>
      <c r="M10" s="266">
        <v>17</v>
      </c>
      <c r="N10" s="266">
        <v>24</v>
      </c>
      <c r="O10" s="255">
        <v>8</v>
      </c>
      <c r="P10" s="255">
        <f t="shared" si="0"/>
        <v>1.2750000000000001E-3</v>
      </c>
      <c r="Q10" s="255">
        <f t="shared" si="1"/>
        <v>2.4276</v>
      </c>
    </row>
    <row r="11" spans="1:20" ht="30" customHeight="1">
      <c r="A11" s="317"/>
      <c r="B11" s="317"/>
      <c r="C11" s="317"/>
      <c r="D11" s="242" t="s">
        <v>219</v>
      </c>
      <c r="E11" s="242" t="s">
        <v>281</v>
      </c>
      <c r="F11" s="242" t="s">
        <v>217</v>
      </c>
      <c r="G11" s="265" t="s">
        <v>301</v>
      </c>
      <c r="H11" s="264" t="s">
        <v>314</v>
      </c>
      <c r="I11" s="263">
        <v>3.12</v>
      </c>
      <c r="J11" s="262">
        <v>1408</v>
      </c>
      <c r="K11" s="261">
        <f>J11/J16</f>
        <v>8.5024154589371986E-2</v>
      </c>
      <c r="L11" s="260">
        <v>25</v>
      </c>
      <c r="M11" s="260">
        <v>17</v>
      </c>
      <c r="N11" s="260">
        <v>26</v>
      </c>
      <c r="O11" s="260">
        <v>8</v>
      </c>
      <c r="P11" s="255">
        <f t="shared" si="0"/>
        <v>1.3812500000000001E-3</v>
      </c>
      <c r="Q11" s="255">
        <f t="shared" si="1"/>
        <v>1.9448000000000001</v>
      </c>
    </row>
    <row r="12" spans="1:20" ht="30" customHeight="1">
      <c r="A12" s="243"/>
      <c r="B12" s="243"/>
      <c r="C12" s="243"/>
      <c r="D12" s="242" t="s">
        <v>219</v>
      </c>
      <c r="E12" s="242" t="s">
        <v>281</v>
      </c>
      <c r="F12" s="242" t="s">
        <v>249</v>
      </c>
      <c r="G12" s="265" t="s">
        <v>303</v>
      </c>
      <c r="H12" s="264" t="s">
        <v>316</v>
      </c>
      <c r="I12" s="263">
        <v>3.12</v>
      </c>
      <c r="J12" s="262">
        <v>1408</v>
      </c>
      <c r="K12" s="261">
        <f>J12/J16</f>
        <v>8.5024154589371986E-2</v>
      </c>
      <c r="L12" s="260">
        <v>25</v>
      </c>
      <c r="M12" s="260">
        <v>17</v>
      </c>
      <c r="N12" s="260">
        <v>26</v>
      </c>
      <c r="O12" s="260">
        <v>8</v>
      </c>
      <c r="P12" s="255">
        <f t="shared" si="0"/>
        <v>1.3812500000000001E-3</v>
      </c>
      <c r="Q12" s="255">
        <f t="shared" si="1"/>
        <v>1.9448000000000001</v>
      </c>
    </row>
    <row r="13" spans="1:20" ht="30" customHeight="1">
      <c r="A13" s="243"/>
      <c r="B13" s="243"/>
      <c r="C13" s="243"/>
      <c r="D13" s="242" t="s">
        <v>219</v>
      </c>
      <c r="E13" s="242" t="s">
        <v>281</v>
      </c>
      <c r="F13" s="242" t="s">
        <v>297</v>
      </c>
      <c r="G13" s="265" t="s">
        <v>305</v>
      </c>
      <c r="H13" s="264" t="s">
        <v>324</v>
      </c>
      <c r="I13" s="263">
        <v>3.12</v>
      </c>
      <c r="J13" s="262">
        <v>1408</v>
      </c>
      <c r="K13" s="261">
        <f>J13/J16</f>
        <v>8.5024154589371986E-2</v>
      </c>
      <c r="L13" s="260">
        <v>25</v>
      </c>
      <c r="M13" s="260">
        <v>17</v>
      </c>
      <c r="N13" s="260">
        <v>26</v>
      </c>
      <c r="O13" s="260">
        <v>8</v>
      </c>
      <c r="P13" s="255">
        <f t="shared" si="0"/>
        <v>1.3812500000000001E-3</v>
      </c>
      <c r="Q13" s="255">
        <f t="shared" si="1"/>
        <v>1.9448000000000001</v>
      </c>
    </row>
    <row r="14" spans="1:20" ht="30" customHeight="1">
      <c r="A14" s="243"/>
      <c r="B14" s="243"/>
      <c r="C14" s="243"/>
      <c r="D14" s="242" t="s">
        <v>219</v>
      </c>
      <c r="E14" s="242" t="s">
        <v>281</v>
      </c>
      <c r="F14" s="242" t="s">
        <v>340</v>
      </c>
      <c r="G14" s="265" t="s">
        <v>338</v>
      </c>
      <c r="H14" s="264" t="s">
        <v>339</v>
      </c>
      <c r="I14" s="263">
        <v>3.12</v>
      </c>
      <c r="J14" s="262">
        <v>1408</v>
      </c>
      <c r="K14" s="261">
        <f>J14/J16</f>
        <v>8.5024154589371986E-2</v>
      </c>
      <c r="L14" s="260">
        <v>25</v>
      </c>
      <c r="M14" s="260">
        <v>17</v>
      </c>
      <c r="N14" s="260">
        <v>26</v>
      </c>
      <c r="O14" s="260">
        <v>8</v>
      </c>
      <c r="P14" s="255">
        <f t="shared" si="0"/>
        <v>1.3812500000000001E-3</v>
      </c>
      <c r="Q14" s="255">
        <f t="shared" si="1"/>
        <v>1.9448000000000001</v>
      </c>
    </row>
    <row r="15" spans="1:20" ht="30" customHeight="1">
      <c r="A15" s="243"/>
      <c r="B15" s="243"/>
      <c r="C15" s="243"/>
      <c r="D15" s="242" t="s">
        <v>219</v>
      </c>
      <c r="E15" s="242" t="s">
        <v>281</v>
      </c>
      <c r="F15" s="242" t="s">
        <v>296</v>
      </c>
      <c r="G15" s="265" t="s">
        <v>307</v>
      </c>
      <c r="H15" s="264" t="s">
        <v>322</v>
      </c>
      <c r="I15" s="263">
        <v>3.12</v>
      </c>
      <c r="J15" s="262">
        <v>1408</v>
      </c>
      <c r="K15" s="261">
        <f>J15/J16</f>
        <v>8.5024154589371986E-2</v>
      </c>
      <c r="L15" s="260">
        <v>25</v>
      </c>
      <c r="M15" s="260">
        <v>17</v>
      </c>
      <c r="N15" s="260">
        <v>26</v>
      </c>
      <c r="O15" s="260">
        <v>8</v>
      </c>
      <c r="P15" s="255">
        <f t="shared" si="0"/>
        <v>1.3812500000000001E-3</v>
      </c>
      <c r="Q15" s="255">
        <f t="shared" si="1"/>
        <v>1.9448000000000001</v>
      </c>
    </row>
    <row r="16" spans="1:20" ht="30" customHeight="1">
      <c r="I16" s="259" t="s">
        <v>342</v>
      </c>
      <c r="J16" s="258">
        <f>SUM(J6:J15)</f>
        <v>16560</v>
      </c>
      <c r="K16" s="257">
        <f>SUM(K6:K11)</f>
        <v>0.65990338164251205</v>
      </c>
      <c r="L16" s="256"/>
      <c r="M16" s="256"/>
      <c r="N16" s="256"/>
      <c r="O16" s="256"/>
      <c r="P16" s="256"/>
      <c r="Q16" s="255">
        <f>SUM(Q6:Q15)</f>
        <v>21.862000000000002</v>
      </c>
    </row>
    <row r="17" spans="10:10">
      <c r="J17" s="254"/>
    </row>
  </sheetData>
  <mergeCells count="14">
    <mergeCell ref="O3:O5"/>
    <mergeCell ref="P3:P5"/>
    <mergeCell ref="Q3:Q5"/>
    <mergeCell ref="A6:A11"/>
    <mergeCell ref="B6:B11"/>
    <mergeCell ref="C6:C11"/>
    <mergeCell ref="A3:A5"/>
    <mergeCell ref="B3:B5"/>
    <mergeCell ref="C3:C5"/>
    <mergeCell ref="D3:D5"/>
    <mergeCell ref="I3:I5"/>
    <mergeCell ref="J3:J5"/>
    <mergeCell ref="K3:K5"/>
    <mergeCell ref="L3:N4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workbookViewId="0">
      <selection activeCell="D15" sqref="D15"/>
    </sheetView>
  </sheetViews>
  <sheetFormatPr defaultColWidth="9" defaultRowHeight="14.25"/>
  <cols>
    <col min="1" max="1" width="4.85546875" style="161" customWidth="1"/>
    <col min="2" max="2" width="8.140625" style="164" customWidth="1"/>
    <col min="3" max="3" width="18.42578125" style="161" customWidth="1"/>
    <col min="4" max="4" width="13.5703125" style="161" customWidth="1"/>
    <col min="5" max="5" width="33.28515625" style="168" customWidth="1"/>
    <col min="6" max="6" width="8.85546875" style="167" customWidth="1"/>
    <col min="7" max="7" width="9.42578125" style="167" customWidth="1"/>
    <col min="8" max="8" width="5.7109375" style="166" customWidth="1"/>
    <col min="9" max="9" width="6.7109375" style="165" customWidth="1"/>
    <col min="10" max="10" width="5.5703125" style="164" customWidth="1"/>
    <col min="11" max="13" width="4.42578125" style="163" customWidth="1"/>
    <col min="14" max="14" width="12.42578125" style="162" customWidth="1"/>
    <col min="15" max="16384" width="9" style="161"/>
  </cols>
  <sheetData>
    <row r="1" spans="1:14" ht="42.75">
      <c r="A1" s="193" t="s">
        <v>280</v>
      </c>
      <c r="B1" s="193" t="s">
        <v>279</v>
      </c>
      <c r="C1" s="197" t="s">
        <v>78</v>
      </c>
      <c r="D1" s="197" t="s">
        <v>278</v>
      </c>
      <c r="E1" s="197" t="s">
        <v>179</v>
      </c>
      <c r="F1" s="194" t="s">
        <v>277</v>
      </c>
      <c r="G1" s="196" t="s">
        <v>276</v>
      </c>
      <c r="H1" s="195" t="s">
        <v>275</v>
      </c>
      <c r="I1" s="194" t="s">
        <v>274</v>
      </c>
      <c r="J1" s="193" t="s">
        <v>273</v>
      </c>
      <c r="K1" s="351" t="s">
        <v>272</v>
      </c>
      <c r="L1" s="351"/>
      <c r="M1" s="351"/>
      <c r="N1" s="192" t="s">
        <v>271</v>
      </c>
    </row>
    <row r="2" spans="1:14" ht="18" customHeight="1">
      <c r="A2" s="191"/>
      <c r="B2" s="190"/>
      <c r="C2" s="182"/>
      <c r="D2" s="182"/>
      <c r="E2" s="181"/>
      <c r="F2" s="189"/>
      <c r="G2" s="188" t="s">
        <v>270</v>
      </c>
      <c r="H2" s="179"/>
      <c r="I2" s="187"/>
      <c r="J2" s="186"/>
      <c r="K2" s="185"/>
      <c r="L2" s="185"/>
      <c r="M2" s="185"/>
      <c r="N2" s="169"/>
    </row>
    <row r="3" spans="1:14" ht="24.95" customHeight="1">
      <c r="A3" s="353" t="s">
        <v>269</v>
      </c>
      <c r="B3" s="352" t="s">
        <v>3</v>
      </c>
      <c r="C3" s="361" t="s">
        <v>268</v>
      </c>
      <c r="D3" s="360" t="s">
        <v>267</v>
      </c>
      <c r="E3" s="175" t="s">
        <v>266</v>
      </c>
      <c r="F3" s="174">
        <v>5.5</v>
      </c>
      <c r="G3" s="184">
        <f>F3*0.95</f>
        <v>5.2249999999999996</v>
      </c>
      <c r="H3" s="172">
        <f>1-G3/F3</f>
        <v>5.0000000000000044E-2</v>
      </c>
      <c r="I3" s="358" t="s">
        <v>260</v>
      </c>
      <c r="J3" s="170">
        <v>4</v>
      </c>
      <c r="K3" s="170">
        <v>30</v>
      </c>
      <c r="L3" s="170">
        <v>25</v>
      </c>
      <c r="M3" s="170">
        <v>33</v>
      </c>
      <c r="N3" s="356" t="s">
        <v>265</v>
      </c>
    </row>
    <row r="4" spans="1:14" ht="24.95" customHeight="1">
      <c r="A4" s="354"/>
      <c r="B4" s="352"/>
      <c r="C4" s="361"/>
      <c r="D4" s="360"/>
      <c r="E4" s="175" t="s">
        <v>264</v>
      </c>
      <c r="F4" s="174">
        <v>6.4</v>
      </c>
      <c r="G4" s="184">
        <f>F4*0.95</f>
        <v>6.08</v>
      </c>
      <c r="H4" s="172">
        <f>1-G4/F4</f>
        <v>5.0000000000000044E-2</v>
      </c>
      <c r="I4" s="359"/>
      <c r="J4" s="170">
        <v>4</v>
      </c>
      <c r="K4" s="170">
        <v>30</v>
      </c>
      <c r="L4" s="170">
        <v>25</v>
      </c>
      <c r="M4" s="170">
        <v>38</v>
      </c>
      <c r="N4" s="357"/>
    </row>
    <row r="5" spans="1:14" ht="12" customHeight="1">
      <c r="A5" s="354"/>
      <c r="B5" s="183"/>
      <c r="C5" s="182"/>
      <c r="D5" s="182"/>
      <c r="E5" s="181"/>
      <c r="F5" s="180"/>
      <c r="G5" s="180"/>
      <c r="H5" s="179"/>
      <c r="I5" s="178"/>
      <c r="J5" s="177"/>
      <c r="K5" s="176"/>
      <c r="L5" s="176"/>
      <c r="M5" s="176"/>
      <c r="N5" s="169"/>
    </row>
    <row r="6" spans="1:14" ht="21" customHeight="1">
      <c r="A6" s="354"/>
      <c r="B6" s="352" t="s">
        <v>3</v>
      </c>
      <c r="C6" s="362" t="s">
        <v>263</v>
      </c>
      <c r="D6" s="360" t="s">
        <v>262</v>
      </c>
      <c r="E6" s="175" t="s">
        <v>261</v>
      </c>
      <c r="F6" s="174">
        <v>1.18</v>
      </c>
      <c r="G6" s="173">
        <f>F6*0.95</f>
        <v>1.121</v>
      </c>
      <c r="H6" s="172">
        <f>1-G6/F6</f>
        <v>4.9999999999999933E-2</v>
      </c>
      <c r="I6" s="358" t="s">
        <v>260</v>
      </c>
      <c r="J6" s="171">
        <v>8</v>
      </c>
      <c r="K6" s="170">
        <v>25</v>
      </c>
      <c r="L6" s="170">
        <v>17</v>
      </c>
      <c r="M6" s="170">
        <v>24</v>
      </c>
      <c r="N6" s="356" t="s">
        <v>259</v>
      </c>
    </row>
    <row r="7" spans="1:14" ht="21" customHeight="1">
      <c r="A7" s="355"/>
      <c r="B7" s="352"/>
      <c r="C7" s="362"/>
      <c r="D7" s="360"/>
      <c r="E7" s="175" t="s">
        <v>258</v>
      </c>
      <c r="F7" s="174">
        <v>1.34</v>
      </c>
      <c r="G7" s="173">
        <f>F7*0.95</f>
        <v>1.2729999999999999</v>
      </c>
      <c r="H7" s="198">
        <f>1-G7/F7</f>
        <v>5.0000000000000155E-2</v>
      </c>
      <c r="I7" s="359"/>
      <c r="J7" s="171">
        <v>8</v>
      </c>
      <c r="K7" s="170">
        <v>25</v>
      </c>
      <c r="L7" s="170">
        <v>17</v>
      </c>
      <c r="M7" s="170">
        <v>26</v>
      </c>
      <c r="N7" s="357"/>
    </row>
  </sheetData>
  <mergeCells count="12">
    <mergeCell ref="K1:M1"/>
    <mergeCell ref="B3:B4"/>
    <mergeCell ref="B6:B7"/>
    <mergeCell ref="A3:A7"/>
    <mergeCell ref="N3:N4"/>
    <mergeCell ref="N6:N7"/>
    <mergeCell ref="I3:I4"/>
    <mergeCell ref="I6:I7"/>
    <mergeCell ref="D3:D4"/>
    <mergeCell ref="D6:D7"/>
    <mergeCell ref="C3:C4"/>
    <mergeCell ref="C6:C7"/>
  </mergeCells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L21" sqref="L21"/>
    </sheetView>
  </sheetViews>
  <sheetFormatPr defaultColWidth="8.7109375" defaultRowHeight="12.75"/>
  <cols>
    <col min="1" max="2" width="8.7109375" style="61"/>
    <col min="3" max="3" width="16.28515625" style="61" customWidth="1"/>
    <col min="4" max="5" width="13.28515625" style="61" customWidth="1"/>
    <col min="6" max="16384" width="8.7109375" style="61"/>
  </cols>
  <sheetData>
    <row r="1" spans="1:16" ht="30.75" customHeight="1">
      <c r="A1" s="51" t="s">
        <v>2</v>
      </c>
      <c r="B1" s="52" t="s">
        <v>222</v>
      </c>
      <c r="C1" s="53" t="s">
        <v>223</v>
      </c>
      <c r="D1" s="54" t="s">
        <v>224</v>
      </c>
      <c r="E1" s="55">
        <v>44504</v>
      </c>
      <c r="F1" s="56"/>
      <c r="G1" s="57"/>
      <c r="H1" s="58"/>
      <c r="I1" s="59"/>
      <c r="J1" s="60"/>
      <c r="K1" s="60"/>
      <c r="L1" s="60"/>
      <c r="M1" s="60"/>
      <c r="N1" s="59"/>
      <c r="O1" s="59"/>
    </row>
    <row r="2" spans="1:16" ht="44.25" customHeight="1">
      <c r="A2" s="382" t="s">
        <v>225</v>
      </c>
      <c r="B2" s="383"/>
      <c r="C2" s="384"/>
      <c r="D2" s="62" t="s">
        <v>226</v>
      </c>
      <c r="E2" s="63" t="s">
        <v>227</v>
      </c>
      <c r="F2" s="56"/>
      <c r="G2" s="57"/>
      <c r="H2" s="58"/>
      <c r="I2" s="59"/>
      <c r="J2" s="60"/>
      <c r="K2" s="60"/>
      <c r="L2" s="60"/>
      <c r="M2" s="60"/>
      <c r="N2" s="59"/>
      <c r="O2" s="59"/>
    </row>
    <row r="3" spans="1:16" ht="26.25" customHeight="1">
      <c r="A3" s="380" t="s">
        <v>228</v>
      </c>
      <c r="B3" s="380" t="s">
        <v>229</v>
      </c>
      <c r="C3" s="380" t="s">
        <v>177</v>
      </c>
      <c r="D3" s="380" t="s">
        <v>178</v>
      </c>
      <c r="E3" s="380" t="s">
        <v>179</v>
      </c>
      <c r="F3" s="371" t="s">
        <v>230</v>
      </c>
      <c r="G3" s="373" t="s">
        <v>184</v>
      </c>
      <c r="H3" s="376" t="s">
        <v>231</v>
      </c>
      <c r="I3" s="377"/>
      <c r="J3" s="377"/>
      <c r="K3" s="377"/>
      <c r="L3" s="377"/>
      <c r="M3" s="377"/>
      <c r="N3" s="377"/>
      <c r="O3" s="378"/>
      <c r="P3" s="64" t="s">
        <v>232</v>
      </c>
    </row>
    <row r="4" spans="1:16" ht="12.75" customHeight="1">
      <c r="A4" s="380"/>
      <c r="B4" s="380"/>
      <c r="C4" s="380"/>
      <c r="D4" s="380"/>
      <c r="E4" s="380"/>
      <c r="F4" s="372"/>
      <c r="G4" s="374"/>
      <c r="H4" s="379" t="s">
        <v>194</v>
      </c>
      <c r="I4" s="379"/>
      <c r="J4" s="379"/>
      <c r="K4" s="380" t="s">
        <v>233</v>
      </c>
      <c r="L4" s="381" t="s">
        <v>197</v>
      </c>
      <c r="M4" s="381" t="s">
        <v>198</v>
      </c>
      <c r="N4" s="380" t="s">
        <v>234</v>
      </c>
      <c r="O4" s="381" t="s">
        <v>200</v>
      </c>
      <c r="P4" s="65"/>
    </row>
    <row r="5" spans="1:16" ht="20.25" customHeight="1">
      <c r="A5" s="380"/>
      <c r="B5" s="380"/>
      <c r="C5" s="380"/>
      <c r="D5" s="380"/>
      <c r="E5" s="380"/>
      <c r="F5" s="66" t="s">
        <v>223</v>
      </c>
      <c r="G5" s="375"/>
      <c r="H5" s="67" t="s">
        <v>210</v>
      </c>
      <c r="I5" s="68" t="s">
        <v>211</v>
      </c>
      <c r="J5" s="68" t="s">
        <v>212</v>
      </c>
      <c r="K5" s="380"/>
      <c r="L5" s="381"/>
      <c r="M5" s="381"/>
      <c r="N5" s="380"/>
      <c r="O5" s="381"/>
      <c r="P5" s="69"/>
    </row>
    <row r="6" spans="1:16">
      <c r="A6" s="70" t="s">
        <v>223</v>
      </c>
      <c r="B6" s="70"/>
      <c r="C6" s="71" t="s">
        <v>223</v>
      </c>
      <c r="D6" s="71"/>
      <c r="E6" s="71"/>
      <c r="F6" s="72"/>
      <c r="G6" s="73"/>
      <c r="H6" s="74"/>
      <c r="I6" s="75"/>
      <c r="J6" s="75"/>
      <c r="K6" s="71"/>
      <c r="L6" s="76"/>
      <c r="M6" s="77"/>
      <c r="N6" s="71"/>
      <c r="O6" s="78"/>
      <c r="P6" s="79"/>
    </row>
    <row r="7" spans="1:16" ht="49.5" customHeight="1">
      <c r="A7" s="367" t="s">
        <v>235</v>
      </c>
      <c r="B7" s="367" t="s">
        <v>236</v>
      </c>
      <c r="C7" s="368" t="s">
        <v>237</v>
      </c>
      <c r="D7" s="367" t="s">
        <v>238</v>
      </c>
      <c r="E7" s="80" t="s">
        <v>239</v>
      </c>
      <c r="F7" s="81"/>
      <c r="G7" s="82">
        <v>1.41</v>
      </c>
      <c r="H7" s="83">
        <v>25</v>
      </c>
      <c r="I7" s="84">
        <v>17</v>
      </c>
      <c r="J7" s="85">
        <v>24</v>
      </c>
      <c r="K7" s="86">
        <v>8</v>
      </c>
      <c r="L7" s="87">
        <f t="shared" ref="L7:L12" si="0">H7*I7*J7/1000000/K7</f>
        <v>1.2750000000000001E-3</v>
      </c>
      <c r="M7" s="88">
        <f t="shared" ref="M7:M12" si="1">56/L7</f>
        <v>43921.568627450979</v>
      </c>
      <c r="N7" s="89"/>
      <c r="O7" s="90"/>
      <c r="P7" s="369"/>
    </row>
    <row r="8" spans="1:16" ht="49.5" customHeight="1">
      <c r="A8" s="367"/>
      <c r="B8" s="367"/>
      <c r="C8" s="367"/>
      <c r="D8" s="367"/>
      <c r="E8" s="80" t="s">
        <v>240</v>
      </c>
      <c r="F8" s="81"/>
      <c r="G8" s="82">
        <v>1.61</v>
      </c>
      <c r="H8" s="83">
        <v>25</v>
      </c>
      <c r="I8" s="84">
        <v>17</v>
      </c>
      <c r="J8" s="85">
        <v>26</v>
      </c>
      <c r="K8" s="86">
        <v>8</v>
      </c>
      <c r="L8" s="87">
        <f t="shared" si="0"/>
        <v>1.3812500000000001E-3</v>
      </c>
      <c r="M8" s="88">
        <f t="shared" si="1"/>
        <v>40542.986425339361</v>
      </c>
      <c r="N8" s="89"/>
      <c r="O8" s="90"/>
      <c r="P8" s="370"/>
    </row>
    <row r="9" spans="1:16">
      <c r="A9" s="365" t="s">
        <v>241</v>
      </c>
      <c r="B9" s="365" t="s">
        <v>242</v>
      </c>
      <c r="C9" s="365" t="s">
        <v>241</v>
      </c>
      <c r="D9" s="365" t="s">
        <v>243</v>
      </c>
      <c r="E9" s="365" t="s">
        <v>241</v>
      </c>
      <c r="F9" s="91"/>
      <c r="G9" s="363">
        <v>0.27</v>
      </c>
      <c r="H9" s="83">
        <v>25</v>
      </c>
      <c r="I9" s="84">
        <v>17</v>
      </c>
      <c r="J9" s="92">
        <v>26</v>
      </c>
      <c r="K9" s="93">
        <v>8</v>
      </c>
      <c r="L9" s="87">
        <f t="shared" si="0"/>
        <v>1.3812500000000001E-3</v>
      </c>
      <c r="M9" s="88">
        <f t="shared" si="1"/>
        <v>40542.986425339361</v>
      </c>
      <c r="N9" s="93"/>
      <c r="O9" s="91"/>
      <c r="P9" s="91"/>
    </row>
    <row r="10" spans="1:16">
      <c r="A10" s="366"/>
      <c r="B10" s="366"/>
      <c r="C10" s="366"/>
      <c r="D10" s="366"/>
      <c r="E10" s="366"/>
      <c r="F10" s="91"/>
      <c r="G10" s="364"/>
      <c r="H10" s="83">
        <v>25</v>
      </c>
      <c r="I10" s="84">
        <v>17</v>
      </c>
      <c r="J10" s="92">
        <v>28</v>
      </c>
      <c r="K10" s="93">
        <v>8</v>
      </c>
      <c r="L10" s="87">
        <f t="shared" si="0"/>
        <v>1.4875000000000001E-3</v>
      </c>
      <c r="M10" s="88">
        <f t="shared" si="1"/>
        <v>37647.058823529413</v>
      </c>
      <c r="N10" s="93"/>
      <c r="O10" s="91"/>
      <c r="P10" s="91"/>
    </row>
    <row r="11" spans="1:16">
      <c r="A11" s="365" t="s">
        <v>241</v>
      </c>
      <c r="B11" s="365" t="s">
        <v>242</v>
      </c>
      <c r="C11" s="365" t="s">
        <v>241</v>
      </c>
      <c r="D11" s="365" t="s">
        <v>244</v>
      </c>
      <c r="E11" s="365" t="s">
        <v>241</v>
      </c>
      <c r="F11" s="91"/>
      <c r="G11" s="363">
        <v>0.27</v>
      </c>
      <c r="H11" s="83">
        <v>25</v>
      </c>
      <c r="I11" s="84">
        <v>17</v>
      </c>
      <c r="J11" s="92">
        <v>26</v>
      </c>
      <c r="K11" s="93">
        <v>8</v>
      </c>
      <c r="L11" s="87">
        <f t="shared" si="0"/>
        <v>1.3812500000000001E-3</v>
      </c>
      <c r="M11" s="88">
        <f t="shared" si="1"/>
        <v>40542.986425339361</v>
      </c>
      <c r="N11" s="93"/>
      <c r="O11" s="91"/>
      <c r="P11" s="91"/>
    </row>
    <row r="12" spans="1:16">
      <c r="A12" s="366"/>
      <c r="B12" s="366"/>
      <c r="C12" s="366"/>
      <c r="D12" s="366"/>
      <c r="E12" s="366"/>
      <c r="F12" s="91"/>
      <c r="G12" s="364"/>
      <c r="H12" s="83">
        <v>25</v>
      </c>
      <c r="I12" s="84">
        <v>17</v>
      </c>
      <c r="J12" s="92">
        <v>28</v>
      </c>
      <c r="K12" s="93">
        <v>8</v>
      </c>
      <c r="L12" s="87">
        <f t="shared" si="0"/>
        <v>1.4875000000000001E-3</v>
      </c>
      <c r="M12" s="88">
        <f t="shared" si="1"/>
        <v>37647.058823529413</v>
      </c>
      <c r="N12" s="93"/>
      <c r="O12" s="91"/>
      <c r="P12" s="91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Props1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610DD0-855D-441D-A4B3-BEE0777F0571}">
  <ds:schemaRefs>
    <ds:schemaRef ds:uri="http://schemas.microsoft.com/office/infopath/2007/PartnerControls"/>
    <ds:schemaRef ds:uri="http://schemas.microsoft.com/office/2006/metadata/properties"/>
    <ds:schemaRef ds:uri="3e7f7cc6-aa23-48ad-9172-fabfcd1ddeb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3e14add-cdba-4c1b-8a29-fc3e59b320d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 Sheet-Satin</vt:lpstr>
      <vt:lpstr>PILLOWCASE 1st PO</vt:lpstr>
      <vt:lpstr>PILLOWCASE 2nd PO</vt:lpstr>
      <vt:lpstr>PILLOWCASE 3rd PO</vt:lpstr>
      <vt:lpstr>CHN 04-09-2025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顾文静</cp:lastModifiedBy>
  <cp:revision/>
  <dcterms:created xsi:type="dcterms:W3CDTF">2021-11-17T19:28:50Z</dcterms:created>
  <dcterms:modified xsi:type="dcterms:W3CDTF">2025-10-20T06:23:43Z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