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<sst xmlns="http://schemas.openxmlformats.org/spreadsheetml/2006/main" count="336" uniqueCount="336">
  <si>
    <t>Date Type:</t>
  </si>
  <si>
    <t>Shipped Date</t>
  </si>
  <si>
    <t>Start Date:</t>
  </si>
  <si>
    <t>01/01/2025</t>
  </si>
  <si>
    <t>End Date:</t>
  </si>
  <si>
    <t>10/12/2025</t>
  </si>
  <si>
    <t>Report Run Date:</t>
  </si>
  <si>
    <t>10/16/2025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</si>
  <si>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</si>
  <si>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</si>
  <si>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</si>
  <si>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</si>
  <si>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</si>
  <si>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</si>
  <si>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</si>
  <si>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</si>
  <si>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</si>
  <si>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</si>
  <si>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</si>
  <si>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</si>
  <si>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</si>
  <si>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</si>
  <si>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</si>
  <si>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</si>
  <si>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</si>
  <si>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</si>
  <si>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</si>
  <si>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</si>
  <si>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</si>
  <si>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</si>
  <si>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</si>
  <si>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</si>
  <si>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</si>
  <si>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</si>
  <si>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</si>
  <si>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</si>
  <si>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</si>
  <si>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</si>
  <si>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</si>
  <si>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</si>
  <si>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</si>
  <si>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</si>
  <si>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</si>
  <si>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</si>
  <si>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</si>
  <si>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</si>
  <si>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</si>
  <si>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</si>
  <si>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</si>
  <si>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</si>
  <si>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</si>
  <si>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</si>
  <si>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</si>
  <si>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</si>
  <si>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</si>
  <si>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</si>
  <si>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</si>
  <si>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</si>
  <si>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</si>
  <si>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</si>
  <si>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</si>
  <si>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</si>
  <si>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</si>
  <si>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</si>
  <si>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</si>
  <si>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</si>
  <si>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</si>
  <si>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</si>
  <si>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</si>
  <si>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</si>
  <si>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</si>
  <si>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</si>
  <si>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</si>
  <si>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</si>
  <si>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</si>
  <si>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</si>
  <si>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</si>
  <si>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</si>
  <si>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</si>
  <si>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</si>
  <si>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</si>
  <si>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</si>
  <si>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</si>
  <si>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</si>
  <si>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</si>
  <si>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</si>
  <si>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</si>
  <si>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</si>
  <si>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</si>
  <si>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</si>
  <si>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</si>
  <si>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</si>
  <si>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</si>
  <si>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</si>
  <si>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</si>
  <si>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</si>
  <si>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</si>
  <si>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</si>
  <si>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</si>
  <si>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</si>
  <si>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</si>
  <si>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</si>
  <si>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</si>
  <si>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</si>
  <si>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</si>
  <si>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</si>
  <si>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AMAZON,AMAZONDS,ASHFURNDS,BEALLSDS,BLK01,CSNSTORES,DESINC,FINGERHUTDS,HDDS,JCPENNEY01,KIRKLANDDS,KOHLDSN,LAMPDS,LOWESDS,MACY02,NRTPORT,OLLIIX,OVERSTOCK01,TGTDVS,ZOLA</t>
  </si>
  <si>
    <t>Setup</t>
  </si>
  <si>
    <t>Temp Discontinued</t>
  </si>
  <si>
    <t>1/3/2019</t>
  </si>
  <si>
    <t>1/7/2019</t>
  </si>
  <si>
    <t>No</t>
  </si>
  <si>
    <t>Yes</t>
  </si>
  <si>
    <t>II10-995</t>
  </si>
  <si>
    <t>King/Cal King</t>
  </si>
  <si>
    <t>AMAZON,AMAZONDS,ASHFURNDS,BEALLSDS,BLK01,CSNSTORES,DESINC,DLBRAND,FINGERHUTDS,HDDS,HOUZZ,HSNDS,JCPENNEY01,KIRKLANDDS,KOHLDSN,LAMPDS,LOWESDS,MACY02,NRTPORT,OLLIIX,OVERSTOCK01,ROOMECOM,TGTDVS,ZOLA</t>
  </si>
  <si>
    <t>II10-1274</t>
  </si>
  <si>
    <t>White/Navy</t>
  </si>
  <si>
    <t>PP000428;PF005760</t>
  </si>
  <si>
    <t>9/27/2022</t>
  </si>
  <si>
    <t>AMAZONDS,ASHFURNDS,BLK01,CSNSTORES,DESINC,DLBRAND,FINGERHUTDS,HDDS,HOUZZ,JCPENNEY01,KOHLDSN,MACY02,NRTPORT,OLLIIX,OVERSTOCK01,TGTDVS,ZOLA</t>
  </si>
  <si>
    <t>11/4/2022</t>
  </si>
  <si>
    <t>12/5/2022</t>
  </si>
  <si>
    <t>II10-1275</t>
  </si>
  <si>
    <t>AMAZON,AMAZONDS,AMERSIGNDS,ASHFURNDS,BLK01,CSNSTORES,DESINC,DLBRAND,FINGERHUTDS,HDDS,HOUZZ,JCPENNEY01,KIRKLANDDS,KOHLDSN,MACY02,NRTPORT,OLLIIX,OVERSTOCK01,ROOMECOM,TGTDVS,ZOLA</t>
  </si>
  <si>
    <t>11/16/2022</t>
  </si>
  <si>
    <t>II10-1089</t>
  </si>
  <si>
    <t>Gray</t>
  </si>
  <si>
    <t>PF005067</t>
  </si>
  <si>
    <t>3/31/2020</t>
  </si>
  <si>
    <t>AMAZON,AMAZONDS,AMERSIGNDS,ASHFURNDS,BLK01,CSNSTORES,DLBRAND,FINGERHUTDS,HDDS,JCPENNEY01,KOHLDSN,MACY02,NRTPORT,OLLIIX,OVERSTOCK01,ROOMECOM,TGTDVS,ZOLA</t>
  </si>
  <si>
    <t>5/15/2020</t>
  </si>
  <si>
    <t>5/20/2020</t>
  </si>
  <si>
    <t>II10-1090</t>
  </si>
  <si>
    <t>3/30/2020</t>
  </si>
  <si>
    <t>AMAZON,AMAZONDS,ASHFURNDS,BLK01,CSNSTORES,DLBRAND,FINGERHUTDS,HDDS,JCPENNEY01,KIRKLANDDS,KOHLDSN,MACY02,NRTPORT,OLLIIX,OVERSTOCK01,ROOMECOM,TGTDVS,ZOLA</t>
  </si>
  <si>
    <t>5/19/2020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</si>
  <si>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</si>
  <si>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</si>
  <si>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</si>
  <si>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</si>
  <si>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</si>
  <si>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</si>
  <si>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</si>
  <si>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AMAZON,AMAZONDS,CSNSTORES,DLBRAND,FINGERHUTDS,HDDS,HSNDS,JCPENNEY01,KIRKLANDDS,KOHLDSN,MACY02,OLLIIX,OVERSTOCK01,TGTDVS</t>
  </si>
  <si>
    <t>10/10/2020</t>
  </si>
  <si>
    <t>10/26/2020</t>
  </si>
  <si>
    <t>II10-1125</t>
  </si>
  <si>
    <t>AMAZON,AMAZONDS,BLK01,CSNSTORES,DLBRAND,FINGERHUTDS,HDDS,JCPENNEY01,KIRKLANDDS,KOHLDSN,MACY02,NRTPORT,OLLIIX,OVERSTOCK01,ROOMECOM,TGTDVS</t>
  </si>
  <si>
    <t>10/15/2020</t>
  </si>
  <si>
    <t>II10-1061</t>
  </si>
  <si>
    <t>Navy</t>
  </si>
  <si>
    <t>PP001321;PF004763</t>
  </si>
  <si>
    <t>9/18/2019</t>
  </si>
  <si>
    <t>AMAZON,AMAZONDS,AMERSIGNDS,BLK01,CSNSTORES,DESINC,DLBRAND,FINGERHUTDS,HDDS,JCPENNEY01,KIRKLANDDS,KOHLDSN,LAMPDS,MACY02,NRTPORT,OLLIIX,OVERSTOCK01,ROOMECOM,TGTDVS,ZOLA</t>
  </si>
  <si>
    <t>10/21/2019</t>
  </si>
  <si>
    <t>10/28/2019</t>
  </si>
  <si>
    <t>II10-1062</t>
  </si>
  <si>
    <t>AMAZON,AMAZONDS,AMERSIGNDS,BLK01,CSNSTORES,DESINC,DLBRAND,FINGERHUTDS,HDDS,JCPENNEY01,KOHLDSN,LAMPDS,MACY02,NRTPORT,OLLIIX,OVERSTOCK01,ROOMECOM,TGTDVS,ZOLA</t>
  </si>
  <si>
    <t>11/6/2019</t>
  </si>
  <si>
    <t>II10-1056</t>
  </si>
  <si>
    <t>Nea</t>
  </si>
  <si>
    <t>Cotton Printed Comforter Set with Trims</t>
  </si>
  <si>
    <t>Off White/Gray</t>
  </si>
  <si>
    <t>B+</t>
  </si>
  <si>
    <t>PP001095;PF004583</t>
  </si>
  <si>
    <t>Percale</t>
  </si>
  <si>
    <t>Striped</t>
  </si>
  <si>
    <t>Modern/Contemporary</t>
  </si>
  <si>
    <t>BOHO</t>
  </si>
  <si>
    <t>2/27/2019</t>
  </si>
  <si>
    <t>AMAZON,AMAZONDS,AMERSIGNDS,BEALLSDS,CSNSTORES,DESINC,DLBRAND,HDDS,JCPENNEY01,KIRKLANDDS,KOHLDSN,MACY02,OLLIIX,OVERSTOCK01,TGTDVS,ZOLA</t>
  </si>
  <si>
    <t>7/29/2019</t>
  </si>
  <si>
    <t>8/20/2019</t>
  </si>
  <si>
    <t>II10-1057</t>
  </si>
  <si>
    <t>AMAZON,AMAZONDS,AMERSIGNDS,BEALLSDS,CSNSTORES,DESINC,DLBRAND,JCPENNEY01,KOHLDSN,LAMPDS,MACY02,NRTPORT,OLLIIX,OVERSTOCK01,TGTDVS,ZOLA</t>
  </si>
  <si>
    <t>9/3/2019</t>
  </si>
  <si>
    <t>II10-1130</t>
  </si>
  <si>
    <t>Black/White</t>
  </si>
  <si>
    <t>PP001095;PF005261</t>
  </si>
  <si>
    <t>12/17/2020</t>
  </si>
  <si>
    <t>AMAZON,ASHFURNDS,CSNSTORES,DESINC,DLBRAND,HDDS,JCPENNEY01,KOHLDSN,MACY02,NRTPORT,OLLIIX,OVERSTOCK01,TGTDVS,ZOLA</t>
  </si>
  <si>
    <t>12/31/2020</t>
  </si>
  <si>
    <t>1/5/2021</t>
  </si>
  <si>
    <t>II10-1131</t>
  </si>
  <si>
    <t>AMAZON,AMAZONDS,ASHFURNDS,CSNSTORES,DESINC,DLBRAND,JCPENNEY01,KIRKLANDDS,KOHLDSN,MACY02,NRTPORT,OLLIIX,OVERSTOCK01,TGTDVS,ZOLA</t>
  </si>
  <si>
    <t>1/7/2021</t>
  </si>
  <si>
    <t>II10-1320</t>
  </si>
  <si>
    <t>Shay</t>
  </si>
  <si>
    <t>3 Piece Striped Cotton Comforter Set</t>
  </si>
  <si>
    <t>Sage</t>
  </si>
  <si>
    <t>B</t>
  </si>
  <si>
    <t>PP001961;PF006245</t>
  </si>
  <si>
    <t>Jacquard Fabric</t>
  </si>
  <si>
    <t>Casual</t>
  </si>
  <si>
    <t>6/4/2024</t>
  </si>
  <si>
    <t>AMAZON,AMAZONDS,BLK01,CSNSTORES,DLBRAND,HDDS,JCPENNEY01,KIRKLANDDS,KOHLDSN,MACY02,NRTPORT,OLLIIX,OVERSTOCK01,TGTDVS,ZOLA</t>
  </si>
  <si>
    <t>6/5/2024</t>
  </si>
  <si>
    <t>7/2/2024</t>
  </si>
  <si>
    <t>II10-1321</t>
  </si>
  <si>
    <t>AMAZON,AMAZONDS,CSNSTORES,DESINC,DLBRAND,JCPENNEY01,KOHLDSN,MACY02,NRTPORT,OLLIIX,OVERSTOCK01,TGTDVS,ZOLA</t>
  </si>
  <si>
    <t>6/12/2024</t>
  </si>
  <si>
    <t>II10-1324</t>
  </si>
  <si>
    <t>PP001961;PF006246</t>
  </si>
  <si>
    <t>2/8/2026</t>
  </si>
  <si>
    <t>AMAZON,AMAZONDS,CSNSTORES,DLBRAND,HDDS,JCPENNEY01,KIRKLANDDS,KOHLDSN,MACY02,NRTPORT,OLLIIX,OVERSTOCK01,TGTDVS,ZOLA</t>
  </si>
  <si>
    <t>7/25/2024</t>
  </si>
  <si>
    <t>II10-1325</t>
  </si>
  <si>
    <t>AMAZON,AMAZONDS,DLBRAND,JCPENNEY01,KIRKLANDDS,KOHLDSN,MACY02,NRTPORT,OLLIIX,OVERSTOCK01,TGTDVS,ZOLA</t>
  </si>
  <si>
    <t>7/15/2024</t>
  </si>
  <si>
    <t>II10-1116</t>
  </si>
  <si>
    <t>Cody</t>
  </si>
  <si>
    <t>3 Piece Cotton Comforter Set</t>
  </si>
  <si>
    <t>Gray/Yellow</t>
  </si>
  <si>
    <t>PP001505;PF005117</t>
  </si>
  <si>
    <t>10/21/2020</t>
  </si>
  <si>
    <t>AMAZON,AMAZONDS,ASHFURNDS,BLK01,CSNSTORES,DLBRAND,HDDS,HOUZZ,JCPENNEY01,KIRKLANDDS,KOHLDSN,MACY02,NRTPORT,OLLIIX,OVERSTOCK01,TGTDVS</t>
  </si>
  <si>
    <t>II10-1117</t>
  </si>
  <si>
    <t>AMAZON,AMAZONDS,ASHFURNDS,CSNSTORES,DLBRAND,HDDS,JCPENNEY01,KOHLDSN,MACY02,NRTPORT,OLLIIX,OVERSTOCK01,ROOMECOM,TGTDVS</t>
  </si>
  <si>
    <t>1/21/2021</t>
  </si>
  <si>
    <t>II10-1100</t>
  </si>
  <si>
    <t>Rhea</t>
  </si>
  <si>
    <t>Cotton Jacquard Comforter Mini Set</t>
  </si>
  <si>
    <t>Grey/Black</t>
  </si>
  <si>
    <t>PF005086;PP001731</t>
  </si>
  <si>
    <t>Casual|Farm House</t>
  </si>
  <si>
    <t>3/9/2020</t>
  </si>
  <si>
    <t>AMAZON,AMAZONDS,CSNSTORES,FINGERHUTDS,HDDS,JCPENNEY01,KOHLDSN,MACY02,NRTPORT,OLLIIX,OVERSTOCK01,TGTDVS</t>
  </si>
  <si>
    <t>8/27/2020</t>
  </si>
  <si>
    <t>II10-1101</t>
  </si>
  <si>
    <t>AMAZON,AMAZONDS,AMERSIGNDS,CSNSTORES,DESINC,FINGERHUTDS,HDDS,JCPENNEY01,KIRKLANDDS,KOHLDSN,MACY02,NRTPORT,OLLIIX,OVERSTOCK01,ROOMECOM,TGTDVS</t>
  </si>
  <si>
    <t>II10-1038</t>
  </si>
  <si>
    <t>Ivory/Charcoal</t>
  </si>
  <si>
    <t>PF004418;PP001731</t>
  </si>
  <si>
    <t>8/30/2018</t>
  </si>
  <si>
    <t>AMAZON,AMAZONDS,AMERSIGNDS,CSNSTORES,DESINC,DLBRAND,HDDS,HSNDS,JCPENNEY01,KOHLDSN,MACY02,NRTPORT,OLLIIX,OVERSTOCK01,TGTDVS,ZOLA</t>
  </si>
  <si>
    <t>9/20/2018</t>
  </si>
  <si>
    <t>10/2/2018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</si>
  <si>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</si>
  <si>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</si>
  <si>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</si>
  <si>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</si>
  <si>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</si>
  <si>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</si>
  <si>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4/7/2020</t>
  </si>
  <si>
    <t>AMAZON,AMAZONDS,AMERSIGNDS,BLK01,CSNSTORES,DLBRAND,HDDS,HSNDS,JCPENNEY01,KOHLDSN,MACY02,NRTPORT,OLLIIX,OVERSTOCK01,TGTDVS,ZOLA</t>
  </si>
  <si>
    <t>II10-1105</t>
  </si>
  <si>
    <t>AMAZON,AMAZONDS,BLK01,CSNSTORES,DESINC,DLBRAND,HDDS,HOUZZ,HSNDS,JCPENNEY01,KIRKLANDDS,KOHLDSN,MACY02,NRTPORT,OLLIIX,OVERSTOCK01,TGTDVS,ZOLA</t>
  </si>
  <si>
    <t>5/24/2020</t>
  </si>
  <si>
    <t>II10-1052</t>
  </si>
  <si>
    <t>Ellipse</t>
  </si>
  <si>
    <t>Cotton Jacquard Comforter Set</t>
  </si>
  <si>
    <t>Blush</t>
  </si>
  <si>
    <t>PP001094;PF004582</t>
  </si>
  <si>
    <t>3/1/2019</t>
  </si>
  <si>
    <t>AMAZON,AMAZONDS,BLK01,CSNSTORES,DLBRAND,HDDS,JCPENNEY01,KIRKLANDDS,KOHLDSN,LAMPDS,MACY02,NRTPORT,OLLIIX,OVERSTOCK01,ROOMECOM,TGTDVS,ZOLA</t>
  </si>
  <si>
    <t>8/13/2019</t>
  </si>
  <si>
    <t>8/31/2019</t>
  </si>
  <si>
    <t>II10-1053</t>
  </si>
  <si>
    <t>AMAZON,AMAZONDS,AMERSIGNDS,BLK01,CSNSTORES,DLBRAND,JCPENNEY01,KIRKLANDDS,KOHLDSN,MACY02,NRTPORT,OLLIIX,OVERSTOCK01,ROOMECOM,TGTDVS,ZOLA</t>
  </si>
  <si>
    <t>9/1/2019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</si>
  <si>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</si>
  <si>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</si>
  <si>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</si>
  <si>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</si>
  <si>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</si>
  <si>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</si>
  <si>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</si>
  <si>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AMAZONDS,AMERSIGNDS,CSNSTORES,DLBRAND,JCPENNEY01,KIRKLANDDS,KOHLDSN,MACY02,NRTPORT,OLLIIX,OVERSTOCK01,TGTDVS,ZOLA</t>
  </si>
  <si>
    <t>8/6/2020</t>
  </si>
  <si>
    <t>II10-1109</t>
  </si>
  <si>
    <t>AMAZONDS,AMERSIGNDS,ASHFURNDS,CSNSTORES,DLBRAND,FINGERHUTDS,JCPENNEY01,KOHLDSN,MACY02,NRTPORT,OLLIIX,OVERSTOCK01,ROOMECOM,TGTDVS,ZOLA</t>
  </si>
  <si>
    <t>8/5/2020</t>
  </si>
  <si>
    <t>II10-1112</t>
  </si>
  <si>
    <t>Arizona</t>
  </si>
  <si>
    <t>Yellow</t>
  </si>
  <si>
    <t>PP001500;PF005109</t>
  </si>
  <si>
    <t>Global Inspired</t>
  </si>
  <si>
    <t>10/3/2020</t>
  </si>
  <si>
    <t>AMAZON,AMAZONDS,ASHFURNDS,CSNSTORES,DLBRAND,HDDS,HSNDS,JCPENNEY01,KIRKLANDDS,KOHLDSN,MACY02,NRTPORT,OLLIIX,OVERSTOCK01,TGTDVS</t>
  </si>
  <si>
    <t>1/11/2021</t>
  </si>
  <si>
    <t>II10-1113</t>
  </si>
  <si>
    <t>AMAZON,AMAZONDS,ASHFURNDS,BLK01,CSNSTORES,DLBRAND,HDDS,HOUZZ,HSNDS,JCPENNEY01,KIRKLANDDS,KOHLDSN,MACY02,OLLIIX,OVERSTOCK01,ROOMECOM,TGTDVS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</si>
  <si>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</si>
  <si>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</si>
  <si>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</si>
  <si>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</si>
  <si>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</si>
  <si>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</si>
  <si>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</si>
  <si>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1/1/2026</t>
  </si>
  <si>
    <t>AMAZON,AMAZONDS,AMERSIGNDS,CSNSTORES,DESINC,DLBRAND,HDDS,JCPENNEY01,KIRKLANDDS,KOHLDSN,MACY02,NRTPORT,OLLIIX,OVERSTOCK01,TGTDVS,ZOLA</t>
  </si>
  <si>
    <t>2/20/2024</t>
  </si>
  <si>
    <t>3/27/2024</t>
  </si>
  <si>
    <t>II10-1312</t>
  </si>
  <si>
    <t>AMERSIGNDS,CSNSTORES,DESINC,DLBRAND,JCPENNEY01,KIRKLANDDS,KOHLDSN,MACY02,NRTPORT,OLLIIX,OVERSTOCK01,TGTDVS,ZOLA</t>
  </si>
  <si>
    <t>3/14/2024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</si>
  <si>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</si>
  <si>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</si>
  <si>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</si>
  <si>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</si>
  <si>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</si>
  <si>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</si>
  <si>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</si>
  <si>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AMAZON,AMAZONDS,BLK01,CSNSTORES,FINGERHUTDS,HDDS,JCPENNEY01,KOHLDSN,MACY02,NRTPORT,OLLIIX,TGTDVS,ZOLA</t>
  </si>
  <si>
    <t>10/3/2018</t>
  </si>
  <si>
    <t>II10-782</t>
  </si>
  <si>
    <t>6/30/2017</t>
  </si>
  <si>
    <t>AMAZON,AMAZONDS,BLK01,CSNSTORES,DLBRAND,FINGERHUTDS,HDDS,JCPENNEY01,KOHLDSN,MACY02,NRTPORT,OLLIIX,OVERSTOCK01,ZOLA</t>
  </si>
  <si>
    <t>10/8/2018</t>
  </si>
  <si>
    <t>II10-553</t>
  </si>
  <si>
    <t>PF001636;PP000371</t>
  </si>
  <si>
    <t>AMAZON,AMAZONDS,AMERSIGNDS,BEALLSDS,BLK01,CSNSTORES,DLBRAND,FINGERHUTDS,HDDS,JCPENNEY01,KOHLDSN,MACY02,OLLIIX,OVERSTOCK01,ROOMECOM,ZOLA</t>
  </si>
  <si>
    <t>II10-1330</t>
  </si>
  <si>
    <t>Cairo</t>
  </si>
  <si>
    <t>PF006275;PP001968</t>
  </si>
  <si>
    <t>Plaid</t>
  </si>
  <si>
    <t>7/24/2024</t>
  </si>
  <si>
    <t>AMAZON,AMAZONDS,CSNSTORES,DLBRAND,HDDS,KOHLDSN,MACY02,OLLIIX,OVERSTOCK01,TGTDVS,ZOLA</t>
  </si>
  <si>
    <t>7/30/2024</t>
  </si>
  <si>
    <t>8/2/2024</t>
  </si>
  <si>
    <t>II10-1331</t>
  </si>
  <si>
    <t>AMAZON,DLBRAND,KOHLDSN,MACY02,OLLIIX</t>
  </si>
  <si>
    <t>8/7/2024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</si>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</sst>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99</v>
      </c>
      <c r="Y6" s="2" t="s">
        <v>105</v>
      </c>
      <c r="Z6" s="4">
        <v>1235</v>
      </c>
      <c r="AA6" s="4">
        <f>=ROUNDDOWN(37.4242424242424,0)</f>
      </c>
      <c r="AB6" s="5">
        <v>33</v>
      </c>
      <c r="AC6" s="2" t="s">
        <v>99</v>
      </c>
      <c r="AD6" s="4"/>
      <c r="AE6" s="4"/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0.993</v>
      </c>
      <c r="AP6" s="4">
        <v>89</v>
      </c>
      <c r="AQ6" s="8">
        <v>6286.07</v>
      </c>
      <c r="AR6" s="4"/>
      <c r="AS6" s="8"/>
      <c r="AT6" s="7"/>
      <c r="AU6" s="7"/>
      <c r="AV6" s="4">
        <v>100</v>
      </c>
      <c r="AW6" s="8">
        <v>7242.19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0.868</v>
      </c>
      <c r="BC6" s="4">
        <v>154</v>
      </c>
      <c r="BD6" s="8">
        <v>11400.02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0.6353</v>
      </c>
      <c r="BJ6" s="4">
        <v>1445</v>
      </c>
      <c r="BK6" s="8">
        <v>97838.66</v>
      </c>
      <c r="BL6" s="2" t="s">
        <v>106</v>
      </c>
      <c r="BM6" s="7">
        <v>0.0616</v>
      </c>
      <c r="BN6" s="7">
        <v>0.0642</v>
      </c>
      <c r="BO6" s="4">
        <v>89</v>
      </c>
      <c r="BP6" s="8">
        <v>6286.07</v>
      </c>
      <c r="BQ6" s="4"/>
      <c r="BR6" s="8"/>
      <c r="BS6" s="7"/>
      <c r="BT6" s="7"/>
      <c r="BU6" s="2" t="s">
        <v>107</v>
      </c>
      <c r="BV6" s="2" t="s">
        <v>108</v>
      </c>
      <c r="BW6" s="2" t="s">
        <v>109</v>
      </c>
      <c r="BX6" s="2" t="s">
        <v>110</v>
      </c>
      <c r="BY6" s="2" t="s">
        <v>111</v>
      </c>
      <c r="BZ6" s="2" t="s">
        <v>111</v>
      </c>
      <c r="CA6" s="2" t="s">
        <v>112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114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99</v>
      </c>
      <c r="Y7" s="2" t="s">
        <v>105</v>
      </c>
      <c r="Z7" s="4">
        <v>2169</v>
      </c>
      <c r="AA7" s="4">
        <f>=ROUNDDOWN(50.4418604651163,0)</f>
      </c>
      <c r="AB7" s="5">
        <v>43</v>
      </c>
      <c r="AC7" s="2" t="s">
        <v>99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0.993</v>
      </c>
      <c r="AP7" s="4">
        <v>11</v>
      </c>
      <c r="AQ7" s="8">
        <v>956.12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0.132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1613</v>
      </c>
      <c r="BK7" s="8">
        <v>130262.89</v>
      </c>
      <c r="BL7" s="2" t="s">
        <v>115</v>
      </c>
      <c r="BM7" s="7">
        <v>0.0068</v>
      </c>
      <c r="BN7" s="7">
        <v>0.0073</v>
      </c>
      <c r="BO7" s="4">
        <v>11</v>
      </c>
      <c r="BP7" s="8">
        <v>956.12</v>
      </c>
      <c r="BQ7" s="4"/>
      <c r="BR7" s="8"/>
      <c r="BS7" s="7"/>
      <c r="BT7" s="7"/>
      <c r="BU7" s="2" t="s">
        <v>107</v>
      </c>
      <c r="BV7" s="2" t="s">
        <v>108</v>
      </c>
      <c r="BW7" s="2" t="s">
        <v>109</v>
      </c>
      <c r="BX7" s="2" t="s">
        <v>110</v>
      </c>
      <c r="BY7" s="2" t="s">
        <v>111</v>
      </c>
      <c r="BZ7" s="2" t="s">
        <v>111</v>
      </c>
      <c r="CA7" s="2" t="s">
        <v>112</v>
      </c>
    </row>
    <row r="8">
      <c r="A8" s="2" t="s">
        <v>116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117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118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99</v>
      </c>
      <c r="Y8" s="2" t="s">
        <v>119</v>
      </c>
      <c r="Z8" s="4">
        <v>654</v>
      </c>
      <c r="AA8" s="4">
        <f>=ROUNDDOWN(29.7272727272727,0)</f>
      </c>
      <c r="AB8" s="5">
        <v>22</v>
      </c>
      <c r="AC8" s="2" t="s">
        <v>99</v>
      </c>
      <c r="AD8" s="4"/>
      <c r="AE8" s="4"/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22</v>
      </c>
      <c r="AQ8" s="8">
        <v>1606.66</v>
      </c>
      <c r="AR8" s="4"/>
      <c r="AS8" s="8"/>
      <c r="AT8" s="7"/>
      <c r="AU8" s="7"/>
      <c r="AV8" s="4">
        <v>30</v>
      </c>
      <c r="AW8" s="8">
        <v>2316.1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0.6937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0.2032</v>
      </c>
      <c r="BJ8" s="4">
        <v>926</v>
      </c>
      <c r="BK8" s="8">
        <v>64599.94</v>
      </c>
      <c r="BL8" s="2" t="s">
        <v>120</v>
      </c>
      <c r="BM8" s="7">
        <v>0.0238</v>
      </c>
      <c r="BN8" s="7">
        <v>0.0249</v>
      </c>
      <c r="BO8" s="4">
        <v>22</v>
      </c>
      <c r="BP8" s="8">
        <v>1606.66</v>
      </c>
      <c r="BQ8" s="4"/>
      <c r="BR8" s="8"/>
      <c r="BS8" s="7"/>
      <c r="BT8" s="7"/>
      <c r="BU8" s="2" t="s">
        <v>107</v>
      </c>
      <c r="BV8" s="2" t="s">
        <v>96</v>
      </c>
      <c r="BW8" s="2" t="s">
        <v>121</v>
      </c>
      <c r="BX8" s="2" t="s">
        <v>122</v>
      </c>
      <c r="BY8" s="2" t="s">
        <v>111</v>
      </c>
      <c r="BZ8" s="2" t="s">
        <v>111</v>
      </c>
      <c r="CA8" s="2" t="s">
        <v>112</v>
      </c>
    </row>
    <row r="9">
      <c r="A9" s="2" t="s">
        <v>123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114</v>
      </c>
      <c r="K9" s="2" t="s">
        <v>117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118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99</v>
      </c>
      <c r="Y9" s="2" t="s">
        <v>119</v>
      </c>
      <c r="Z9" s="4">
        <v>1174</v>
      </c>
      <c r="AA9" s="4">
        <f>=ROUNDDOWN(43.4814814814815,0)</f>
      </c>
      <c r="AB9" s="5">
        <v>27</v>
      </c>
      <c r="AC9" s="2" t="s">
        <v>99</v>
      </c>
      <c r="AD9" s="4"/>
      <c r="AE9" s="4"/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8</v>
      </c>
      <c r="AQ9" s="8">
        <v>709.44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0.3063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919</v>
      </c>
      <c r="BK9" s="8">
        <v>77699.07</v>
      </c>
      <c r="BL9" s="2" t="s">
        <v>124</v>
      </c>
      <c r="BM9" s="7">
        <v>0.0087</v>
      </c>
      <c r="BN9" s="7">
        <v>0.0091</v>
      </c>
      <c r="BO9" s="4">
        <v>8</v>
      </c>
      <c r="BP9" s="8">
        <v>709.44</v>
      </c>
      <c r="BQ9" s="4"/>
      <c r="BR9" s="8"/>
      <c r="BS9" s="7"/>
      <c r="BT9" s="7"/>
      <c r="BU9" s="2" t="s">
        <v>107</v>
      </c>
      <c r="BV9" s="2" t="s">
        <v>108</v>
      </c>
      <c r="BW9" s="2" t="s">
        <v>121</v>
      </c>
      <c r="BX9" s="2" t="s">
        <v>125</v>
      </c>
      <c r="BY9" s="2" t="s">
        <v>111</v>
      </c>
      <c r="BZ9" s="2" t="s">
        <v>111</v>
      </c>
      <c r="CA9" s="2" t="s">
        <v>112</v>
      </c>
    </row>
    <row r="10">
      <c r="A10" s="2" t="s">
        <v>126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127</v>
      </c>
      <c r="L10" s="3">
        <v>70.14</v>
      </c>
      <c r="M10" s="3">
        <v>73.65</v>
      </c>
      <c r="N10" s="3">
        <v>129.99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128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99</v>
      </c>
      <c r="Y10" s="2" t="s">
        <v>129</v>
      </c>
      <c r="Z10" s="4">
        <v>806</v>
      </c>
      <c r="AA10" s="4">
        <f>=ROUNDDOWN(67.1666666666667,0)</f>
      </c>
      <c r="AB10" s="5">
        <v>12</v>
      </c>
      <c r="AC10" s="2" t="s">
        <v>99</v>
      </c>
      <c r="AD10" s="4"/>
      <c r="AE10" s="4"/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15</v>
      </c>
      <c r="AQ10" s="8">
        <v>1059.45</v>
      </c>
      <c r="AR10" s="4"/>
      <c r="AS10" s="8"/>
      <c r="AT10" s="7"/>
      <c r="AU10" s="7"/>
      <c r="AV10" s="4">
        <v>24</v>
      </c>
      <c r="AW10" s="8">
        <v>1841.73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0.5752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0.1616</v>
      </c>
      <c r="BJ10" s="4">
        <v>389</v>
      </c>
      <c r="BK10" s="8">
        <v>26632.31</v>
      </c>
      <c r="BL10" s="2" t="s">
        <v>130</v>
      </c>
      <c r="BM10" s="7">
        <v>0.0386</v>
      </c>
      <c r="BN10" s="7">
        <v>0.0398</v>
      </c>
      <c r="BO10" s="4">
        <v>15</v>
      </c>
      <c r="BP10" s="8">
        <v>1059.45</v>
      </c>
      <c r="BQ10" s="4"/>
      <c r="BR10" s="8"/>
      <c r="BS10" s="7"/>
      <c r="BT10" s="7"/>
      <c r="BU10" s="2" t="s">
        <v>107</v>
      </c>
      <c r="BV10" s="2" t="s">
        <v>96</v>
      </c>
      <c r="BW10" s="2" t="s">
        <v>131</v>
      </c>
      <c r="BX10" s="2" t="s">
        <v>132</v>
      </c>
      <c r="BY10" s="2" t="s">
        <v>111</v>
      </c>
      <c r="BZ10" s="2" t="s">
        <v>111</v>
      </c>
      <c r="CA10" s="2" t="s">
        <v>99</v>
      </c>
    </row>
    <row r="11">
      <c r="A11" s="2" t="s">
        <v>133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114</v>
      </c>
      <c r="K11" s="2" t="s">
        <v>127</v>
      </c>
      <c r="L11" s="3">
        <v>74.29</v>
      </c>
      <c r="M11" s="3">
        <v>78</v>
      </c>
      <c r="N11" s="3">
        <v>159.99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128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99</v>
      </c>
      <c r="Y11" s="2" t="s">
        <v>134</v>
      </c>
      <c r="Z11" s="4">
        <v>1584</v>
      </c>
      <c r="AA11" s="4">
        <f>=ROUNDDOWN(66,0)</f>
      </c>
      <c r="AB11" s="5">
        <v>24</v>
      </c>
      <c r="AC11" s="2" t="s">
        <v>99</v>
      </c>
      <c r="AD11" s="4"/>
      <c r="AE11" s="4"/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9</v>
      </c>
      <c r="AQ11" s="8">
        <v>782.28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0.4248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735</v>
      </c>
      <c r="BK11" s="8">
        <v>59933.7</v>
      </c>
      <c r="BL11" s="2" t="s">
        <v>135</v>
      </c>
      <c r="BM11" s="7">
        <v>0.0122</v>
      </c>
      <c r="BN11" s="7">
        <v>0.0131</v>
      </c>
      <c r="BO11" s="4">
        <v>9</v>
      </c>
      <c r="BP11" s="8">
        <v>782.28</v>
      </c>
      <c r="BQ11" s="4"/>
      <c r="BR11" s="8"/>
      <c r="BS11" s="7"/>
      <c r="BT11" s="7"/>
      <c r="BU11" s="2" t="s">
        <v>107</v>
      </c>
      <c r="BV11" s="2" t="s">
        <v>96</v>
      </c>
      <c r="BW11" s="2" t="s">
        <v>131</v>
      </c>
      <c r="BX11" s="2" t="s">
        <v>136</v>
      </c>
      <c r="BY11" s="2" t="s">
        <v>111</v>
      </c>
      <c r="BZ11" s="2" t="s">
        <v>111</v>
      </c>
      <c r="CA11" s="2" t="s">
        <v>112</v>
      </c>
    </row>
    <row r="12">
      <c r="A12" s="2" t="s">
        <v>137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138</v>
      </c>
      <c r="G12" s="2" t="s">
        <v>138</v>
      </c>
      <c r="H12" s="2" t="s">
        <v>138</v>
      </c>
      <c r="I12" s="2" t="s">
        <v>139</v>
      </c>
      <c r="J12" s="2" t="s">
        <v>94</v>
      </c>
      <c r="K12" s="2" t="s">
        <v>140</v>
      </c>
      <c r="L12" s="3">
        <v>59.85</v>
      </c>
      <c r="M12" s="3">
        <v>62.84</v>
      </c>
      <c r="N12" s="3">
        <v>129.99</v>
      </c>
      <c r="O12" s="2" t="s">
        <v>96</v>
      </c>
      <c r="P12" s="2" t="s">
        <v>141</v>
      </c>
      <c r="Q12" s="2" t="s">
        <v>98</v>
      </c>
      <c r="R12" s="2" t="s">
        <v>99</v>
      </c>
      <c r="S12" s="2" t="s">
        <v>142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99</v>
      </c>
      <c r="Y12" s="2" t="s">
        <v>143</v>
      </c>
      <c r="Z12" s="4">
        <v>569</v>
      </c>
      <c r="AA12" s="4">
        <f>=ROUNDDOWN(138.780487804878,0)</f>
      </c>
      <c r="AB12" s="5">
        <v>4.1</v>
      </c>
      <c r="AC12" s="2" t="s">
        <v>99</v>
      </c>
      <c r="AD12" s="4"/>
      <c r="AE12" s="4"/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24</v>
      </c>
      <c r="AQ12" s="8">
        <v>1743.36</v>
      </c>
      <c r="AR12" s="4"/>
      <c r="AS12" s="8"/>
      <c r="AT12" s="7"/>
      <c r="AU12" s="7"/>
      <c r="AV12" s="4">
        <v>59</v>
      </c>
      <c r="AW12" s="8">
        <v>4872.71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0.3578</v>
      </c>
      <c r="BC12" s="4">
        <v>116</v>
      </c>
      <c r="BD12" s="8">
        <v>9432.44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0.5166</v>
      </c>
      <c r="BJ12" s="4">
        <v>194</v>
      </c>
      <c r="BK12" s="8">
        <v>13662.38</v>
      </c>
      <c r="BL12" s="2" t="s">
        <v>144</v>
      </c>
      <c r="BM12" s="7">
        <v>0.1237</v>
      </c>
      <c r="BN12" s="7">
        <v>0.1276</v>
      </c>
      <c r="BO12" s="4">
        <v>24</v>
      </c>
      <c r="BP12" s="8">
        <v>1743.36</v>
      </c>
      <c r="BQ12" s="4"/>
      <c r="BR12" s="8"/>
      <c r="BS12" s="7"/>
      <c r="BT12" s="7"/>
      <c r="BU12" s="2" t="s">
        <v>107</v>
      </c>
      <c r="BV12" s="2" t="s">
        <v>96</v>
      </c>
      <c r="BW12" s="2" t="s">
        <v>145</v>
      </c>
      <c r="BX12" s="2" t="s">
        <v>146</v>
      </c>
      <c r="BY12" s="2" t="s">
        <v>111</v>
      </c>
      <c r="BZ12" s="2" t="s">
        <v>111</v>
      </c>
      <c r="CA12" s="2" t="s">
        <v>99</v>
      </c>
    </row>
    <row r="13">
      <c r="A13" s="2" t="s">
        <v>147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138</v>
      </c>
      <c r="G13" s="2" t="s">
        <v>138</v>
      </c>
      <c r="H13" s="2" t="s">
        <v>138</v>
      </c>
      <c r="I13" s="2" t="s">
        <v>139</v>
      </c>
      <c r="J13" s="2" t="s">
        <v>114</v>
      </c>
      <c r="K13" s="2" t="s">
        <v>140</v>
      </c>
      <c r="L13" s="3">
        <v>74.29</v>
      </c>
      <c r="M13" s="3">
        <v>78</v>
      </c>
      <c r="N13" s="3">
        <v>159.99</v>
      </c>
      <c r="O13" s="2" t="s">
        <v>96</v>
      </c>
      <c r="P13" s="2" t="s">
        <v>141</v>
      </c>
      <c r="Q13" s="2" t="s">
        <v>98</v>
      </c>
      <c r="R13" s="2" t="s">
        <v>99</v>
      </c>
      <c r="S13" s="2" t="s">
        <v>142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99</v>
      </c>
      <c r="Y13" s="2" t="s">
        <v>143</v>
      </c>
      <c r="Z13" s="4">
        <v>791</v>
      </c>
      <c r="AA13" s="4">
        <f>=ROUNDDOWN(136.379310344828,0)</f>
      </c>
      <c r="AB13" s="5">
        <v>5.8</v>
      </c>
      <c r="AC13" s="2" t="s">
        <v>99</v>
      </c>
      <c r="AD13" s="4"/>
      <c r="AE13" s="4"/>
      <c r="AF13" s="6">
        <v>74</v>
      </c>
      <c r="AG13" s="6">
        <v>74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35</v>
      </c>
      <c r="AQ13" s="8">
        <v>3129.35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0.6422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339</v>
      </c>
      <c r="BK13" s="8">
        <v>29430.89</v>
      </c>
      <c r="BL13" s="2" t="s">
        <v>148</v>
      </c>
      <c r="BM13" s="7">
        <v>0.1032</v>
      </c>
      <c r="BN13" s="7">
        <v>0.1063</v>
      </c>
      <c r="BO13" s="4">
        <v>35</v>
      </c>
      <c r="BP13" s="8">
        <v>3129.35</v>
      </c>
      <c r="BQ13" s="4"/>
      <c r="BR13" s="8"/>
      <c r="BS13" s="7"/>
      <c r="BT13" s="7"/>
      <c r="BU13" s="2" t="s">
        <v>107</v>
      </c>
      <c r="BV13" s="2" t="s">
        <v>108</v>
      </c>
      <c r="BW13" s="2" t="s">
        <v>145</v>
      </c>
      <c r="BX13" s="2" t="s">
        <v>149</v>
      </c>
      <c r="BY13" s="2" t="s">
        <v>111</v>
      </c>
      <c r="BZ13" s="2" t="s">
        <v>111</v>
      </c>
      <c r="CA13" s="2" t="s">
        <v>99</v>
      </c>
    </row>
    <row r="14">
      <c r="A14" s="2" t="s">
        <v>150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138</v>
      </c>
      <c r="G14" s="2" t="s">
        <v>138</v>
      </c>
      <c r="H14" s="2" t="s">
        <v>138</v>
      </c>
      <c r="I14" s="2" t="s">
        <v>139</v>
      </c>
      <c r="J14" s="2" t="s">
        <v>94</v>
      </c>
      <c r="K14" s="2" t="s">
        <v>151</v>
      </c>
      <c r="L14" s="3">
        <v>59.85</v>
      </c>
      <c r="M14" s="3">
        <v>62.84</v>
      </c>
      <c r="N14" s="3">
        <v>129.99</v>
      </c>
      <c r="O14" s="2" t="s">
        <v>96</v>
      </c>
      <c r="P14" s="2" t="s">
        <v>141</v>
      </c>
      <c r="Q14" s="2" t="s">
        <v>98</v>
      </c>
      <c r="R14" s="2" t="s">
        <v>99</v>
      </c>
      <c r="S14" s="2" t="s">
        <v>152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99</v>
      </c>
      <c r="Y14" s="2" t="s">
        <v>153</v>
      </c>
      <c r="Z14" s="4">
        <v>445</v>
      </c>
      <c r="AA14" s="4">
        <f>=ROUNDDOWN(70.6349206349206,0)</f>
      </c>
      <c r="AB14" s="5">
        <v>6.3</v>
      </c>
      <c r="AC14" s="2" t="s">
        <v>99</v>
      </c>
      <c r="AD14" s="4"/>
      <c r="AE14" s="4"/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32</v>
      </c>
      <c r="AQ14" s="8">
        <v>2324.48</v>
      </c>
      <c r="AR14" s="4"/>
      <c r="AS14" s="8"/>
      <c r="AT14" s="7"/>
      <c r="AU14" s="7"/>
      <c r="AV14" s="4">
        <v>57</v>
      </c>
      <c r="AW14" s="8">
        <v>4559.73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0.5098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0.4834</v>
      </c>
      <c r="BJ14" s="4">
        <v>276</v>
      </c>
      <c r="BK14" s="8">
        <v>19072.25</v>
      </c>
      <c r="BL14" s="2" t="s">
        <v>154</v>
      </c>
      <c r="BM14" s="7">
        <v>0.1159</v>
      </c>
      <c r="BN14" s="7">
        <v>0.1219</v>
      </c>
      <c r="BO14" s="4">
        <v>32</v>
      </c>
      <c r="BP14" s="8">
        <v>2324.48</v>
      </c>
      <c r="BQ14" s="4"/>
      <c r="BR14" s="8"/>
      <c r="BS14" s="7"/>
      <c r="BT14" s="7"/>
      <c r="BU14" s="2" t="s">
        <v>107</v>
      </c>
      <c r="BV14" s="2" t="s">
        <v>96</v>
      </c>
      <c r="BW14" s="2" t="s">
        <v>155</v>
      </c>
      <c r="BX14" s="2" t="s">
        <v>156</v>
      </c>
      <c r="BY14" s="2" t="s">
        <v>111</v>
      </c>
      <c r="BZ14" s="2" t="s">
        <v>111</v>
      </c>
      <c r="CA14" s="2" t="s">
        <v>99</v>
      </c>
    </row>
    <row r="15">
      <c r="A15" s="2" t="s">
        <v>157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138</v>
      </c>
      <c r="G15" s="2" t="s">
        <v>138</v>
      </c>
      <c r="H15" s="2" t="s">
        <v>138</v>
      </c>
      <c r="I15" s="2" t="s">
        <v>139</v>
      </c>
      <c r="J15" s="2" t="s">
        <v>114</v>
      </c>
      <c r="K15" s="2" t="s">
        <v>151</v>
      </c>
      <c r="L15" s="3">
        <v>74.29</v>
      </c>
      <c r="M15" s="3">
        <v>78</v>
      </c>
      <c r="N15" s="3">
        <v>159.99</v>
      </c>
      <c r="O15" s="2" t="s">
        <v>96</v>
      </c>
      <c r="P15" s="2" t="s">
        <v>141</v>
      </c>
      <c r="Q15" s="2" t="s">
        <v>98</v>
      </c>
      <c r="R15" s="2" t="s">
        <v>99</v>
      </c>
      <c r="S15" s="2" t="s">
        <v>152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99</v>
      </c>
      <c r="Y15" s="2" t="s">
        <v>153</v>
      </c>
      <c r="Z15" s="4">
        <v>270</v>
      </c>
      <c r="AA15" s="4">
        <f>=ROUNDDOWN(29.6703296703297,0)</f>
      </c>
      <c r="AB15" s="5">
        <v>9.1</v>
      </c>
      <c r="AC15" s="2" t="s">
        <v>99</v>
      </c>
      <c r="AD15" s="4"/>
      <c r="AE15" s="4"/>
      <c r="AF15" s="6">
        <v>74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25</v>
      </c>
      <c r="AQ15" s="8">
        <v>2235.25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0.4902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391</v>
      </c>
      <c r="BK15" s="8">
        <v>33244.69</v>
      </c>
      <c r="BL15" s="2" t="s">
        <v>158</v>
      </c>
      <c r="BM15" s="7">
        <v>0.0639</v>
      </c>
      <c r="BN15" s="7">
        <v>0.0672</v>
      </c>
      <c r="BO15" s="4">
        <v>25</v>
      </c>
      <c r="BP15" s="8">
        <v>2235.25</v>
      </c>
      <c r="BQ15" s="4"/>
      <c r="BR15" s="8"/>
      <c r="BS15" s="7"/>
      <c r="BT15" s="7"/>
      <c r="BU15" s="2" t="s">
        <v>107</v>
      </c>
      <c r="BV15" s="2" t="s">
        <v>96</v>
      </c>
      <c r="BW15" s="2" t="s">
        <v>155</v>
      </c>
      <c r="BX15" s="2" t="s">
        <v>159</v>
      </c>
      <c r="BY15" s="2" t="s">
        <v>111</v>
      </c>
      <c r="BZ15" s="2" t="s">
        <v>111</v>
      </c>
      <c r="CA15" s="2" t="s">
        <v>99</v>
      </c>
    </row>
    <row r="16">
      <c r="A16" s="2" t="s">
        <v>160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161</v>
      </c>
      <c r="G16" s="2" t="s">
        <v>161</v>
      </c>
      <c r="H16" s="2" t="s">
        <v>161</v>
      </c>
      <c r="I16" s="2" t="s">
        <v>162</v>
      </c>
      <c r="J16" s="2" t="s">
        <v>94</v>
      </c>
      <c r="K16" s="2" t="s">
        <v>163</v>
      </c>
      <c r="L16" s="3">
        <v>58.34</v>
      </c>
      <c r="M16" s="3">
        <v>61.26</v>
      </c>
      <c r="N16" s="3">
        <v>119.99</v>
      </c>
      <c r="O16" s="2" t="s">
        <v>96</v>
      </c>
      <c r="P16" s="2" t="s">
        <v>164</v>
      </c>
      <c r="Q16" s="2" t="s">
        <v>98</v>
      </c>
      <c r="R16" s="2" t="s">
        <v>99</v>
      </c>
      <c r="S16" s="2" t="s">
        <v>165</v>
      </c>
      <c r="T16" s="2" t="s">
        <v>166</v>
      </c>
      <c r="U16" s="2" t="s">
        <v>102</v>
      </c>
      <c r="V16" s="2" t="s">
        <v>167</v>
      </c>
      <c r="W16" s="2" t="s">
        <v>168</v>
      </c>
      <c r="X16" s="2" t="s">
        <v>169</v>
      </c>
      <c r="Y16" s="2" t="s">
        <v>170</v>
      </c>
      <c r="Z16" s="4">
        <v>191</v>
      </c>
      <c r="AA16" s="4">
        <f>=ROUNDDOWN(41.5217391304348,0)</f>
      </c>
      <c r="AB16" s="5">
        <v>4.6</v>
      </c>
      <c r="AC16" s="2" t="s">
        <v>99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36</v>
      </c>
      <c r="AQ16" s="8">
        <v>2073.04</v>
      </c>
      <c r="AR16" s="4"/>
      <c r="AS16" s="8"/>
      <c r="AT16" s="7"/>
      <c r="AU16" s="7"/>
      <c r="AV16" s="4">
        <v>84</v>
      </c>
      <c r="AW16" s="8">
        <v>5722.74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0.3622</v>
      </c>
      <c r="BC16" s="4">
        <v>127</v>
      </c>
      <c r="BD16" s="8">
        <v>8668.02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0.6602</v>
      </c>
      <c r="BJ16" s="4">
        <v>178</v>
      </c>
      <c r="BK16" s="8">
        <v>11169.8</v>
      </c>
      <c r="BL16" s="2" t="s">
        <v>171</v>
      </c>
      <c r="BM16" s="7">
        <v>0.2022</v>
      </c>
      <c r="BN16" s="7">
        <v>0.1856</v>
      </c>
      <c r="BO16" s="4">
        <v>36</v>
      </c>
      <c r="BP16" s="8">
        <v>2073.04</v>
      </c>
      <c r="BQ16" s="4"/>
      <c r="BR16" s="8"/>
      <c r="BS16" s="7"/>
      <c r="BT16" s="7"/>
      <c r="BU16" s="2" t="s">
        <v>107</v>
      </c>
      <c r="BV16" s="2" t="s">
        <v>96</v>
      </c>
      <c r="BW16" s="2" t="s">
        <v>172</v>
      </c>
      <c r="BX16" s="2" t="s">
        <v>173</v>
      </c>
      <c r="BY16" s="2" t="s">
        <v>111</v>
      </c>
      <c r="BZ16" s="2" t="s">
        <v>111</v>
      </c>
      <c r="CA16" s="2" t="s">
        <v>112</v>
      </c>
    </row>
    <row r="17">
      <c r="A17" s="2" t="s">
        <v>174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161</v>
      </c>
      <c r="G17" s="2" t="s">
        <v>161</v>
      </c>
      <c r="H17" s="2" t="s">
        <v>161</v>
      </c>
      <c r="I17" s="2" t="s">
        <v>162</v>
      </c>
      <c r="J17" s="2" t="s">
        <v>114</v>
      </c>
      <c r="K17" s="2" t="s">
        <v>163</v>
      </c>
      <c r="L17" s="3">
        <v>75.06</v>
      </c>
      <c r="M17" s="3">
        <v>78.81</v>
      </c>
      <c r="N17" s="3">
        <v>154.99</v>
      </c>
      <c r="O17" s="2" t="s">
        <v>96</v>
      </c>
      <c r="P17" s="2" t="s">
        <v>164</v>
      </c>
      <c r="Q17" s="2" t="s">
        <v>98</v>
      </c>
      <c r="R17" s="2" t="s">
        <v>99</v>
      </c>
      <c r="S17" s="2" t="s">
        <v>165</v>
      </c>
      <c r="T17" s="2" t="s">
        <v>166</v>
      </c>
      <c r="U17" s="2" t="s">
        <v>102</v>
      </c>
      <c r="V17" s="2" t="s">
        <v>167</v>
      </c>
      <c r="W17" s="2" t="s">
        <v>168</v>
      </c>
      <c r="X17" s="2" t="s">
        <v>169</v>
      </c>
      <c r="Y17" s="2" t="s">
        <v>170</v>
      </c>
      <c r="Z17" s="4">
        <v>226</v>
      </c>
      <c r="AA17" s="4">
        <f>=ROUNDDOWN(86.9230769230769,0)</f>
      </c>
      <c r="AB17" s="5">
        <v>2.6</v>
      </c>
      <c r="AC17" s="2" t="s">
        <v>99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48</v>
      </c>
      <c r="AQ17" s="8">
        <v>3649.7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0.6378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262</v>
      </c>
      <c r="BK17" s="8">
        <v>21549.43</v>
      </c>
      <c r="BL17" s="2" t="s">
        <v>175</v>
      </c>
      <c r="BM17" s="7">
        <v>0.1832</v>
      </c>
      <c r="BN17" s="7">
        <v>0.1694</v>
      </c>
      <c r="BO17" s="4">
        <v>48</v>
      </c>
      <c r="BP17" s="8">
        <v>3649.7</v>
      </c>
      <c r="BQ17" s="4"/>
      <c r="BR17" s="8"/>
      <c r="BS17" s="7"/>
      <c r="BT17" s="7"/>
      <c r="BU17" s="2" t="s">
        <v>107</v>
      </c>
      <c r="BV17" s="2" t="s">
        <v>96</v>
      </c>
      <c r="BW17" s="2" t="s">
        <v>172</v>
      </c>
      <c r="BX17" s="2" t="s">
        <v>176</v>
      </c>
      <c r="BY17" s="2" t="s">
        <v>111</v>
      </c>
      <c r="BZ17" s="2" t="s">
        <v>111</v>
      </c>
      <c r="CA17" s="2" t="s">
        <v>112</v>
      </c>
    </row>
    <row r="18">
      <c r="A18" s="2" t="s">
        <v>177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161</v>
      </c>
      <c r="G18" s="2" t="s">
        <v>161</v>
      </c>
      <c r="H18" s="2" t="s">
        <v>161</v>
      </c>
      <c r="I18" s="2" t="s">
        <v>162</v>
      </c>
      <c r="J18" s="2" t="s">
        <v>94</v>
      </c>
      <c r="K18" s="2" t="s">
        <v>178</v>
      </c>
      <c r="L18" s="3">
        <v>58.34</v>
      </c>
      <c r="M18" s="3">
        <v>61.26</v>
      </c>
      <c r="N18" s="3">
        <v>119.99</v>
      </c>
      <c r="O18" s="2" t="s">
        <v>96</v>
      </c>
      <c r="P18" s="2" t="s">
        <v>164</v>
      </c>
      <c r="Q18" s="2" t="s">
        <v>98</v>
      </c>
      <c r="R18" s="2" t="s">
        <v>99</v>
      </c>
      <c r="S18" s="2" t="s">
        <v>179</v>
      </c>
      <c r="T18" s="2" t="s">
        <v>166</v>
      </c>
      <c r="U18" s="2" t="s">
        <v>102</v>
      </c>
      <c r="V18" s="2" t="s">
        <v>167</v>
      </c>
      <c r="W18" s="2" t="s">
        <v>168</v>
      </c>
      <c r="X18" s="2" t="s">
        <v>104</v>
      </c>
      <c r="Y18" s="2" t="s">
        <v>180</v>
      </c>
      <c r="Z18" s="4">
        <v>234</v>
      </c>
      <c r="AA18" s="4">
        <f>=ROUNDDOWN(46.8,0)</f>
      </c>
      <c r="AB18" s="5">
        <v>5</v>
      </c>
      <c r="AC18" s="2" t="s">
        <v>99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20</v>
      </c>
      <c r="AQ18" s="8">
        <v>1155.12</v>
      </c>
      <c r="AR18" s="4"/>
      <c r="AS18" s="8"/>
      <c r="AT18" s="7"/>
      <c r="AU18" s="7"/>
      <c r="AV18" s="4">
        <v>43</v>
      </c>
      <c r="AW18" s="8">
        <v>2945.28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0.3922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0.3398</v>
      </c>
      <c r="BJ18" s="4">
        <v>179</v>
      </c>
      <c r="BK18" s="8">
        <v>11402.45</v>
      </c>
      <c r="BL18" s="2" t="s">
        <v>181</v>
      </c>
      <c r="BM18" s="7">
        <v>0.1117</v>
      </c>
      <c r="BN18" s="7">
        <v>0.1013</v>
      </c>
      <c r="BO18" s="4">
        <v>20</v>
      </c>
      <c r="BP18" s="8">
        <v>1155.12</v>
      </c>
      <c r="BQ18" s="4"/>
      <c r="BR18" s="8"/>
      <c r="BS18" s="7"/>
      <c r="BT18" s="7"/>
      <c r="BU18" s="2" t="s">
        <v>107</v>
      </c>
      <c r="BV18" s="2" t="s">
        <v>96</v>
      </c>
      <c r="BW18" s="2" t="s">
        <v>182</v>
      </c>
      <c r="BX18" s="2" t="s">
        <v>183</v>
      </c>
      <c r="BY18" s="2" t="s">
        <v>111</v>
      </c>
      <c r="BZ18" s="2" t="s">
        <v>111</v>
      </c>
      <c r="CA18" s="2" t="s">
        <v>112</v>
      </c>
    </row>
    <row r="19">
      <c r="A19" s="2" t="s">
        <v>184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161</v>
      </c>
      <c r="G19" s="2" t="s">
        <v>161</v>
      </c>
      <c r="H19" s="2" t="s">
        <v>161</v>
      </c>
      <c r="I19" s="2" t="s">
        <v>162</v>
      </c>
      <c r="J19" s="2" t="s">
        <v>114</v>
      </c>
      <c r="K19" s="2" t="s">
        <v>178</v>
      </c>
      <c r="L19" s="3">
        <v>75.06</v>
      </c>
      <c r="M19" s="3">
        <v>78.81</v>
      </c>
      <c r="N19" s="3">
        <v>154.99</v>
      </c>
      <c r="O19" s="2" t="s">
        <v>96</v>
      </c>
      <c r="P19" s="2" t="s">
        <v>164</v>
      </c>
      <c r="Q19" s="2" t="s">
        <v>98</v>
      </c>
      <c r="R19" s="2" t="s">
        <v>99</v>
      </c>
      <c r="S19" s="2" t="s">
        <v>179</v>
      </c>
      <c r="T19" s="2" t="s">
        <v>166</v>
      </c>
      <c r="U19" s="2" t="s">
        <v>102</v>
      </c>
      <c r="V19" s="2" t="s">
        <v>167</v>
      </c>
      <c r="W19" s="2" t="s">
        <v>168</v>
      </c>
      <c r="X19" s="2" t="s">
        <v>104</v>
      </c>
      <c r="Y19" s="2" t="s">
        <v>180</v>
      </c>
      <c r="Z19" s="4">
        <v>218</v>
      </c>
      <c r="AA19" s="4">
        <f>=ROUNDDOWN(41.9230769230769,0)</f>
      </c>
      <c r="AB19" s="5">
        <v>5.2</v>
      </c>
      <c r="AC19" s="2" t="s">
        <v>99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23</v>
      </c>
      <c r="AQ19" s="8">
        <v>1790.16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0.6078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220</v>
      </c>
      <c r="BK19" s="8">
        <v>17450.86</v>
      </c>
      <c r="BL19" s="2" t="s">
        <v>185</v>
      </c>
      <c r="BM19" s="7">
        <v>0.1045</v>
      </c>
      <c r="BN19" s="7">
        <v>0.1026</v>
      </c>
      <c r="BO19" s="4">
        <v>23</v>
      </c>
      <c r="BP19" s="8">
        <v>1790.16</v>
      </c>
      <c r="BQ19" s="4"/>
      <c r="BR19" s="8"/>
      <c r="BS19" s="7"/>
      <c r="BT19" s="7"/>
      <c r="BU19" s="2" t="s">
        <v>107</v>
      </c>
      <c r="BV19" s="2" t="s">
        <v>96</v>
      </c>
      <c r="BW19" s="2" t="s">
        <v>182</v>
      </c>
      <c r="BX19" s="2" t="s">
        <v>186</v>
      </c>
      <c r="BY19" s="2" t="s">
        <v>111</v>
      </c>
      <c r="BZ19" s="2" t="s">
        <v>111</v>
      </c>
      <c r="CA19" s="2" t="s">
        <v>112</v>
      </c>
    </row>
    <row r="20">
      <c r="A20" s="2" t="s">
        <v>187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188</v>
      </c>
      <c r="G20" s="2" t="s">
        <v>188</v>
      </c>
      <c r="H20" s="2" t="s">
        <v>188</v>
      </c>
      <c r="I20" s="2" t="s">
        <v>189</v>
      </c>
      <c r="J20" s="2" t="s">
        <v>94</v>
      </c>
      <c r="K20" s="2" t="s">
        <v>190</v>
      </c>
      <c r="L20" s="3">
        <v>62.29</v>
      </c>
      <c r="M20" s="3">
        <v>65.4</v>
      </c>
      <c r="N20" s="3">
        <v>139.99</v>
      </c>
      <c r="O20" s="2" t="s">
        <v>96</v>
      </c>
      <c r="P20" s="2" t="s">
        <v>191</v>
      </c>
      <c r="Q20" s="2" t="s">
        <v>98</v>
      </c>
      <c r="R20" s="2" t="s">
        <v>99</v>
      </c>
      <c r="S20" s="2" t="s">
        <v>192</v>
      </c>
      <c r="T20" s="2" t="s">
        <v>193</v>
      </c>
      <c r="U20" s="2" t="s">
        <v>102</v>
      </c>
      <c r="V20" s="2" t="s">
        <v>167</v>
      </c>
      <c r="W20" s="2" t="s">
        <v>169</v>
      </c>
      <c r="X20" s="2" t="s">
        <v>194</v>
      </c>
      <c r="Y20" s="2" t="s">
        <v>195</v>
      </c>
      <c r="Z20" s="4">
        <v>51</v>
      </c>
      <c r="AA20" s="4">
        <f>=ROUNDDOWN(8.5,0)</f>
      </c>
      <c r="AB20" s="5">
        <v>6</v>
      </c>
      <c r="AC20" s="2" t="s">
        <v>99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24</v>
      </c>
      <c r="AQ20" s="8">
        <v>1519.29</v>
      </c>
      <c r="AR20" s="4"/>
      <c r="AS20" s="8"/>
      <c r="AT20" s="7"/>
      <c r="AU20" s="7"/>
      <c r="AV20" s="4">
        <v>51</v>
      </c>
      <c r="AW20" s="8">
        <v>3529.7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0.4304</v>
      </c>
      <c r="BC20" s="4">
        <v>74</v>
      </c>
      <c r="BD20" s="8">
        <v>5052.17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0.6987</v>
      </c>
      <c r="BJ20" s="4">
        <v>232</v>
      </c>
      <c r="BK20" s="8">
        <v>15626.46</v>
      </c>
      <c r="BL20" s="2" t="s">
        <v>196</v>
      </c>
      <c r="BM20" s="7">
        <v>0.1034</v>
      </c>
      <c r="BN20" s="7">
        <v>0.0972</v>
      </c>
      <c r="BO20" s="4">
        <v>24</v>
      </c>
      <c r="BP20" s="8">
        <v>1519.29</v>
      </c>
      <c r="BQ20" s="4"/>
      <c r="BR20" s="8"/>
      <c r="BS20" s="7"/>
      <c r="BT20" s="7"/>
      <c r="BU20" s="2" t="s">
        <v>107</v>
      </c>
      <c r="BV20" s="2" t="s">
        <v>108</v>
      </c>
      <c r="BW20" s="2" t="s">
        <v>197</v>
      </c>
      <c r="BX20" s="2" t="s">
        <v>198</v>
      </c>
      <c r="BY20" s="2" t="s">
        <v>111</v>
      </c>
      <c r="BZ20" s="2" t="s">
        <v>111</v>
      </c>
      <c r="CA20" s="2" t="s">
        <v>99</v>
      </c>
    </row>
    <row r="21">
      <c r="A21" s="2" t="s">
        <v>199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188</v>
      </c>
      <c r="G21" s="2" t="s">
        <v>188</v>
      </c>
      <c r="H21" s="2" t="s">
        <v>188</v>
      </c>
      <c r="I21" s="2" t="s">
        <v>189</v>
      </c>
      <c r="J21" s="2" t="s">
        <v>114</v>
      </c>
      <c r="K21" s="2" t="s">
        <v>190</v>
      </c>
      <c r="L21" s="3">
        <v>72.55</v>
      </c>
      <c r="M21" s="3">
        <v>76.18</v>
      </c>
      <c r="N21" s="3">
        <v>164.99</v>
      </c>
      <c r="O21" s="2" t="s">
        <v>96</v>
      </c>
      <c r="P21" s="2" t="s">
        <v>191</v>
      </c>
      <c r="Q21" s="2" t="s">
        <v>98</v>
      </c>
      <c r="R21" s="2" t="s">
        <v>99</v>
      </c>
      <c r="S21" s="2" t="s">
        <v>192</v>
      </c>
      <c r="T21" s="2" t="s">
        <v>193</v>
      </c>
      <c r="U21" s="2" t="s">
        <v>102</v>
      </c>
      <c r="V21" s="2" t="s">
        <v>167</v>
      </c>
      <c r="W21" s="2" t="s">
        <v>169</v>
      </c>
      <c r="X21" s="2" t="s">
        <v>194</v>
      </c>
      <c r="Y21" s="2" t="s">
        <v>195</v>
      </c>
      <c r="Z21" s="4">
        <v>21</v>
      </c>
      <c r="AA21" s="4">
        <f>=ROUNDDOWN(3,0)</f>
      </c>
      <c r="AB21" s="5">
        <v>7</v>
      </c>
      <c r="AC21" s="2" t="s">
        <v>99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27</v>
      </c>
      <c r="AQ21" s="8">
        <v>2010.41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0.5696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285</v>
      </c>
      <c r="BK21" s="8">
        <v>22837.77</v>
      </c>
      <c r="BL21" s="2" t="s">
        <v>200</v>
      </c>
      <c r="BM21" s="7">
        <v>0.0947</v>
      </c>
      <c r="BN21" s="7">
        <v>0.088</v>
      </c>
      <c r="BO21" s="4">
        <v>27</v>
      </c>
      <c r="BP21" s="8">
        <v>2010.41</v>
      </c>
      <c r="BQ21" s="4"/>
      <c r="BR21" s="8"/>
      <c r="BS21" s="7"/>
      <c r="BT21" s="7"/>
      <c r="BU21" s="2" t="s">
        <v>107</v>
      </c>
      <c r="BV21" s="2" t="s">
        <v>96</v>
      </c>
      <c r="BW21" s="2" t="s">
        <v>197</v>
      </c>
      <c r="BX21" s="2" t="s">
        <v>201</v>
      </c>
      <c r="BY21" s="2" t="s">
        <v>111</v>
      </c>
      <c r="BZ21" s="2" t="s">
        <v>111</v>
      </c>
      <c r="CA21" s="2" t="s">
        <v>99</v>
      </c>
    </row>
    <row r="22">
      <c r="A22" s="2" t="s">
        <v>202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188</v>
      </c>
      <c r="G22" s="2" t="s">
        <v>188</v>
      </c>
      <c r="H22" s="2" t="s">
        <v>188</v>
      </c>
      <c r="I22" s="2" t="s">
        <v>189</v>
      </c>
      <c r="J22" s="2" t="s">
        <v>94</v>
      </c>
      <c r="K22" s="2" t="s">
        <v>140</v>
      </c>
      <c r="L22" s="3">
        <v>62.29</v>
      </c>
      <c r="M22" s="3">
        <v>65.4</v>
      </c>
      <c r="N22" s="3">
        <v>139.99</v>
      </c>
      <c r="O22" s="2" t="s">
        <v>96</v>
      </c>
      <c r="P22" s="2" t="s">
        <v>191</v>
      </c>
      <c r="Q22" s="2" t="s">
        <v>98</v>
      </c>
      <c r="R22" s="2" t="s">
        <v>99</v>
      </c>
      <c r="S22" s="2" t="s">
        <v>203</v>
      </c>
      <c r="T22" s="2" t="s">
        <v>193</v>
      </c>
      <c r="U22" s="2" t="s">
        <v>102</v>
      </c>
      <c r="V22" s="2" t="s">
        <v>167</v>
      </c>
      <c r="W22" s="2" t="s">
        <v>169</v>
      </c>
      <c r="X22" s="2" t="s">
        <v>194</v>
      </c>
      <c r="Y22" s="2" t="s">
        <v>195</v>
      </c>
      <c r="Z22" s="4">
        <v>124</v>
      </c>
      <c r="AA22" s="4">
        <f>=ROUNDDOWN(31,0)</f>
      </c>
      <c r="AB22" s="5">
        <v>4</v>
      </c>
      <c r="AC22" s="2" t="s">
        <v>204</v>
      </c>
      <c r="AD22" s="4">
        <v>90</v>
      </c>
      <c r="AE22" s="4">
        <v>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15</v>
      </c>
      <c r="AQ22" s="8">
        <v>941.83</v>
      </c>
      <c r="AR22" s="4"/>
      <c r="AS22" s="8"/>
      <c r="AT22" s="7"/>
      <c r="AU22" s="7"/>
      <c r="AV22" s="4">
        <v>23</v>
      </c>
      <c r="AW22" s="8">
        <v>1522.47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0.6186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0.3013</v>
      </c>
      <c r="BJ22" s="4">
        <v>99</v>
      </c>
      <c r="BK22" s="8">
        <v>6565.63</v>
      </c>
      <c r="BL22" s="2" t="s">
        <v>205</v>
      </c>
      <c r="BM22" s="7">
        <v>0.1515</v>
      </c>
      <c r="BN22" s="7">
        <v>0.1434</v>
      </c>
      <c r="BO22" s="4">
        <v>15</v>
      </c>
      <c r="BP22" s="8">
        <v>941.83</v>
      </c>
      <c r="BQ22" s="4"/>
      <c r="BR22" s="8"/>
      <c r="BS22" s="7"/>
      <c r="BT22" s="7"/>
      <c r="BU22" s="2" t="s">
        <v>107</v>
      </c>
      <c r="BV22" s="2" t="s">
        <v>108</v>
      </c>
      <c r="BW22" s="2" t="s">
        <v>197</v>
      </c>
      <c r="BX22" s="2" t="s">
        <v>206</v>
      </c>
      <c r="BY22" s="2" t="s">
        <v>111</v>
      </c>
      <c r="BZ22" s="2" t="s">
        <v>111</v>
      </c>
      <c r="CA22" s="2" t="s">
        <v>99</v>
      </c>
    </row>
    <row r="23">
      <c r="A23" s="2" t="s">
        <v>207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188</v>
      </c>
      <c r="G23" s="2" t="s">
        <v>188</v>
      </c>
      <c r="H23" s="2" t="s">
        <v>188</v>
      </c>
      <c r="I23" s="2" t="s">
        <v>189</v>
      </c>
      <c r="J23" s="2" t="s">
        <v>114</v>
      </c>
      <c r="K23" s="2" t="s">
        <v>140</v>
      </c>
      <c r="L23" s="3">
        <v>72.55</v>
      </c>
      <c r="M23" s="3">
        <v>76.18</v>
      </c>
      <c r="N23" s="3">
        <v>164.99</v>
      </c>
      <c r="O23" s="2" t="s">
        <v>96</v>
      </c>
      <c r="P23" s="2" t="s">
        <v>191</v>
      </c>
      <c r="Q23" s="2" t="s">
        <v>98</v>
      </c>
      <c r="R23" s="2" t="s">
        <v>99</v>
      </c>
      <c r="S23" s="2" t="s">
        <v>203</v>
      </c>
      <c r="T23" s="2" t="s">
        <v>193</v>
      </c>
      <c r="U23" s="2" t="s">
        <v>102</v>
      </c>
      <c r="V23" s="2" t="s">
        <v>167</v>
      </c>
      <c r="W23" s="2" t="s">
        <v>169</v>
      </c>
      <c r="X23" s="2" t="s">
        <v>194</v>
      </c>
      <c r="Y23" s="2" t="s">
        <v>197</v>
      </c>
      <c r="Z23" s="4">
        <v>95</v>
      </c>
      <c r="AA23" s="4">
        <f>=ROUNDDOWN(19,0)</f>
      </c>
      <c r="AB23" s="5">
        <v>5</v>
      </c>
      <c r="AC23" s="2" t="s">
        <v>204</v>
      </c>
      <c r="AD23" s="4">
        <v>110</v>
      </c>
      <c r="AE23" s="4">
        <v>110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8</v>
      </c>
      <c r="AQ23" s="8">
        <v>580.64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0.3814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112</v>
      </c>
      <c r="BK23" s="8">
        <v>8208.06</v>
      </c>
      <c r="BL23" s="2" t="s">
        <v>208</v>
      </c>
      <c r="BM23" s="7">
        <v>0.0714</v>
      </c>
      <c r="BN23" s="7">
        <v>0.0707</v>
      </c>
      <c r="BO23" s="4">
        <v>8</v>
      </c>
      <c r="BP23" s="8">
        <v>580.64</v>
      </c>
      <c r="BQ23" s="4"/>
      <c r="BR23" s="8"/>
      <c r="BS23" s="7"/>
      <c r="BT23" s="7"/>
      <c r="BU23" s="2" t="s">
        <v>107</v>
      </c>
      <c r="BV23" s="2" t="s">
        <v>96</v>
      </c>
      <c r="BW23" s="2" t="s">
        <v>197</v>
      </c>
      <c r="BX23" s="2" t="s">
        <v>209</v>
      </c>
      <c r="BY23" s="2" t="s">
        <v>111</v>
      </c>
      <c r="BZ23" s="2" t="s">
        <v>111</v>
      </c>
      <c r="CA23" s="2" t="s">
        <v>99</v>
      </c>
    </row>
    <row r="24">
      <c r="A24" s="2" t="s">
        <v>210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211</v>
      </c>
      <c r="G24" s="2" t="s">
        <v>211</v>
      </c>
      <c r="H24" s="2" t="s">
        <v>211</v>
      </c>
      <c r="I24" s="2" t="s">
        <v>212</v>
      </c>
      <c r="J24" s="2" t="s">
        <v>94</v>
      </c>
      <c r="K24" s="2" t="s">
        <v>213</v>
      </c>
      <c r="L24" s="3">
        <v>70</v>
      </c>
      <c r="M24" s="3">
        <v>73.49</v>
      </c>
      <c r="N24" s="3">
        <v>139.99</v>
      </c>
      <c r="O24" s="2" t="s">
        <v>96</v>
      </c>
      <c r="P24" s="2" t="s">
        <v>164</v>
      </c>
      <c r="Q24" s="2" t="s">
        <v>98</v>
      </c>
      <c r="R24" s="2" t="s">
        <v>99</v>
      </c>
      <c r="S24" s="2" t="s">
        <v>214</v>
      </c>
      <c r="T24" s="2" t="s">
        <v>101</v>
      </c>
      <c r="U24" s="2" t="s">
        <v>102</v>
      </c>
      <c r="V24" s="2" t="s">
        <v>167</v>
      </c>
      <c r="W24" s="2" t="s">
        <v>104</v>
      </c>
      <c r="X24" s="2" t="s">
        <v>194</v>
      </c>
      <c r="Y24" s="2" t="s">
        <v>215</v>
      </c>
      <c r="Z24" s="4">
        <v>303</v>
      </c>
      <c r="AA24" s="4">
        <f>=ROUNDDOWN(43.2857142857143,0)</f>
      </c>
      <c r="AB24" s="5">
        <v>7</v>
      </c>
      <c r="AC24" s="2" t="s">
        <v>99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17</v>
      </c>
      <c r="AQ24" s="8">
        <v>1327.87</v>
      </c>
      <c r="AR24" s="4"/>
      <c r="AS24" s="8"/>
      <c r="AT24" s="7"/>
      <c r="AU24" s="7"/>
      <c r="AV24" s="4">
        <v>52</v>
      </c>
      <c r="AW24" s="8">
        <v>4665.47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0.2846</v>
      </c>
      <c r="BC24" s="4">
        <v>52</v>
      </c>
      <c r="BD24" s="8">
        <v>4665.47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1</v>
      </c>
      <c r="BJ24" s="4">
        <v>266</v>
      </c>
      <c r="BK24" s="8">
        <v>20395.07</v>
      </c>
      <c r="BL24" s="2" t="s">
        <v>216</v>
      </c>
      <c r="BM24" s="7">
        <v>0.0639</v>
      </c>
      <c r="BN24" s="7">
        <v>0.0651</v>
      </c>
      <c r="BO24" s="4">
        <v>17</v>
      </c>
      <c r="BP24" s="8">
        <v>1327.87</v>
      </c>
      <c r="BQ24" s="4"/>
      <c r="BR24" s="8"/>
      <c r="BS24" s="7"/>
      <c r="BT24" s="7"/>
      <c r="BU24" s="2" t="s">
        <v>107</v>
      </c>
      <c r="BV24" s="2" t="s">
        <v>96</v>
      </c>
      <c r="BW24" s="2" t="s">
        <v>182</v>
      </c>
      <c r="BX24" s="2" t="s">
        <v>183</v>
      </c>
      <c r="BY24" s="2" t="s">
        <v>111</v>
      </c>
      <c r="BZ24" s="2" t="s">
        <v>111</v>
      </c>
      <c r="CA24" s="2" t="s">
        <v>99</v>
      </c>
    </row>
    <row r="25">
      <c r="A25" s="2" t="s">
        <v>217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211</v>
      </c>
      <c r="G25" s="2" t="s">
        <v>211</v>
      </c>
      <c r="H25" s="2" t="s">
        <v>211</v>
      </c>
      <c r="I25" s="2" t="s">
        <v>212</v>
      </c>
      <c r="J25" s="2" t="s">
        <v>114</v>
      </c>
      <c r="K25" s="2" t="s">
        <v>213</v>
      </c>
      <c r="L25" s="3">
        <v>85</v>
      </c>
      <c r="M25" s="3">
        <v>89.24</v>
      </c>
      <c r="N25" s="3">
        <v>169.99</v>
      </c>
      <c r="O25" s="2" t="s">
        <v>96</v>
      </c>
      <c r="P25" s="2" t="s">
        <v>164</v>
      </c>
      <c r="Q25" s="2" t="s">
        <v>98</v>
      </c>
      <c r="R25" s="2" t="s">
        <v>99</v>
      </c>
      <c r="S25" s="2" t="s">
        <v>214</v>
      </c>
      <c r="T25" s="2" t="s">
        <v>101</v>
      </c>
      <c r="U25" s="2" t="s">
        <v>102</v>
      </c>
      <c r="V25" s="2" t="s">
        <v>167</v>
      </c>
      <c r="W25" s="2" t="s">
        <v>104</v>
      </c>
      <c r="X25" s="2" t="s">
        <v>194</v>
      </c>
      <c r="Y25" s="2" t="s">
        <v>215</v>
      </c>
      <c r="Z25" s="4">
        <v>169</v>
      </c>
      <c r="AA25" s="4">
        <f>=ROUNDDOWN(20.8641975308642,0)</f>
      </c>
      <c r="AB25" s="5">
        <v>8.1</v>
      </c>
      <c r="AC25" s="2" t="s">
        <v>99</v>
      </c>
      <c r="AD25" s="4"/>
      <c r="AE25" s="4"/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35</v>
      </c>
      <c r="AQ25" s="8">
        <v>3337.6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0.7154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304</v>
      </c>
      <c r="BK25" s="8">
        <v>28255.24</v>
      </c>
      <c r="BL25" s="2" t="s">
        <v>218</v>
      </c>
      <c r="BM25" s="7">
        <v>0.1151</v>
      </c>
      <c r="BN25" s="7">
        <v>0.1181</v>
      </c>
      <c r="BO25" s="4">
        <v>35</v>
      </c>
      <c r="BP25" s="8">
        <v>3337.6</v>
      </c>
      <c r="BQ25" s="4"/>
      <c r="BR25" s="8"/>
      <c r="BS25" s="7"/>
      <c r="BT25" s="7"/>
      <c r="BU25" s="2" t="s">
        <v>107</v>
      </c>
      <c r="BV25" s="2" t="s">
        <v>96</v>
      </c>
      <c r="BW25" s="2" t="s">
        <v>182</v>
      </c>
      <c r="BX25" s="2" t="s">
        <v>219</v>
      </c>
      <c r="BY25" s="2" t="s">
        <v>111</v>
      </c>
      <c r="BZ25" s="2" t="s">
        <v>111</v>
      </c>
      <c r="CA25" s="2" t="s">
        <v>99</v>
      </c>
    </row>
    <row r="26">
      <c r="A26" s="2" t="s">
        <v>220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221</v>
      </c>
      <c r="G26" s="2" t="s">
        <v>221</v>
      </c>
      <c r="H26" s="2" t="s">
        <v>221</v>
      </c>
      <c r="I26" s="2" t="s">
        <v>222</v>
      </c>
      <c r="J26" s="2" t="s">
        <v>94</v>
      </c>
      <c r="K26" s="2" t="s">
        <v>223</v>
      </c>
      <c r="L26" s="3">
        <v>59.62</v>
      </c>
      <c r="M26" s="3">
        <v>62.6</v>
      </c>
      <c r="N26" s="3">
        <v>119.99</v>
      </c>
      <c r="O26" s="2" t="s">
        <v>96</v>
      </c>
      <c r="P26" s="2" t="s">
        <v>191</v>
      </c>
      <c r="Q26" s="2" t="s">
        <v>98</v>
      </c>
      <c r="R26" s="2" t="s">
        <v>99</v>
      </c>
      <c r="S26" s="2" t="s">
        <v>224</v>
      </c>
      <c r="T26" s="2" t="s">
        <v>193</v>
      </c>
      <c r="U26" s="2" t="s">
        <v>102</v>
      </c>
      <c r="V26" s="2" t="s">
        <v>167</v>
      </c>
      <c r="W26" s="2" t="s">
        <v>104</v>
      </c>
      <c r="X26" s="2" t="s">
        <v>225</v>
      </c>
      <c r="Y26" s="2" t="s">
        <v>226</v>
      </c>
      <c r="Z26" s="4">
        <v>125</v>
      </c>
      <c r="AA26" s="4">
        <f>=ROUNDDOWN(40.3225806451613,0)</f>
      </c>
      <c r="AB26" s="5">
        <v>3.1</v>
      </c>
      <c r="AC26" s="2" t="s">
        <v>99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16</v>
      </c>
      <c r="AQ26" s="8">
        <v>958.83</v>
      </c>
      <c r="AR26" s="4"/>
      <c r="AS26" s="8"/>
      <c r="AT26" s="7"/>
      <c r="AU26" s="7"/>
      <c r="AV26" s="4">
        <v>43</v>
      </c>
      <c r="AW26" s="8">
        <v>2920.26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0.3283</v>
      </c>
      <c r="BC26" s="4">
        <v>73</v>
      </c>
      <c r="BD26" s="8">
        <v>4585.26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0.6369</v>
      </c>
      <c r="BJ26" s="4">
        <v>218</v>
      </c>
      <c r="BK26" s="8">
        <v>13684.79</v>
      </c>
      <c r="BL26" s="2" t="s">
        <v>227</v>
      </c>
      <c r="BM26" s="7">
        <v>0.0734</v>
      </c>
      <c r="BN26" s="7">
        <v>0.0701</v>
      </c>
      <c r="BO26" s="4">
        <v>16</v>
      </c>
      <c r="BP26" s="8">
        <v>958.83</v>
      </c>
      <c r="BQ26" s="4"/>
      <c r="BR26" s="8"/>
      <c r="BS26" s="7"/>
      <c r="BT26" s="7"/>
      <c r="BU26" s="2" t="s">
        <v>107</v>
      </c>
      <c r="BV26" s="2" t="s">
        <v>96</v>
      </c>
      <c r="BW26" s="2" t="s">
        <v>131</v>
      </c>
      <c r="BX26" s="2" t="s">
        <v>228</v>
      </c>
      <c r="BY26" s="2" t="s">
        <v>111</v>
      </c>
      <c r="BZ26" s="2" t="s">
        <v>111</v>
      </c>
      <c r="CA26" s="2" t="s">
        <v>99</v>
      </c>
    </row>
    <row r="27">
      <c r="A27" s="2" t="s">
        <v>229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221</v>
      </c>
      <c r="G27" s="2" t="s">
        <v>221</v>
      </c>
      <c r="H27" s="2" t="s">
        <v>221</v>
      </c>
      <c r="I27" s="2" t="s">
        <v>222</v>
      </c>
      <c r="J27" s="2" t="s">
        <v>114</v>
      </c>
      <c r="K27" s="2" t="s">
        <v>223</v>
      </c>
      <c r="L27" s="3">
        <v>77.14</v>
      </c>
      <c r="M27" s="3">
        <v>81</v>
      </c>
      <c r="N27" s="3">
        <v>154.99</v>
      </c>
      <c r="O27" s="2" t="s">
        <v>96</v>
      </c>
      <c r="P27" s="2" t="s">
        <v>191</v>
      </c>
      <c r="Q27" s="2" t="s">
        <v>98</v>
      </c>
      <c r="R27" s="2" t="s">
        <v>99</v>
      </c>
      <c r="S27" s="2" t="s">
        <v>224</v>
      </c>
      <c r="T27" s="2" t="s">
        <v>193</v>
      </c>
      <c r="U27" s="2" t="s">
        <v>102</v>
      </c>
      <c r="V27" s="2" t="s">
        <v>167</v>
      </c>
      <c r="W27" s="2" t="s">
        <v>104</v>
      </c>
      <c r="X27" s="2" t="s">
        <v>225</v>
      </c>
      <c r="Y27" s="2" t="s">
        <v>226</v>
      </c>
      <c r="Z27" s="4">
        <v>434</v>
      </c>
      <c r="AA27" s="4">
        <f>=ROUNDDOWN(149.655172413793,0)</f>
      </c>
      <c r="AB27" s="5">
        <v>2.9</v>
      </c>
      <c r="AC27" s="2" t="s">
        <v>99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27</v>
      </c>
      <c r="AQ27" s="8">
        <v>1961.43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0.6717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163</v>
      </c>
      <c r="BK27" s="8">
        <v>12917.49</v>
      </c>
      <c r="BL27" s="2" t="s">
        <v>230</v>
      </c>
      <c r="BM27" s="7">
        <v>0.1656</v>
      </c>
      <c r="BN27" s="7">
        <v>0.1518</v>
      </c>
      <c r="BO27" s="4">
        <v>27</v>
      </c>
      <c r="BP27" s="8">
        <v>1961.43</v>
      </c>
      <c r="BQ27" s="4"/>
      <c r="BR27" s="8"/>
      <c r="BS27" s="7"/>
      <c r="BT27" s="7"/>
      <c r="BU27" s="2" t="s">
        <v>107</v>
      </c>
      <c r="BV27" s="2" t="s">
        <v>96</v>
      </c>
      <c r="BW27" s="2" t="s">
        <v>131</v>
      </c>
      <c r="BX27" s="2" t="s">
        <v>136</v>
      </c>
      <c r="BY27" s="2" t="s">
        <v>111</v>
      </c>
      <c r="BZ27" s="2" t="s">
        <v>111</v>
      </c>
      <c r="CA27" s="2" t="s">
        <v>99</v>
      </c>
    </row>
    <row r="28">
      <c r="A28" s="2" t="s">
        <v>231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221</v>
      </c>
      <c r="G28" s="2" t="s">
        <v>221</v>
      </c>
      <c r="H28" s="2" t="s">
        <v>221</v>
      </c>
      <c r="I28" s="2" t="s">
        <v>222</v>
      </c>
      <c r="J28" s="2" t="s">
        <v>94</v>
      </c>
      <c r="K28" s="2" t="s">
        <v>232</v>
      </c>
      <c r="L28" s="3">
        <v>59.62</v>
      </c>
      <c r="M28" s="3">
        <v>62.6</v>
      </c>
      <c r="N28" s="3">
        <v>119.99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233</v>
      </c>
      <c r="T28" s="2" t="s">
        <v>193</v>
      </c>
      <c r="U28" s="2" t="s">
        <v>102</v>
      </c>
      <c r="V28" s="2" t="s">
        <v>167</v>
      </c>
      <c r="W28" s="2" t="s">
        <v>104</v>
      </c>
      <c r="X28" s="2" t="s">
        <v>225</v>
      </c>
      <c r="Y28" s="2" t="s">
        <v>234</v>
      </c>
      <c r="Z28" s="4">
        <v>426</v>
      </c>
      <c r="AA28" s="4">
        <f>=ROUNDDOWN(56.8,0)</f>
      </c>
      <c r="AB28" s="5">
        <v>7.5</v>
      </c>
      <c r="AC28" s="2" t="s">
        <v>99</v>
      </c>
      <c r="AD28" s="4"/>
      <c r="AE28" s="4"/>
      <c r="AF28" s="6">
        <v>67</v>
      </c>
      <c r="AG28" s="6">
        <v>50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30</v>
      </c>
      <c r="AQ28" s="8">
        <v>1665</v>
      </c>
      <c r="AR28" s="4"/>
      <c r="AS28" s="8"/>
      <c r="AT28" s="7"/>
      <c r="AU28" s="7"/>
      <c r="AV28" s="4">
        <v>30</v>
      </c>
      <c r="AW28" s="8">
        <v>1665</v>
      </c>
      <c r="AX28" s="4"/>
      <c r="AY28" s="8"/>
      <c r="AZ28" s="7"/>
      <c r="BA28" s="7"/>
      <c r="BB28" s="7">
        <v>1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0.3631</v>
      </c>
      <c r="BJ28" s="4">
        <v>409</v>
      </c>
      <c r="BK28" s="8">
        <v>25965.34</v>
      </c>
      <c r="BL28" s="2" t="s">
        <v>235</v>
      </c>
      <c r="BM28" s="7">
        <v>0.0733</v>
      </c>
      <c r="BN28" s="7">
        <v>0.0641</v>
      </c>
      <c r="BO28" s="4">
        <v>30</v>
      </c>
      <c r="BP28" s="8">
        <v>1665</v>
      </c>
      <c r="BQ28" s="4"/>
      <c r="BR28" s="8"/>
      <c r="BS28" s="7"/>
      <c r="BT28" s="7"/>
      <c r="BU28" s="2" t="s">
        <v>107</v>
      </c>
      <c r="BV28" s="2" t="s">
        <v>96</v>
      </c>
      <c r="BW28" s="2" t="s">
        <v>236</v>
      </c>
      <c r="BX28" s="2" t="s">
        <v>237</v>
      </c>
      <c r="BY28" s="2" t="s">
        <v>111</v>
      </c>
      <c r="BZ28" s="2" t="s">
        <v>111</v>
      </c>
      <c r="CA28" s="2" t="s">
        <v>99</v>
      </c>
    </row>
    <row r="29">
      <c r="A29" s="2" t="s">
        <v>238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239</v>
      </c>
      <c r="G29" s="2" t="s">
        <v>239</v>
      </c>
      <c r="H29" s="2" t="s">
        <v>239</v>
      </c>
      <c r="I29" s="2" t="s">
        <v>240</v>
      </c>
      <c r="J29" s="2" t="s">
        <v>94</v>
      </c>
      <c r="K29" s="2" t="s">
        <v>241</v>
      </c>
      <c r="L29" s="3">
        <v>65</v>
      </c>
      <c r="M29" s="3">
        <v>68.25</v>
      </c>
      <c r="N29" s="3">
        <v>129.99</v>
      </c>
      <c r="O29" s="2" t="s">
        <v>96</v>
      </c>
      <c r="P29" s="2" t="s">
        <v>164</v>
      </c>
      <c r="Q29" s="2" t="s">
        <v>98</v>
      </c>
      <c r="R29" s="2" t="s">
        <v>99</v>
      </c>
      <c r="S29" s="2" t="s">
        <v>242</v>
      </c>
      <c r="T29" s="2" t="s">
        <v>193</v>
      </c>
      <c r="U29" s="2" t="s">
        <v>102</v>
      </c>
      <c r="V29" s="2" t="s">
        <v>167</v>
      </c>
      <c r="W29" s="2" t="s">
        <v>243</v>
      </c>
      <c r="X29" s="2" t="s">
        <v>194</v>
      </c>
      <c r="Y29" s="2" t="s">
        <v>244</v>
      </c>
      <c r="Z29" s="4">
        <v>338</v>
      </c>
      <c r="AA29" s="4">
        <f>=ROUNDDOWN(46.9444444444444,0)</f>
      </c>
      <c r="AB29" s="5">
        <v>7.2</v>
      </c>
      <c r="AC29" s="2" t="s">
        <v>99</v>
      </c>
      <c r="AD29" s="4"/>
      <c r="AE29" s="4"/>
      <c r="AF29" s="6">
        <v>75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34</v>
      </c>
      <c r="AQ29" s="8">
        <v>2505.8</v>
      </c>
      <c r="AR29" s="4"/>
      <c r="AS29" s="8"/>
      <c r="AT29" s="7"/>
      <c r="AU29" s="7"/>
      <c r="AV29" s="4">
        <v>49</v>
      </c>
      <c r="AW29" s="8">
        <v>3866.45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0.6481</v>
      </c>
      <c r="BC29" s="4">
        <v>49</v>
      </c>
      <c r="BD29" s="8">
        <v>3866.45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1</v>
      </c>
      <c r="BJ29" s="4">
        <v>262</v>
      </c>
      <c r="BK29" s="8">
        <v>19696.4</v>
      </c>
      <c r="BL29" s="2" t="s">
        <v>245</v>
      </c>
      <c r="BM29" s="7">
        <v>0.1298</v>
      </c>
      <c r="BN29" s="7">
        <v>0.1272</v>
      </c>
      <c r="BO29" s="4">
        <v>34</v>
      </c>
      <c r="BP29" s="8">
        <v>2505.8</v>
      </c>
      <c r="BQ29" s="4"/>
      <c r="BR29" s="8"/>
      <c r="BS29" s="7"/>
      <c r="BT29" s="7"/>
      <c r="BU29" s="2" t="s">
        <v>107</v>
      </c>
      <c r="BV29" s="2" t="s">
        <v>96</v>
      </c>
      <c r="BW29" s="2" t="s">
        <v>131</v>
      </c>
      <c r="BX29" s="2" t="s">
        <v>136</v>
      </c>
      <c r="BY29" s="2" t="s">
        <v>111</v>
      </c>
      <c r="BZ29" s="2" t="s">
        <v>111</v>
      </c>
      <c r="CA29" s="2" t="s">
        <v>99</v>
      </c>
    </row>
    <row r="30">
      <c r="A30" s="2" t="s">
        <v>246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239</v>
      </c>
      <c r="G30" s="2" t="s">
        <v>239</v>
      </c>
      <c r="H30" s="2" t="s">
        <v>239</v>
      </c>
      <c r="I30" s="2" t="s">
        <v>240</v>
      </c>
      <c r="J30" s="2" t="s">
        <v>114</v>
      </c>
      <c r="K30" s="2" t="s">
        <v>241</v>
      </c>
      <c r="L30" s="3">
        <v>80</v>
      </c>
      <c r="M30" s="3">
        <v>84</v>
      </c>
      <c r="N30" s="3">
        <v>159.99</v>
      </c>
      <c r="O30" s="2" t="s">
        <v>96</v>
      </c>
      <c r="P30" s="2" t="s">
        <v>164</v>
      </c>
      <c r="Q30" s="2" t="s">
        <v>98</v>
      </c>
      <c r="R30" s="2" t="s">
        <v>99</v>
      </c>
      <c r="S30" s="2" t="s">
        <v>242</v>
      </c>
      <c r="T30" s="2" t="s">
        <v>193</v>
      </c>
      <c r="U30" s="2" t="s">
        <v>102</v>
      </c>
      <c r="V30" s="2" t="s">
        <v>167</v>
      </c>
      <c r="W30" s="2" t="s">
        <v>243</v>
      </c>
      <c r="X30" s="2" t="s">
        <v>194</v>
      </c>
      <c r="Y30" s="2" t="s">
        <v>244</v>
      </c>
      <c r="Z30" s="4">
        <v>124</v>
      </c>
      <c r="AA30" s="4">
        <f>=ROUNDDOWN(17.7142857142857,0)</f>
      </c>
      <c r="AB30" s="5">
        <v>7</v>
      </c>
      <c r="AC30" s="2" t="s">
        <v>99</v>
      </c>
      <c r="AD30" s="4"/>
      <c r="AE30" s="4"/>
      <c r="AF30" s="6">
        <v>75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15</v>
      </c>
      <c r="AQ30" s="8">
        <v>1360.65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0.3519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253</v>
      </c>
      <c r="BK30" s="8">
        <v>23176.86</v>
      </c>
      <c r="BL30" s="2" t="s">
        <v>247</v>
      </c>
      <c r="BM30" s="7">
        <v>0.0593</v>
      </c>
      <c r="BN30" s="7">
        <v>0.0587</v>
      </c>
      <c r="BO30" s="4">
        <v>15</v>
      </c>
      <c r="BP30" s="8">
        <v>1360.65</v>
      </c>
      <c r="BQ30" s="4"/>
      <c r="BR30" s="8"/>
      <c r="BS30" s="7"/>
      <c r="BT30" s="7"/>
      <c r="BU30" s="2" t="s">
        <v>107</v>
      </c>
      <c r="BV30" s="2" t="s">
        <v>96</v>
      </c>
      <c r="BW30" s="2" t="s">
        <v>131</v>
      </c>
      <c r="BX30" s="2" t="s">
        <v>248</v>
      </c>
      <c r="BY30" s="2" t="s">
        <v>111</v>
      </c>
      <c r="BZ30" s="2" t="s">
        <v>111</v>
      </c>
      <c r="CA30" s="2" t="s">
        <v>99</v>
      </c>
    </row>
    <row r="31">
      <c r="A31" s="2" t="s">
        <v>249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250</v>
      </c>
      <c r="G31" s="2" t="s">
        <v>250</v>
      </c>
      <c r="H31" s="2" t="s">
        <v>250</v>
      </c>
      <c r="I31" s="2" t="s">
        <v>251</v>
      </c>
      <c r="J31" s="2" t="s">
        <v>94</v>
      </c>
      <c r="K31" s="2" t="s">
        <v>252</v>
      </c>
      <c r="L31" s="3">
        <v>70.25</v>
      </c>
      <c r="M31" s="3">
        <v>73.76</v>
      </c>
      <c r="N31" s="3">
        <v>144.99</v>
      </c>
      <c r="O31" s="2" t="s">
        <v>96</v>
      </c>
      <c r="P31" s="2" t="s">
        <v>164</v>
      </c>
      <c r="Q31" s="2" t="s">
        <v>98</v>
      </c>
      <c r="R31" s="2" t="s">
        <v>99</v>
      </c>
      <c r="S31" s="2" t="s">
        <v>253</v>
      </c>
      <c r="T31" s="2" t="s">
        <v>193</v>
      </c>
      <c r="U31" s="2" t="s">
        <v>102</v>
      </c>
      <c r="V31" s="2" t="s">
        <v>103</v>
      </c>
      <c r="W31" s="2" t="s">
        <v>168</v>
      </c>
      <c r="X31" s="2" t="s">
        <v>194</v>
      </c>
      <c r="Y31" s="2" t="s">
        <v>254</v>
      </c>
      <c r="Z31" s="4">
        <v>303</v>
      </c>
      <c r="AA31" s="4">
        <f>=ROUNDDOWN(50.5,0)</f>
      </c>
      <c r="AB31" s="5">
        <v>6</v>
      </c>
      <c r="AC31" s="2" t="s">
        <v>99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28</v>
      </c>
      <c r="AQ31" s="8">
        <v>1863.59</v>
      </c>
      <c r="AR31" s="4"/>
      <c r="AS31" s="8"/>
      <c r="AT31" s="7"/>
      <c r="AU31" s="7"/>
      <c r="AV31" s="4">
        <v>39</v>
      </c>
      <c r="AW31" s="8">
        <v>2792.11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0.6674</v>
      </c>
      <c r="BC31" s="4">
        <v>39</v>
      </c>
      <c r="BD31" s="8">
        <v>2792.11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1</v>
      </c>
      <c r="BJ31" s="4">
        <v>249</v>
      </c>
      <c r="BK31" s="8">
        <v>17782.12</v>
      </c>
      <c r="BL31" s="2" t="s">
        <v>255</v>
      </c>
      <c r="BM31" s="7">
        <v>0.1124</v>
      </c>
      <c r="BN31" s="7">
        <v>0.1048</v>
      </c>
      <c r="BO31" s="4">
        <v>28</v>
      </c>
      <c r="BP31" s="8">
        <v>1863.59</v>
      </c>
      <c r="BQ31" s="4"/>
      <c r="BR31" s="8"/>
      <c r="BS31" s="7"/>
      <c r="BT31" s="7"/>
      <c r="BU31" s="2" t="s">
        <v>107</v>
      </c>
      <c r="BV31" s="2" t="s">
        <v>96</v>
      </c>
      <c r="BW31" s="2" t="s">
        <v>256</v>
      </c>
      <c r="BX31" s="2" t="s">
        <v>257</v>
      </c>
      <c r="BY31" s="2" t="s">
        <v>111</v>
      </c>
      <c r="BZ31" s="2" t="s">
        <v>111</v>
      </c>
      <c r="CA31" s="2" t="s">
        <v>99</v>
      </c>
    </row>
    <row r="32">
      <c r="A32" s="2" t="s">
        <v>258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250</v>
      </c>
      <c r="G32" s="2" t="s">
        <v>250</v>
      </c>
      <c r="H32" s="2" t="s">
        <v>250</v>
      </c>
      <c r="I32" s="2" t="s">
        <v>251</v>
      </c>
      <c r="J32" s="2" t="s">
        <v>114</v>
      </c>
      <c r="K32" s="2" t="s">
        <v>252</v>
      </c>
      <c r="L32" s="3">
        <v>86.5</v>
      </c>
      <c r="M32" s="3">
        <v>90.82</v>
      </c>
      <c r="N32" s="3">
        <v>169.99</v>
      </c>
      <c r="O32" s="2" t="s">
        <v>96</v>
      </c>
      <c r="P32" s="2" t="s">
        <v>164</v>
      </c>
      <c r="Q32" s="2" t="s">
        <v>98</v>
      </c>
      <c r="R32" s="2" t="s">
        <v>99</v>
      </c>
      <c r="S32" s="2" t="s">
        <v>253</v>
      </c>
      <c r="T32" s="2" t="s">
        <v>193</v>
      </c>
      <c r="U32" s="2" t="s">
        <v>102</v>
      </c>
      <c r="V32" s="2" t="s">
        <v>103</v>
      </c>
      <c r="W32" s="2" t="s">
        <v>168</v>
      </c>
      <c r="X32" s="2" t="s">
        <v>194</v>
      </c>
      <c r="Y32" s="2" t="s">
        <v>254</v>
      </c>
      <c r="Z32" s="4">
        <v>259</v>
      </c>
      <c r="AA32" s="4">
        <f>=ROUNDDOWN(78.4848484848485,0)</f>
      </c>
      <c r="AB32" s="5">
        <v>3.3</v>
      </c>
      <c r="AC32" s="2" t="s">
        <v>99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11</v>
      </c>
      <c r="AQ32" s="8">
        <v>928.52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0.3326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164</v>
      </c>
      <c r="BK32" s="8">
        <v>14412.8</v>
      </c>
      <c r="BL32" s="2" t="s">
        <v>259</v>
      </c>
      <c r="BM32" s="7">
        <v>0.0671</v>
      </c>
      <c r="BN32" s="7">
        <v>0.0644</v>
      </c>
      <c r="BO32" s="4">
        <v>11</v>
      </c>
      <c r="BP32" s="8">
        <v>928.52</v>
      </c>
      <c r="BQ32" s="4"/>
      <c r="BR32" s="8"/>
      <c r="BS32" s="7"/>
      <c r="BT32" s="7"/>
      <c r="BU32" s="2" t="s">
        <v>107</v>
      </c>
      <c r="BV32" s="2" t="s">
        <v>96</v>
      </c>
      <c r="BW32" s="2" t="s">
        <v>172</v>
      </c>
      <c r="BX32" s="2" t="s">
        <v>260</v>
      </c>
      <c r="BY32" s="2" t="s">
        <v>111</v>
      </c>
      <c r="BZ32" s="2" t="s">
        <v>111</v>
      </c>
      <c r="CA32" s="2" t="s">
        <v>99</v>
      </c>
    </row>
    <row r="33">
      <c r="A33" s="2" t="s">
        <v>261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262</v>
      </c>
      <c r="G33" s="2" t="s">
        <v>262</v>
      </c>
      <c r="H33" s="2" t="s">
        <v>262</v>
      </c>
      <c r="I33" s="2" t="s">
        <v>263</v>
      </c>
      <c r="J33" s="2" t="s">
        <v>94</v>
      </c>
      <c r="K33" s="2" t="s">
        <v>264</v>
      </c>
      <c r="L33" s="3">
        <v>75.6</v>
      </c>
      <c r="M33" s="3">
        <v>79.38</v>
      </c>
      <c r="N33" s="3">
        <v>151.99</v>
      </c>
      <c r="O33" s="2" t="s">
        <v>96</v>
      </c>
      <c r="P33" s="2" t="s">
        <v>164</v>
      </c>
      <c r="Q33" s="2" t="s">
        <v>98</v>
      </c>
      <c r="R33" s="2" t="s">
        <v>99</v>
      </c>
      <c r="S33" s="2" t="s">
        <v>265</v>
      </c>
      <c r="T33" s="2" t="s">
        <v>101</v>
      </c>
      <c r="U33" s="2" t="s">
        <v>102</v>
      </c>
      <c r="V33" s="2" t="s">
        <v>266</v>
      </c>
      <c r="W33" s="2" t="s">
        <v>104</v>
      </c>
      <c r="X33" s="2" t="s">
        <v>99</v>
      </c>
      <c r="Y33" s="2" t="s">
        <v>267</v>
      </c>
      <c r="Z33" s="4">
        <v>379</v>
      </c>
      <c r="AA33" s="4">
        <f>=ROUNDDOWN(86.1363636363636,0)</f>
      </c>
      <c r="AB33" s="5">
        <v>4.4</v>
      </c>
      <c r="AC33" s="2" t="s">
        <v>99</v>
      </c>
      <c r="AD33" s="4"/>
      <c r="AE33" s="4"/>
      <c r="AF33" s="6">
        <v>75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18</v>
      </c>
      <c r="AQ33" s="8">
        <v>1543.14</v>
      </c>
      <c r="AR33" s="4"/>
      <c r="AS33" s="8"/>
      <c r="AT33" s="7"/>
      <c r="AU33" s="7"/>
      <c r="AV33" s="4">
        <v>23</v>
      </c>
      <c r="AW33" s="8">
        <v>2063.64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0.7478</v>
      </c>
      <c r="BC33" s="4">
        <v>23</v>
      </c>
      <c r="BD33" s="8">
        <v>2063.64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1</v>
      </c>
      <c r="BJ33" s="4">
        <v>166</v>
      </c>
      <c r="BK33" s="8">
        <v>14273.16</v>
      </c>
      <c r="BL33" s="2" t="s">
        <v>268</v>
      </c>
      <c r="BM33" s="7">
        <v>0.1084</v>
      </c>
      <c r="BN33" s="7">
        <v>0.1081</v>
      </c>
      <c r="BO33" s="4">
        <v>18</v>
      </c>
      <c r="BP33" s="8">
        <v>1543.14</v>
      </c>
      <c r="BQ33" s="4"/>
      <c r="BR33" s="8"/>
      <c r="BS33" s="7"/>
      <c r="BT33" s="7"/>
      <c r="BU33" s="2" t="s">
        <v>107</v>
      </c>
      <c r="BV33" s="2" t="s">
        <v>96</v>
      </c>
      <c r="BW33" s="2" t="s">
        <v>267</v>
      </c>
      <c r="BX33" s="2" t="s">
        <v>269</v>
      </c>
      <c r="BY33" s="2" t="s">
        <v>111</v>
      </c>
      <c r="BZ33" s="2" t="s">
        <v>111</v>
      </c>
      <c r="CA33" s="2" t="s">
        <v>112</v>
      </c>
    </row>
    <row r="34">
      <c r="A34" s="2" t="s">
        <v>270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262</v>
      </c>
      <c r="G34" s="2" t="s">
        <v>262</v>
      </c>
      <c r="H34" s="2" t="s">
        <v>262</v>
      </c>
      <c r="I34" s="2" t="s">
        <v>263</v>
      </c>
      <c r="J34" s="2" t="s">
        <v>114</v>
      </c>
      <c r="K34" s="2" t="s">
        <v>264</v>
      </c>
      <c r="L34" s="3">
        <v>91.8</v>
      </c>
      <c r="M34" s="3">
        <v>96.39</v>
      </c>
      <c r="N34" s="3">
        <v>183.99</v>
      </c>
      <c r="O34" s="2" t="s">
        <v>96</v>
      </c>
      <c r="P34" s="2" t="s">
        <v>164</v>
      </c>
      <c r="Q34" s="2" t="s">
        <v>98</v>
      </c>
      <c r="R34" s="2" t="s">
        <v>99</v>
      </c>
      <c r="S34" s="2" t="s">
        <v>265</v>
      </c>
      <c r="T34" s="2" t="s">
        <v>101</v>
      </c>
      <c r="U34" s="2" t="s">
        <v>102</v>
      </c>
      <c r="V34" s="2" t="s">
        <v>266</v>
      </c>
      <c r="W34" s="2" t="s">
        <v>104</v>
      </c>
      <c r="X34" s="2" t="s">
        <v>99</v>
      </c>
      <c r="Y34" s="2" t="s">
        <v>267</v>
      </c>
      <c r="Z34" s="4">
        <v>420</v>
      </c>
      <c r="AA34" s="4">
        <f>=ROUNDDOWN(46.6666666666667,0)</f>
      </c>
      <c r="AB34" s="5">
        <v>9</v>
      </c>
      <c r="AC34" s="2" t="s">
        <v>99</v>
      </c>
      <c r="AD34" s="4"/>
      <c r="AE34" s="4"/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5</v>
      </c>
      <c r="AQ34" s="8">
        <v>520.5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0.2522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255</v>
      </c>
      <c r="BK34" s="8">
        <v>26021.67</v>
      </c>
      <c r="BL34" s="2" t="s">
        <v>271</v>
      </c>
      <c r="BM34" s="7">
        <v>0.0196</v>
      </c>
      <c r="BN34" s="7">
        <v>0.02</v>
      </c>
      <c r="BO34" s="4">
        <v>5</v>
      </c>
      <c r="BP34" s="8">
        <v>520.5</v>
      </c>
      <c r="BQ34" s="4"/>
      <c r="BR34" s="8"/>
      <c r="BS34" s="7"/>
      <c r="BT34" s="7"/>
      <c r="BU34" s="2" t="s">
        <v>107</v>
      </c>
      <c r="BV34" s="2" t="s">
        <v>96</v>
      </c>
      <c r="BW34" s="2" t="s">
        <v>267</v>
      </c>
      <c r="BX34" s="2" t="s">
        <v>272</v>
      </c>
      <c r="BY34" s="2" t="s">
        <v>111</v>
      </c>
      <c r="BZ34" s="2" t="s">
        <v>111</v>
      </c>
      <c r="CA34" s="2" t="s">
        <v>112</v>
      </c>
    </row>
    <row r="35">
      <c r="A35" s="2" t="s">
        <v>273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274</v>
      </c>
      <c r="G35" s="2" t="s">
        <v>274</v>
      </c>
      <c r="H35" s="2" t="s">
        <v>274</v>
      </c>
      <c r="I35" s="2" t="s">
        <v>212</v>
      </c>
      <c r="J35" s="2" t="s">
        <v>94</v>
      </c>
      <c r="K35" s="2" t="s">
        <v>275</v>
      </c>
      <c r="L35" s="3">
        <v>75.6</v>
      </c>
      <c r="M35" s="3">
        <v>79.38</v>
      </c>
      <c r="N35" s="3">
        <v>151.99</v>
      </c>
      <c r="O35" s="2" t="s">
        <v>96</v>
      </c>
      <c r="P35" s="2" t="s">
        <v>164</v>
      </c>
      <c r="Q35" s="2" t="s">
        <v>98</v>
      </c>
      <c r="R35" s="2" t="s">
        <v>99</v>
      </c>
      <c r="S35" s="2" t="s">
        <v>276</v>
      </c>
      <c r="T35" s="2" t="s">
        <v>101</v>
      </c>
      <c r="U35" s="2" t="s">
        <v>102</v>
      </c>
      <c r="V35" s="2" t="s">
        <v>103</v>
      </c>
      <c r="W35" s="2" t="s">
        <v>104</v>
      </c>
      <c r="X35" s="2" t="s">
        <v>277</v>
      </c>
      <c r="Y35" s="2" t="s">
        <v>278</v>
      </c>
      <c r="Z35" s="4">
        <v>124</v>
      </c>
      <c r="AA35" s="4">
        <f>=ROUNDDOWN(22.962962962963,0)</f>
      </c>
      <c r="AB35" s="5">
        <v>5.4</v>
      </c>
      <c r="AC35" s="2" t="s">
        <v>99</v>
      </c>
      <c r="AD35" s="4"/>
      <c r="AE35" s="4"/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5</v>
      </c>
      <c r="AQ35" s="8">
        <v>428.65</v>
      </c>
      <c r="AR35" s="4"/>
      <c r="AS35" s="8"/>
      <c r="AT35" s="7"/>
      <c r="AU35" s="7"/>
      <c r="AV35" s="4">
        <v>13</v>
      </c>
      <c r="AW35" s="8">
        <v>1261.45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0.3398</v>
      </c>
      <c r="BC35" s="4">
        <v>13</v>
      </c>
      <c r="BD35" s="8">
        <v>1261.45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1</v>
      </c>
      <c r="BJ35" s="4">
        <v>202</v>
      </c>
      <c r="BK35" s="8">
        <v>16850.34</v>
      </c>
      <c r="BL35" s="2" t="s">
        <v>279</v>
      </c>
      <c r="BM35" s="7">
        <v>0.0248</v>
      </c>
      <c r="BN35" s="7">
        <v>0.0254</v>
      </c>
      <c r="BO35" s="4">
        <v>5</v>
      </c>
      <c r="BP35" s="8">
        <v>428.65</v>
      </c>
      <c r="BQ35" s="4"/>
      <c r="BR35" s="8"/>
      <c r="BS35" s="7"/>
      <c r="BT35" s="7"/>
      <c r="BU35" s="2" t="s">
        <v>107</v>
      </c>
      <c r="BV35" s="2" t="s">
        <v>108</v>
      </c>
      <c r="BW35" s="2" t="s">
        <v>182</v>
      </c>
      <c r="BX35" s="2" t="s">
        <v>280</v>
      </c>
      <c r="BY35" s="2" t="s">
        <v>111</v>
      </c>
      <c r="BZ35" s="2" t="s">
        <v>111</v>
      </c>
      <c r="CA35" s="2" t="s">
        <v>112</v>
      </c>
    </row>
    <row r="36">
      <c r="A36" s="2" t="s">
        <v>281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274</v>
      </c>
      <c r="G36" s="2" t="s">
        <v>274</v>
      </c>
      <c r="H36" s="2" t="s">
        <v>274</v>
      </c>
      <c r="I36" s="2" t="s">
        <v>212</v>
      </c>
      <c r="J36" s="2" t="s">
        <v>114</v>
      </c>
      <c r="K36" s="2" t="s">
        <v>275</v>
      </c>
      <c r="L36" s="3">
        <v>91.8</v>
      </c>
      <c r="M36" s="3">
        <v>96.39</v>
      </c>
      <c r="N36" s="3">
        <v>183.99</v>
      </c>
      <c r="O36" s="2" t="s">
        <v>96</v>
      </c>
      <c r="P36" s="2" t="s">
        <v>164</v>
      </c>
      <c r="Q36" s="2" t="s">
        <v>98</v>
      </c>
      <c r="R36" s="2" t="s">
        <v>99</v>
      </c>
      <c r="S36" s="2" t="s">
        <v>276</v>
      </c>
      <c r="T36" s="2" t="s">
        <v>101</v>
      </c>
      <c r="U36" s="2" t="s">
        <v>102</v>
      </c>
      <c r="V36" s="2" t="s">
        <v>103</v>
      </c>
      <c r="W36" s="2" t="s">
        <v>104</v>
      </c>
      <c r="X36" s="2" t="s">
        <v>277</v>
      </c>
      <c r="Y36" s="2" t="s">
        <v>278</v>
      </c>
      <c r="Z36" s="4">
        <v>15</v>
      </c>
      <c r="AA36" s="4">
        <f>=ROUNDDOWN(2.41935483870968,0)</f>
      </c>
      <c r="AB36" s="5">
        <v>6.2</v>
      </c>
      <c r="AC36" s="2" t="s">
        <v>99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8</v>
      </c>
      <c r="AQ36" s="8">
        <v>832.8</v>
      </c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0.6602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225</v>
      </c>
      <c r="BK36" s="8">
        <v>22690.28</v>
      </c>
      <c r="BL36" s="2" t="s">
        <v>282</v>
      </c>
      <c r="BM36" s="7">
        <v>0.0356</v>
      </c>
      <c r="BN36" s="7">
        <v>0.0367</v>
      </c>
      <c r="BO36" s="4">
        <v>8</v>
      </c>
      <c r="BP36" s="8">
        <v>832.8</v>
      </c>
      <c r="BQ36" s="4"/>
      <c r="BR36" s="8"/>
      <c r="BS36" s="7"/>
      <c r="BT36" s="7"/>
      <c r="BU36" s="2" t="s">
        <v>107</v>
      </c>
      <c r="BV36" s="2" t="s">
        <v>108</v>
      </c>
      <c r="BW36" s="2" t="s">
        <v>182</v>
      </c>
      <c r="BX36" s="2" t="s">
        <v>183</v>
      </c>
      <c r="BY36" s="2" t="s">
        <v>111</v>
      </c>
      <c r="BZ36" s="2" t="s">
        <v>111</v>
      </c>
      <c r="CA36" s="2" t="s">
        <v>112</v>
      </c>
    </row>
    <row r="37">
      <c r="A37" s="2" t="s">
        <v>283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284</v>
      </c>
      <c r="G37" s="2" t="s">
        <v>284</v>
      </c>
      <c r="H37" s="2" t="s">
        <v>284</v>
      </c>
      <c r="I37" s="2" t="s">
        <v>285</v>
      </c>
      <c r="J37" s="2" t="s">
        <v>94</v>
      </c>
      <c r="K37" s="2" t="s">
        <v>286</v>
      </c>
      <c r="L37" s="3">
        <v>65</v>
      </c>
      <c r="M37" s="3">
        <v>68.25</v>
      </c>
      <c r="N37" s="3">
        <v>129.99</v>
      </c>
      <c r="O37" s="2" t="s">
        <v>96</v>
      </c>
      <c r="P37" s="2" t="s">
        <v>164</v>
      </c>
      <c r="Q37" s="2" t="s">
        <v>98</v>
      </c>
      <c r="R37" s="2" t="s">
        <v>99</v>
      </c>
      <c r="S37" s="2" t="s">
        <v>287</v>
      </c>
      <c r="T37" s="2" t="s">
        <v>288</v>
      </c>
      <c r="U37" s="2" t="s">
        <v>102</v>
      </c>
      <c r="V37" s="2" t="s">
        <v>103</v>
      </c>
      <c r="W37" s="2" t="s">
        <v>104</v>
      </c>
      <c r="X37" s="2" t="s">
        <v>194</v>
      </c>
      <c r="Y37" s="2" t="s">
        <v>289</v>
      </c>
      <c r="Z37" s="4">
        <v>125</v>
      </c>
      <c r="AA37" s="4">
        <f>=ROUNDDOWN(12.5,0)</f>
      </c>
      <c r="AB37" s="5">
        <v>10</v>
      </c>
      <c r="AC37" s="2" t="s">
        <v>290</v>
      </c>
      <c r="AD37" s="4">
        <v>270</v>
      </c>
      <c r="AE37" s="4">
        <v>270</v>
      </c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5</v>
      </c>
      <c r="AQ37" s="8">
        <v>368.55</v>
      </c>
      <c r="AR37" s="4"/>
      <c r="AS37" s="8"/>
      <c r="AT37" s="7"/>
      <c r="AU37" s="7"/>
      <c r="AV37" s="4">
        <v>10</v>
      </c>
      <c r="AW37" s="8">
        <v>822.15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0.4483</v>
      </c>
      <c r="BC37" s="4">
        <v>10</v>
      </c>
      <c r="BD37" s="8">
        <v>822.15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1</v>
      </c>
      <c r="BJ37" s="4">
        <v>318</v>
      </c>
      <c r="BK37" s="8">
        <v>23785.46</v>
      </c>
      <c r="BL37" s="2" t="s">
        <v>291</v>
      </c>
      <c r="BM37" s="7">
        <v>0.0157</v>
      </c>
      <c r="BN37" s="7">
        <v>0.0155</v>
      </c>
      <c r="BO37" s="4">
        <v>5</v>
      </c>
      <c r="BP37" s="8">
        <v>368.55</v>
      </c>
      <c r="BQ37" s="4"/>
      <c r="BR37" s="8"/>
      <c r="BS37" s="7"/>
      <c r="BT37" s="7"/>
      <c r="BU37" s="2" t="s">
        <v>107</v>
      </c>
      <c r="BV37" s="2" t="s">
        <v>96</v>
      </c>
      <c r="BW37" s="2" t="s">
        <v>292</v>
      </c>
      <c r="BX37" s="2" t="s">
        <v>293</v>
      </c>
      <c r="BY37" s="2" t="s">
        <v>111</v>
      </c>
      <c r="BZ37" s="2" t="s">
        <v>111</v>
      </c>
      <c r="CA37" s="2" t="s">
        <v>99</v>
      </c>
    </row>
    <row r="38">
      <c r="A38" s="2" t="s">
        <v>294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284</v>
      </c>
      <c r="G38" s="2" t="s">
        <v>284</v>
      </c>
      <c r="H38" s="2" t="s">
        <v>284</v>
      </c>
      <c r="I38" s="2" t="s">
        <v>285</v>
      </c>
      <c r="J38" s="2" t="s">
        <v>114</v>
      </c>
      <c r="K38" s="2" t="s">
        <v>286</v>
      </c>
      <c r="L38" s="3">
        <v>80</v>
      </c>
      <c r="M38" s="3">
        <v>84</v>
      </c>
      <c r="N38" s="3">
        <v>159.99</v>
      </c>
      <c r="O38" s="2" t="s">
        <v>96</v>
      </c>
      <c r="P38" s="2" t="s">
        <v>164</v>
      </c>
      <c r="Q38" s="2" t="s">
        <v>98</v>
      </c>
      <c r="R38" s="2" t="s">
        <v>99</v>
      </c>
      <c r="S38" s="2" t="s">
        <v>287</v>
      </c>
      <c r="T38" s="2" t="s">
        <v>288</v>
      </c>
      <c r="U38" s="2" t="s">
        <v>102</v>
      </c>
      <c r="V38" s="2" t="s">
        <v>103</v>
      </c>
      <c r="W38" s="2" t="s">
        <v>104</v>
      </c>
      <c r="X38" s="2" t="s">
        <v>194</v>
      </c>
      <c r="Y38" s="2" t="s">
        <v>289</v>
      </c>
      <c r="Z38" s="4">
        <v>152</v>
      </c>
      <c r="AA38" s="4">
        <f>=ROUNDDOWN(15.2,0)</f>
      </c>
      <c r="AB38" s="5">
        <v>10</v>
      </c>
      <c r="AC38" s="2" t="s">
        <v>290</v>
      </c>
      <c r="AD38" s="4">
        <v>270</v>
      </c>
      <c r="AE38" s="4">
        <v>270</v>
      </c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5</v>
      </c>
      <c r="AQ38" s="8">
        <v>453.6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0.5517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318</v>
      </c>
      <c r="BK38" s="8">
        <v>29313.95</v>
      </c>
      <c r="BL38" s="2" t="s">
        <v>295</v>
      </c>
      <c r="BM38" s="7">
        <v>0.0157</v>
      </c>
      <c r="BN38" s="7">
        <v>0.0155</v>
      </c>
      <c r="BO38" s="4">
        <v>5</v>
      </c>
      <c r="BP38" s="8">
        <v>453.6</v>
      </c>
      <c r="BQ38" s="4"/>
      <c r="BR38" s="8"/>
      <c r="BS38" s="7"/>
      <c r="BT38" s="7"/>
      <c r="BU38" s="2" t="s">
        <v>107</v>
      </c>
      <c r="BV38" s="2" t="s">
        <v>96</v>
      </c>
      <c r="BW38" s="2" t="s">
        <v>292</v>
      </c>
      <c r="BX38" s="2" t="s">
        <v>296</v>
      </c>
      <c r="BY38" s="2" t="s">
        <v>111</v>
      </c>
      <c r="BZ38" s="2" t="s">
        <v>111</v>
      </c>
      <c r="CA38" s="2" t="s">
        <v>99</v>
      </c>
    </row>
    <row r="39">
      <c r="A39" s="2" t="s">
        <v>297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298</v>
      </c>
      <c r="G39" s="2" t="s">
        <v>298</v>
      </c>
      <c r="H39" s="2" t="s">
        <v>298</v>
      </c>
      <c r="I39" s="2" t="s">
        <v>299</v>
      </c>
      <c r="J39" s="2" t="s">
        <v>94</v>
      </c>
      <c r="K39" s="2" t="s">
        <v>241</v>
      </c>
      <c r="L39" s="3">
        <v>54</v>
      </c>
      <c r="M39" s="3">
        <v>56.7</v>
      </c>
      <c r="N39" s="3">
        <v>109.99</v>
      </c>
      <c r="O39" s="2" t="s">
        <v>96</v>
      </c>
      <c r="P39" s="2" t="s">
        <v>191</v>
      </c>
      <c r="Q39" s="2" t="s">
        <v>98</v>
      </c>
      <c r="R39" s="2" t="s">
        <v>99</v>
      </c>
      <c r="S39" s="2" t="s">
        <v>300</v>
      </c>
      <c r="T39" s="2" t="s">
        <v>101</v>
      </c>
      <c r="U39" s="2" t="s">
        <v>102</v>
      </c>
      <c r="V39" s="2" t="s">
        <v>103</v>
      </c>
      <c r="W39" s="2" t="s">
        <v>301</v>
      </c>
      <c r="X39" s="2" t="s">
        <v>302</v>
      </c>
      <c r="Y39" s="2" t="s">
        <v>303</v>
      </c>
      <c r="Z39" s="4">
        <v>248</v>
      </c>
      <c r="AA39" s="4">
        <f>=ROUNDDOWN(82.6666666666667,0)</f>
      </c>
      <c r="AB39" s="5">
        <v>3</v>
      </c>
      <c r="AC39" s="2" t="s">
        <v>99</v>
      </c>
      <c r="AD39" s="4"/>
      <c r="AE39" s="4"/>
      <c r="AF39" s="6">
        <v>78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3</v>
      </c>
      <c r="AQ39" s="8">
        <v>199.2</v>
      </c>
      <c r="AR39" s="4"/>
      <c r="AS39" s="8"/>
      <c r="AT39" s="7"/>
      <c r="AU39" s="7"/>
      <c r="AV39" s="4">
        <v>3</v>
      </c>
      <c r="AW39" s="8">
        <v>199.2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1</v>
      </c>
      <c r="BC39" s="4">
        <v>3</v>
      </c>
      <c r="BD39" s="8">
        <v>199.2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1</v>
      </c>
      <c r="BJ39" s="4">
        <v>137</v>
      </c>
      <c r="BK39" s="8">
        <v>8474.39</v>
      </c>
      <c r="BL39" s="2" t="s">
        <v>304</v>
      </c>
      <c r="BM39" s="7">
        <v>0.0219</v>
      </c>
      <c r="BN39" s="7">
        <v>0.0235</v>
      </c>
      <c r="BO39" s="4">
        <v>3</v>
      </c>
      <c r="BP39" s="8">
        <v>199.2</v>
      </c>
      <c r="BQ39" s="4"/>
      <c r="BR39" s="8"/>
      <c r="BS39" s="7"/>
      <c r="BT39" s="7"/>
      <c r="BU39" s="2" t="s">
        <v>107</v>
      </c>
      <c r="BV39" s="2" t="s">
        <v>96</v>
      </c>
      <c r="BW39" s="2" t="s">
        <v>236</v>
      </c>
      <c r="BX39" s="2" t="s">
        <v>305</v>
      </c>
      <c r="BY39" s="2" t="s">
        <v>111</v>
      </c>
      <c r="BZ39" s="2" t="s">
        <v>111</v>
      </c>
      <c r="CA39" s="2" t="s">
        <v>99</v>
      </c>
    </row>
    <row r="40">
      <c r="A40" s="2" t="s">
        <v>306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298</v>
      </c>
      <c r="G40" s="2" t="s">
        <v>298</v>
      </c>
      <c r="H40" s="2" t="s">
        <v>298</v>
      </c>
      <c r="I40" s="2" t="s">
        <v>299</v>
      </c>
      <c r="J40" s="2" t="s">
        <v>114</v>
      </c>
      <c r="K40" s="2" t="s">
        <v>241</v>
      </c>
      <c r="L40" s="3">
        <v>67.5</v>
      </c>
      <c r="M40" s="3">
        <v>70.88</v>
      </c>
      <c r="N40" s="3">
        <v>139.99</v>
      </c>
      <c r="O40" s="2" t="s">
        <v>96</v>
      </c>
      <c r="P40" s="2" t="s">
        <v>191</v>
      </c>
      <c r="Q40" s="2" t="s">
        <v>98</v>
      </c>
      <c r="R40" s="2" t="s">
        <v>99</v>
      </c>
      <c r="S40" s="2" t="s">
        <v>300</v>
      </c>
      <c r="T40" s="2" t="s">
        <v>101</v>
      </c>
      <c r="U40" s="2" t="s">
        <v>102</v>
      </c>
      <c r="V40" s="2" t="s">
        <v>103</v>
      </c>
      <c r="W40" s="2" t="s">
        <v>301</v>
      </c>
      <c r="X40" s="2" t="s">
        <v>302</v>
      </c>
      <c r="Y40" s="2" t="s">
        <v>307</v>
      </c>
      <c r="Z40" s="4">
        <v>485</v>
      </c>
      <c r="AA40" s="4">
        <f>=ROUNDDOWN(118.292682926829,0)</f>
      </c>
      <c r="AB40" s="5">
        <v>4.1</v>
      </c>
      <c r="AC40" s="2" t="s">
        <v>99</v>
      </c>
      <c r="AD40" s="4"/>
      <c r="AE40" s="4"/>
      <c r="AF40" s="6">
        <v>78</v>
      </c>
      <c r="AG40" s="6">
        <v>78</v>
      </c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166</v>
      </c>
      <c r="BK40" s="8">
        <v>13200.29</v>
      </c>
      <c r="BL40" s="2" t="s">
        <v>308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96</v>
      </c>
      <c r="BW40" s="2" t="s">
        <v>236</v>
      </c>
      <c r="BX40" s="2" t="s">
        <v>309</v>
      </c>
      <c r="BY40" s="2" t="s">
        <v>111</v>
      </c>
      <c r="BZ40" s="2" t="s">
        <v>111</v>
      </c>
      <c r="CA40" s="2" t="s">
        <v>99</v>
      </c>
    </row>
    <row r="41">
      <c r="A41" s="2" t="s">
        <v>310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298</v>
      </c>
      <c r="G41" s="2" t="s">
        <v>298</v>
      </c>
      <c r="H41" s="2" t="s">
        <v>298</v>
      </c>
      <c r="I41" s="2" t="s">
        <v>299</v>
      </c>
      <c r="J41" s="2" t="s">
        <v>114</v>
      </c>
      <c r="K41" s="2" t="s">
        <v>151</v>
      </c>
      <c r="L41" s="3">
        <v>67.5</v>
      </c>
      <c r="M41" s="3">
        <v>70.88</v>
      </c>
      <c r="N41" s="3">
        <v>139.99</v>
      </c>
      <c r="O41" s="2" t="s">
        <v>96</v>
      </c>
      <c r="P41" s="2" t="s">
        <v>141</v>
      </c>
      <c r="Q41" s="2" t="s">
        <v>98</v>
      </c>
      <c r="R41" s="2" t="s">
        <v>99</v>
      </c>
      <c r="S41" s="2" t="s">
        <v>311</v>
      </c>
      <c r="T41" s="2" t="s">
        <v>101</v>
      </c>
      <c r="U41" s="2" t="s">
        <v>102</v>
      </c>
      <c r="V41" s="2" t="s">
        <v>103</v>
      </c>
      <c r="W41" s="2" t="s">
        <v>301</v>
      </c>
      <c r="X41" s="2" t="s">
        <v>302</v>
      </c>
      <c r="Y41" s="2" t="s">
        <v>303</v>
      </c>
      <c r="Z41" s="4">
        <v>220</v>
      </c>
      <c r="AA41" s="4">
        <f>=ROUNDDOWN(28.5714285714286,0)</f>
      </c>
      <c r="AB41" s="5">
        <v>7.7</v>
      </c>
      <c r="AC41" s="2" t="s">
        <v>99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/>
      <c r="BJ41" s="4">
        <v>316</v>
      </c>
      <c r="BK41" s="8">
        <v>23917.07</v>
      </c>
      <c r="BL41" s="2" t="s">
        <v>312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96</v>
      </c>
      <c r="BW41" s="2" t="s">
        <v>236</v>
      </c>
      <c r="BX41" s="2" t="s">
        <v>309</v>
      </c>
      <c r="BY41" s="2" t="s">
        <v>111</v>
      </c>
      <c r="BZ41" s="2" t="s">
        <v>111</v>
      </c>
      <c r="CA41" s="2" t="s">
        <v>99</v>
      </c>
    </row>
    <row r="42">
      <c r="A42" s="2" t="s">
        <v>313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314</v>
      </c>
      <c r="G42" s="2" t="s">
        <v>314</v>
      </c>
      <c r="H42" s="2" t="s">
        <v>314</v>
      </c>
      <c r="I42" s="2" t="s">
        <v>240</v>
      </c>
      <c r="J42" s="2" t="s">
        <v>94</v>
      </c>
      <c r="K42" s="2" t="s">
        <v>95</v>
      </c>
      <c r="L42" s="3">
        <v>59.42</v>
      </c>
      <c r="M42" s="3">
        <v>62.39</v>
      </c>
      <c r="N42" s="3">
        <v>129.99</v>
      </c>
      <c r="O42" s="2" t="s">
        <v>96</v>
      </c>
      <c r="P42" s="2" t="s">
        <v>164</v>
      </c>
      <c r="Q42" s="2" t="s">
        <v>98</v>
      </c>
      <c r="R42" s="2" t="s">
        <v>99</v>
      </c>
      <c r="S42" s="2" t="s">
        <v>315</v>
      </c>
      <c r="T42" s="2" t="s">
        <v>193</v>
      </c>
      <c r="U42" s="2" t="s">
        <v>102</v>
      </c>
      <c r="V42" s="2" t="s">
        <v>316</v>
      </c>
      <c r="W42" s="2" t="s">
        <v>168</v>
      </c>
      <c r="X42" s="2" t="s">
        <v>99</v>
      </c>
      <c r="Y42" s="2" t="s">
        <v>317</v>
      </c>
      <c r="Z42" s="4">
        <v>458</v>
      </c>
      <c r="AA42" s="4">
        <f>=ROUNDDOWN(91.6,0)</f>
      </c>
      <c r="AB42" s="5">
        <v>5</v>
      </c>
      <c r="AC42" s="2" t="s">
        <v>99</v>
      </c>
      <c r="AD42" s="4"/>
      <c r="AE42" s="4"/>
      <c r="AF42" s="6">
        <v>84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2</v>
      </c>
      <c r="AQ42" s="8">
        <v>134.76</v>
      </c>
      <c r="AR42" s="4"/>
      <c r="AS42" s="8"/>
      <c r="AT42" s="7"/>
      <c r="AU42" s="7"/>
      <c r="AV42" s="4">
        <v>2</v>
      </c>
      <c r="AW42" s="8">
        <v>134.76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1</v>
      </c>
      <c r="BC42" s="4">
        <v>2</v>
      </c>
      <c r="BD42" s="8">
        <v>134.76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1</v>
      </c>
      <c r="BJ42" s="4">
        <v>116</v>
      </c>
      <c r="BK42" s="8">
        <v>7656.83</v>
      </c>
      <c r="BL42" s="2" t="s">
        <v>318</v>
      </c>
      <c r="BM42" s="7">
        <v>0.0172</v>
      </c>
      <c r="BN42" s="7">
        <v>0.0176</v>
      </c>
      <c r="BO42" s="4">
        <v>2</v>
      </c>
      <c r="BP42" s="8">
        <v>134.76</v>
      </c>
      <c r="BQ42" s="4"/>
      <c r="BR42" s="8"/>
      <c r="BS42" s="7"/>
      <c r="BT42" s="7"/>
      <c r="BU42" s="2" t="s">
        <v>107</v>
      </c>
      <c r="BV42" s="2" t="s">
        <v>108</v>
      </c>
      <c r="BW42" s="2" t="s">
        <v>319</v>
      </c>
      <c r="BX42" s="2" t="s">
        <v>320</v>
      </c>
      <c r="BY42" s="2" t="s">
        <v>111</v>
      </c>
      <c r="BZ42" s="2" t="s">
        <v>111</v>
      </c>
      <c r="CA42" s="2" t="s">
        <v>112</v>
      </c>
    </row>
    <row r="43">
      <c r="A43" s="2" t="s">
        <v>321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314</v>
      </c>
      <c r="G43" s="2" t="s">
        <v>314</v>
      </c>
      <c r="H43" s="2" t="s">
        <v>314</v>
      </c>
      <c r="I43" s="2" t="s">
        <v>240</v>
      </c>
      <c r="J43" s="2" t="s">
        <v>114</v>
      </c>
      <c r="K43" s="2" t="s">
        <v>95</v>
      </c>
      <c r="L43" s="3">
        <v>68.57</v>
      </c>
      <c r="M43" s="3">
        <v>72</v>
      </c>
      <c r="N43" s="3">
        <v>149.99</v>
      </c>
      <c r="O43" s="2" t="s">
        <v>96</v>
      </c>
      <c r="P43" s="2" t="s">
        <v>164</v>
      </c>
      <c r="Q43" s="2" t="s">
        <v>98</v>
      </c>
      <c r="R43" s="2" t="s">
        <v>99</v>
      </c>
      <c r="S43" s="2" t="s">
        <v>315</v>
      </c>
      <c r="T43" s="2" t="s">
        <v>193</v>
      </c>
      <c r="U43" s="2" t="s">
        <v>102</v>
      </c>
      <c r="V43" s="2" t="s">
        <v>316</v>
      </c>
      <c r="W43" s="2" t="s">
        <v>168</v>
      </c>
      <c r="X43" s="2" t="s">
        <v>99</v>
      </c>
      <c r="Y43" s="2" t="s">
        <v>317</v>
      </c>
      <c r="Z43" s="4">
        <v>240</v>
      </c>
      <c r="AA43" s="4">
        <f>=ROUNDDOWN(60,0)</f>
      </c>
      <c r="AB43" s="5">
        <v>4</v>
      </c>
      <c r="AC43" s="2" t="s">
        <v>99</v>
      </c>
      <c r="AD43" s="4"/>
      <c r="AE43" s="4"/>
      <c r="AF43" s="6">
        <v>84</v>
      </c>
      <c r="AG43" s="6"/>
      <c r="AH43" s="7">
        <v>0.0842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/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14</v>
      </c>
      <c r="BK43" s="8">
        <v>1132.57</v>
      </c>
      <c r="BL43" s="2" t="s">
        <v>322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96</v>
      </c>
      <c r="BW43" s="2" t="s">
        <v>319</v>
      </c>
      <c r="BX43" s="2" t="s">
        <v>323</v>
      </c>
      <c r="BY43" s="2" t="s">
        <v>111</v>
      </c>
      <c r="BZ43" s="2" t="s">
        <v>111</v>
      </c>
      <c r="CA43" s="2" t="s">
        <v>99</v>
      </c>
    </row>
    <row r="44">
      <c r="A44" s="16" t="s">
        <v>324</v>
      </c>
      <c r="B44" s="9" t="s">
        <v>99</v>
      </c>
      <c r="C44" s="9" t="s">
        <v>99</v>
      </c>
      <c r="D44" s="9" t="s">
        <v>99</v>
      </c>
      <c r="E44" s="9" t="s">
        <v>99</v>
      </c>
      <c r="F44" s="9" t="s">
        <v>99</v>
      </c>
      <c r="G44" s="9" t="s">
        <v>99</v>
      </c>
      <c r="H44" s="9" t="s">
        <v>99</v>
      </c>
      <c r="I44" s="9" t="s">
        <v>99</v>
      </c>
      <c r="J44" s="9" t="s">
        <v>99</v>
      </c>
      <c r="K44" s="9" t="s">
        <v>99</v>
      </c>
      <c r="L44" s="10"/>
      <c r="M44" s="10"/>
      <c r="N44" s="10"/>
      <c r="O44" s="9" t="s">
        <v>99</v>
      </c>
      <c r="P44" s="9" t="s">
        <v>99</v>
      </c>
      <c r="Q44" s="9" t="s">
        <v>99</v>
      </c>
      <c r="R44" s="9" t="s">
        <v>99</v>
      </c>
      <c r="S44" s="9" t="s">
        <v>99</v>
      </c>
      <c r="T44" s="9" t="s">
        <v>99</v>
      </c>
      <c r="U44" s="9" t="s">
        <v>99</v>
      </c>
      <c r="V44" s="9" t="s">
        <v>99</v>
      </c>
      <c r="W44" s="9" t="s">
        <v>99</v>
      </c>
      <c r="X44" s="9" t="s">
        <v>99</v>
      </c>
      <c r="Y44" s="9" t="s">
        <v>99</v>
      </c>
      <c r="Z44" s="11">
        <v>16204</v>
      </c>
      <c r="AA44" s="11">
        <f>=ROUNDDOWN({0},0)</f>
      </c>
      <c r="AB44" s="12">
        <v>346.6</v>
      </c>
      <c r="AC44" s="9" t="s">
        <v>99</v>
      </c>
      <c r="AD44" s="11"/>
      <c r="AE44" s="11">
        <v>740</v>
      </c>
      <c r="AF44" s="13"/>
      <c r="AG44" s="13"/>
      <c r="AH44" s="14"/>
      <c r="AI44" s="11"/>
      <c r="AJ44" s="11">
        <f>=ROUNDDOWN({0},0)</f>
      </c>
      <c r="AK44" s="12"/>
      <c r="AL44" s="9" t="s">
        <v>99</v>
      </c>
      <c r="AM44" s="11"/>
      <c r="AN44" s="11"/>
      <c r="AO44" s="14"/>
      <c r="AP44" s="11">
        <v>735</v>
      </c>
      <c r="AQ44" s="15">
        <v>54943.14</v>
      </c>
      <c r="AR44" s="11"/>
      <c r="AS44" s="15"/>
      <c r="AT44" s="14"/>
      <c r="AU44" s="14"/>
      <c r="AV44" s="11">
        <v>735</v>
      </c>
      <c r="AW44" s="15">
        <v>54943.14</v>
      </c>
      <c r="AX44" s="11"/>
      <c r="AY44" s="15"/>
      <c r="AZ44" s="14"/>
      <c r="BA44" s="14"/>
      <c r="BB44" s="14"/>
      <c r="BC44" s="11">
        <v>735</v>
      </c>
      <c r="BD44" s="15">
        <v>54943.14</v>
      </c>
      <c r="BE44" s="11"/>
      <c r="BF44" s="15"/>
      <c r="BG44" s="14"/>
      <c r="BH44" s="14"/>
      <c r="BI44" s="14"/>
      <c r="BJ44" s="11"/>
      <c r="BK44" s="15"/>
      <c r="BL44" s="9" t="s">
        <v>99</v>
      </c>
      <c r="BM44" s="14"/>
      <c r="BN44" s="14"/>
      <c r="BO44" s="11">
        <v>735</v>
      </c>
      <c r="BP44" s="15">
        <v>54943.14</v>
      </c>
      <c r="BQ44" s="11"/>
      <c r="BR44" s="15"/>
      <c r="BS44" s="14"/>
      <c r="BT44" s="14"/>
      <c r="BU44" s="9" t="s">
        <v>99</v>
      </c>
      <c r="BV44" s="9" t="s">
        <v>99</v>
      </c>
      <c r="BW44" s="9" t="s">
        <v>99</v>
      </c>
      <c r="BX44" s="9" t="s">
        <v>99</v>
      </c>
      <c r="BY44" s="9" t="s">
        <v>99</v>
      </c>
      <c r="BZ44" s="9" t="s">
        <v>99</v>
      </c>
      <c r="CA4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1"/>
    <mergeCell ref="BD39:BD41"/>
    <mergeCell ref="BE39:BE41"/>
    <mergeCell ref="BF39:BF41"/>
    <mergeCell ref="BG39:BG41"/>
    <mergeCell ref="BH39:BH41"/>
    <mergeCell ref="BC42:BC43"/>
    <mergeCell ref="BD42:BD43"/>
    <mergeCell ref="BE42:BE43"/>
    <mergeCell ref="BF42:BF43"/>
    <mergeCell ref="BG42:BG43"/>
    <mergeCell ref="BH42:BH4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2:AV43"/>
    <mergeCell ref="AW42:AW43"/>
    <mergeCell ref="AX42:AX43"/>
    <mergeCell ref="AY42:AY43"/>
    <mergeCell ref="AZ42:AZ43"/>
    <mergeCell ref="BA42:BA43"/>
    <mergeCell ref="BI42:BI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325</v>
      </c>
      <c r="D2" s="0" t="s">
        <v>326</v>
      </c>
      <c r="E2" s="0" t="s">
        <v>327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328</v>
      </c>
      <c r="J4" s="1" t="s">
        <v>329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330</v>
      </c>
      <c r="P4" s="1" t="s">
        <v>331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332</v>
      </c>
      <c r="F5" s="1" t="s">
        <v>333</v>
      </c>
      <c r="G5" s="1" t="s">
        <v>332</v>
      </c>
      <c r="H5" s="1" t="s">
        <v>333</v>
      </c>
      <c r="I5" s="1" t="s">
        <v>328</v>
      </c>
      <c r="J5" s="1" t="s">
        <v>329</v>
      </c>
      <c r="K5" s="1" t="s">
        <v>334</v>
      </c>
      <c r="L5" s="1" t="s">
        <v>335</v>
      </c>
      <c r="M5" s="1" t="s">
        <v>334</v>
      </c>
      <c r="N5" s="1" t="s">
        <v>335</v>
      </c>
      <c r="O5" s="1" t="s">
        <v>330</v>
      </c>
      <c r="P5" s="1" t="s">
        <v>331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735</v>
      </c>
      <c r="F6" s="8">
        <v>54943.14</v>
      </c>
      <c r="G6" s="4"/>
      <c r="H6" s="8"/>
      <c r="I6" s="7"/>
      <c r="J6" s="7"/>
      <c r="K6" s="4">
        <v>735</v>
      </c>
      <c r="L6" s="8">
        <v>54943.14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325</v>
      </c>
      <c r="D2" s="0" t="s">
        <v>326</v>
      </c>
      <c r="E2" s="0" t="s">
        <v>327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328</v>
      </c>
      <c r="I4" s="1" t="s">
        <v>329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330</v>
      </c>
      <c r="O4" s="1" t="s">
        <v>331</v>
      </c>
    </row>
    <row r="5">
      <c r="A5" s="1" t="s">
        <v>53</v>
      </c>
      <c r="B5" s="1" t="s">
        <v>55</v>
      </c>
      <c r="C5" s="1" t="s">
        <v>56</v>
      </c>
      <c r="D5" s="1" t="s">
        <v>332</v>
      </c>
      <c r="E5" s="1" t="s">
        <v>333</v>
      </c>
      <c r="F5" s="1" t="s">
        <v>332</v>
      </c>
      <c r="G5" s="1" t="s">
        <v>333</v>
      </c>
      <c r="H5" s="1" t="s">
        <v>328</v>
      </c>
      <c r="I5" s="1" t="s">
        <v>329</v>
      </c>
      <c r="J5" s="1" t="s">
        <v>334</v>
      </c>
      <c r="K5" s="1" t="s">
        <v>335</v>
      </c>
      <c r="L5" s="1" t="s">
        <v>334</v>
      </c>
      <c r="M5" s="1" t="s">
        <v>335</v>
      </c>
      <c r="N5" s="1" t="s">
        <v>330</v>
      </c>
      <c r="O5" s="1" t="s">
        <v>331</v>
      </c>
    </row>
    <row r="6">
      <c r="A6" s="2" t="s">
        <v>88</v>
      </c>
      <c r="B6" s="2" t="s">
        <v>90</v>
      </c>
      <c r="C6" s="2" t="s">
        <v>91</v>
      </c>
      <c r="D6" s="4">
        <v>735</v>
      </c>
      <c r="E6" s="8">
        <v>54943.14</v>
      </c>
      <c r="F6" s="4"/>
      <c r="G6" s="8"/>
      <c r="H6" s="7"/>
      <c r="I6" s="7"/>
      <c r="J6" s="4">
        <v>735</v>
      </c>
      <c r="K6" s="8">
        <v>54943.14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