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Fannie gu\ROSS\200TC Printed- PAK\20250909 Q1 26 Feb Solid\"/>
    </mc:Choice>
  </mc:AlternateContent>
  <xr:revisionPtr revIDLastSave="0" documentId="13_ncr:1_{DFFD9E23-8B25-4EE4-9333-325756BA41D5}" xr6:coauthVersionLast="47" xr6:coauthVersionMax="47" xr10:uidLastSave="{00000000-0000-0000-0000-000000000000}"/>
  <bookViews>
    <workbookView xWindow="-120" yWindow="-120" windowWidth="29040" windowHeight="17640" activeTab="3" xr2:uid="{00000000-000D-0000-FFFF-FFFF00000000}"/>
  </bookViews>
  <sheets>
    <sheet name="Commitment" sheetId="2" r:id="rId1"/>
    <sheet name="Item" sheetId="5" r:id="rId2"/>
    <sheet name="SOLID Container" sheetId="9" r:id="rId3"/>
    <sheet name="Internal Commitment" sheetId="6" r:id="rId4"/>
    <sheet name="PAK 08-21-25" sheetId="7" r:id="rId5"/>
    <sheet name="ValueSelect" sheetId="4" r:id="rId6"/>
    <sheet name="Data" sheetId="3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6" hidden="1">Data!$A$1:$T$1</definedName>
    <definedName name="_xlnm._FilterDatabase" localSheetId="5" hidden="1">ValueSelect!$D$1:$K$293</definedName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9" l="1"/>
  <c r="O7" i="9" l="1"/>
  <c r="P7" i="9" s="1"/>
  <c r="O8" i="9"/>
  <c r="P8" i="9" s="1"/>
  <c r="O9" i="9"/>
  <c r="P9" i="9"/>
  <c r="O10" i="9"/>
  <c r="P10" i="9"/>
  <c r="O11" i="9"/>
  <c r="P11" i="9" s="1"/>
  <c r="O12" i="9"/>
  <c r="P12" i="9" s="1"/>
  <c r="O13" i="9"/>
  <c r="P13" i="9" s="1"/>
  <c r="O14" i="9"/>
  <c r="P14" i="9" s="1"/>
  <c r="O15" i="9"/>
  <c r="P15" i="9" s="1"/>
  <c r="O16" i="9"/>
  <c r="P16" i="9" s="1"/>
  <c r="E17" i="9"/>
  <c r="H17" i="9"/>
  <c r="J7" i="9" s="1"/>
  <c r="D3" i="6"/>
  <c r="M6" i="7"/>
  <c r="N6" i="7" s="1"/>
  <c r="P6" i="7" s="1"/>
  <c r="M7" i="7"/>
  <c r="N7" i="7"/>
  <c r="P7" i="7" s="1"/>
  <c r="M8" i="7"/>
  <c r="N8" i="7" s="1"/>
  <c r="P8" i="7" s="1"/>
  <c r="M9" i="7"/>
  <c r="N9" i="7"/>
  <c r="P9" i="7"/>
  <c r="M10" i="7"/>
  <c r="N10" i="7" s="1"/>
  <c r="P10" i="7" s="1"/>
  <c r="M11" i="7"/>
  <c r="N11" i="7"/>
  <c r="P11" i="7" s="1"/>
  <c r="A12" i="6"/>
  <c r="J12" i="6"/>
  <c r="J14" i="6" s="1"/>
  <c r="V14" i="6" s="1"/>
  <c r="P12" i="6"/>
  <c r="Q12" i="6"/>
  <c r="R12" i="6"/>
  <c r="S12" i="6"/>
  <c r="U12" i="6"/>
  <c r="AD12" i="6"/>
  <c r="AI12" i="6"/>
  <c r="AM12" i="6"/>
  <c r="J13" i="6"/>
  <c r="P13" i="6"/>
  <c r="Q13" i="6"/>
  <c r="R13" i="6"/>
  <c r="S13" i="6" s="1"/>
  <c r="U13" i="6"/>
  <c r="AD13" i="6"/>
  <c r="AI13" i="6"/>
  <c r="AM13" i="6"/>
  <c r="P14" i="6"/>
  <c r="Q14" i="6"/>
  <c r="R14" i="6"/>
  <c r="S14" i="6" s="1"/>
  <c r="U14" i="6"/>
  <c r="AD14" i="6"/>
  <c r="AI14" i="6"/>
  <c r="AM14" i="6"/>
  <c r="P15" i="6"/>
  <c r="Q15" i="6"/>
  <c r="R15" i="6"/>
  <c r="U15" i="6"/>
  <c r="AD15" i="6"/>
  <c r="AI15" i="6"/>
  <c r="AM15" i="6"/>
  <c r="P16" i="6"/>
  <c r="Q16" i="6" s="1"/>
  <c r="R16" i="6"/>
  <c r="U16" i="6"/>
  <c r="AD16" i="6"/>
  <c r="AI16" i="6"/>
  <c r="AM16" i="6"/>
  <c r="AH17" i="6"/>
  <c r="A19" i="6"/>
  <c r="J19" i="6"/>
  <c r="P19" i="6"/>
  <c r="Q19" i="6"/>
  <c r="S19" i="6" s="1"/>
  <c r="R19" i="6"/>
  <c r="U19" i="6"/>
  <c r="AD19" i="6"/>
  <c r="AG19" i="6"/>
  <c r="AI19" i="6"/>
  <c r="AM19" i="6"/>
  <c r="P20" i="6"/>
  <c r="Q20" i="6" s="1"/>
  <c r="R20" i="6"/>
  <c r="U20" i="6"/>
  <c r="AD20" i="6"/>
  <c r="AG20" i="6"/>
  <c r="AI20" i="6"/>
  <c r="AM20" i="6"/>
  <c r="P21" i="6"/>
  <c r="Q21" i="6" s="1"/>
  <c r="S21" i="6" s="1"/>
  <c r="R21" i="6"/>
  <c r="U21" i="6"/>
  <c r="AD21" i="6"/>
  <c r="AG21" i="6"/>
  <c r="AI21" i="6" s="1"/>
  <c r="P22" i="6"/>
  <c r="Q22" i="6"/>
  <c r="R22" i="6"/>
  <c r="S22" i="6"/>
  <c r="U22" i="6"/>
  <c r="AD22" i="6"/>
  <c r="AG22" i="6"/>
  <c r="AM22" i="6" s="1"/>
  <c r="AI22" i="6"/>
  <c r="P23" i="6"/>
  <c r="Q23" i="6" s="1"/>
  <c r="R23" i="6"/>
  <c r="U23" i="6"/>
  <c r="AD23" i="6"/>
  <c r="AG23" i="6"/>
  <c r="AI23" i="6" s="1"/>
  <c r="AH24" i="6"/>
  <c r="AU5" i="5"/>
  <c r="AU6" i="5"/>
  <c r="AU7" i="5"/>
  <c r="AU8" i="5"/>
  <c r="AU9" i="5"/>
  <c r="AU10" i="5"/>
  <c r="AU11" i="5"/>
  <c r="AU12" i="5"/>
  <c r="AU13" i="5"/>
  <c r="AU4" i="5"/>
  <c r="S23" i="6" l="1"/>
  <c r="AM23" i="6"/>
  <c r="S20" i="6"/>
  <c r="V19" i="6"/>
  <c r="W19" i="6" s="1"/>
  <c r="AE19" i="6" s="1"/>
  <c r="AJ19" i="6" s="1"/>
  <c r="S16" i="6"/>
  <c r="J16" i="6"/>
  <c r="V16" i="6" s="1"/>
  <c r="V13" i="6"/>
  <c r="W13" i="6" s="1"/>
  <c r="W14" i="6"/>
  <c r="AE14" i="6" s="1"/>
  <c r="AF14" i="6" s="1"/>
  <c r="J14" i="9"/>
  <c r="J10" i="9"/>
  <c r="S15" i="6"/>
  <c r="P17" i="9"/>
  <c r="J13" i="9"/>
  <c r="J9" i="9"/>
  <c r="J16" i="9"/>
  <c r="J12" i="9"/>
  <c r="J8" i="9"/>
  <c r="J17" i="9" s="1"/>
  <c r="J15" i="9"/>
  <c r="J11" i="9"/>
  <c r="AI17" i="6"/>
  <c r="AI24" i="6"/>
  <c r="AI26" i="6"/>
  <c r="J20" i="6"/>
  <c r="V20" i="6" s="1"/>
  <c r="W20" i="6" s="1"/>
  <c r="AE20" i="6" s="1"/>
  <c r="AJ20" i="6" s="1"/>
  <c r="AF19" i="6"/>
  <c r="J15" i="6"/>
  <c r="V15" i="6" s="1"/>
  <c r="V12" i="6"/>
  <c r="W12" i="6" s="1"/>
  <c r="J23" i="6"/>
  <c r="V23" i="6" s="1"/>
  <c r="W23" i="6" s="1"/>
  <c r="AE23" i="6" s="1"/>
  <c r="AJ23" i="6" s="1"/>
  <c r="AE12" i="6"/>
  <c r="AJ12" i="6" s="1"/>
  <c r="W15" i="6"/>
  <c r="AE15" i="6" s="1"/>
  <c r="AE13" i="6"/>
  <c r="W16" i="6"/>
  <c r="AE16" i="6" s="1"/>
  <c r="AM21" i="6"/>
  <c r="J22" i="6"/>
  <c r="V22" i="6" s="1"/>
  <c r="W22" i="6" s="1"/>
  <c r="AE22" i="6" s="1"/>
  <c r="J21" i="6"/>
  <c r="V21" i="6" s="1"/>
  <c r="W21" i="6" s="1"/>
  <c r="AE21" i="6" s="1"/>
  <c r="AJ21" i="6" s="1"/>
  <c r="AR5" i="5"/>
  <c r="AR6" i="5"/>
  <c r="AR7" i="5"/>
  <c r="AR8" i="5"/>
  <c r="AR9" i="5"/>
  <c r="AR10" i="5"/>
  <c r="AR11" i="5"/>
  <c r="AR12" i="5"/>
  <c r="AR13" i="5"/>
  <c r="AR4" i="5"/>
  <c r="AI11" i="5"/>
  <c r="AI12" i="5"/>
  <c r="AI13" i="5"/>
  <c r="AI5" i="5"/>
  <c r="AI6" i="5"/>
  <c r="AI7" i="5"/>
  <c r="AI8" i="5"/>
  <c r="AI9" i="5"/>
  <c r="AI10" i="5"/>
  <c r="AI4" i="5"/>
  <c r="BB5" i="5"/>
  <c r="BB6" i="5"/>
  <c r="BB7" i="5"/>
  <c r="BB8" i="5"/>
  <c r="BB9" i="5"/>
  <c r="BB10" i="5"/>
  <c r="BB11" i="5"/>
  <c r="BB12" i="5"/>
  <c r="BB13" i="5"/>
  <c r="AP13" i="5"/>
  <c r="AN13" i="5"/>
  <c r="AL13" i="5"/>
  <c r="AB13" i="5"/>
  <c r="AD13" i="5" s="1"/>
  <c r="AF13" i="5" s="1"/>
  <c r="AP12" i="5"/>
  <c r="AN12" i="5"/>
  <c r="AL12" i="5"/>
  <c r="AB12" i="5"/>
  <c r="AD12" i="5" s="1"/>
  <c r="AF12" i="5" s="1"/>
  <c r="AP11" i="5"/>
  <c r="AN11" i="5"/>
  <c r="AL11" i="5"/>
  <c r="AB11" i="5"/>
  <c r="AD11" i="5" s="1"/>
  <c r="AF11" i="5" s="1"/>
  <c r="AP10" i="5"/>
  <c r="AN10" i="5"/>
  <c r="AL10" i="5"/>
  <c r="AB10" i="5"/>
  <c r="AD10" i="5" s="1"/>
  <c r="AF10" i="5" s="1"/>
  <c r="AP9" i="5"/>
  <c r="AN9" i="5"/>
  <c r="AL9" i="5"/>
  <c r="AB9" i="5"/>
  <c r="AD9" i="5" s="1"/>
  <c r="AF9" i="5" s="1"/>
  <c r="AP8" i="5"/>
  <c r="AN8" i="5"/>
  <c r="AL8" i="5"/>
  <c r="AB8" i="5"/>
  <c r="AD8" i="5" s="1"/>
  <c r="AF8" i="5" s="1"/>
  <c r="AP7" i="5"/>
  <c r="AN7" i="5"/>
  <c r="AL7" i="5"/>
  <c r="AB7" i="5"/>
  <c r="AD7" i="5" s="1"/>
  <c r="AF7" i="5" s="1"/>
  <c r="AP6" i="5"/>
  <c r="AN6" i="5"/>
  <c r="AL6" i="5"/>
  <c r="AB6" i="5"/>
  <c r="AD6" i="5" s="1"/>
  <c r="AF6" i="5" s="1"/>
  <c r="AP5" i="5"/>
  <c r="AN5" i="5"/>
  <c r="AL5" i="5"/>
  <c r="AB5" i="5"/>
  <c r="AD5" i="5" s="1"/>
  <c r="AF5" i="5" s="1"/>
  <c r="AJ5" i="5" s="1"/>
  <c r="BB4" i="5"/>
  <c r="AP4" i="5"/>
  <c r="AN4" i="5"/>
  <c r="AL4" i="5"/>
  <c r="AB4" i="5"/>
  <c r="AD4" i="5" s="1"/>
  <c r="AF4" i="5" s="1"/>
  <c r="AJ4" i="5" s="1"/>
  <c r="D3" i="2"/>
  <c r="AV6" i="5" l="1"/>
  <c r="AV9" i="5"/>
  <c r="AF20" i="6"/>
  <c r="AJ14" i="6"/>
  <c r="AI27" i="6"/>
  <c r="AF23" i="6"/>
  <c r="AF12" i="6"/>
  <c r="AJ16" i="6"/>
  <c r="AF16" i="6"/>
  <c r="AF22" i="6"/>
  <c r="AJ22" i="6"/>
  <c r="AJ24" i="6" s="1"/>
  <c r="AK24" i="6" s="1"/>
  <c r="AJ13" i="6"/>
  <c r="AF13" i="6"/>
  <c r="AJ15" i="6"/>
  <c r="AF15" i="6"/>
  <c r="D5" i="6"/>
  <c r="AF21" i="6"/>
  <c r="AJ12" i="5"/>
  <c r="AJ8" i="5"/>
  <c r="AV8" i="5"/>
  <c r="AV13" i="5"/>
  <c r="AV11" i="5"/>
  <c r="AV5" i="5"/>
  <c r="AV12" i="5"/>
  <c r="AV10" i="5"/>
  <c r="AV7" i="5"/>
  <c r="AV4" i="5"/>
  <c r="AJ9" i="5"/>
  <c r="D8" i="2"/>
  <c r="AJ7" i="5"/>
  <c r="AJ6" i="5"/>
  <c r="AJ13" i="5"/>
  <c r="AJ11" i="5"/>
  <c r="AJ10" i="5"/>
  <c r="AJ17" i="6" l="1"/>
  <c r="AI28" i="6" s="1"/>
  <c r="AI29" i="6" s="1"/>
  <c r="AW13" i="5"/>
  <c r="BA13" i="5" s="1"/>
  <c r="AW9" i="5"/>
  <c r="AX9" i="5" s="1"/>
  <c r="AW5" i="5"/>
  <c r="BA5" i="5" s="1"/>
  <c r="AW11" i="5"/>
  <c r="BA11" i="5" s="1"/>
  <c r="AW8" i="5"/>
  <c r="BA8" i="5" s="1"/>
  <c r="AW12" i="5"/>
  <c r="BA12" i="5" s="1"/>
  <c r="AW7" i="5"/>
  <c r="AW4" i="5"/>
  <c r="BA4" i="5" s="1"/>
  <c r="AW10" i="5"/>
  <c r="BA10" i="5" s="1"/>
  <c r="AW6" i="5"/>
  <c r="BA6" i="5" s="1"/>
  <c r="AK17" i="6" l="1"/>
  <c r="AX13" i="5"/>
  <c r="BA9" i="5"/>
  <c r="AX5" i="5"/>
  <c r="AX7" i="5"/>
  <c r="BA7" i="5"/>
  <c r="AX11" i="5"/>
  <c r="AX4" i="5"/>
  <c r="AX8" i="5"/>
  <c r="AX12" i="5"/>
  <c r="AX10" i="5"/>
  <c r="AX6" i="5"/>
  <c r="D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3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3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3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3" authorId="0" shapeId="0" xr:uid="{00000000-0006-0000-01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J3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3" authorId="0" shapeId="0" xr:uid="{00000000-0006-0000-0100-000006000000}">
      <text>
        <r>
          <rPr>
            <sz val="11"/>
            <rFont val="Calibri"/>
            <family val="2"/>
          </rPr>
          <t>[JLA POE Price]*[DA %]</t>
        </r>
      </text>
    </comment>
    <comment ref="AN3" authorId="0" shapeId="0" xr:uid="{00000000-0006-0000-0100-000007000000}">
      <text>
        <r>
          <rPr>
            <sz val="11"/>
            <rFont val="Calibri"/>
            <family val="2"/>
          </rPr>
          <t>[JLA POE Price]*[Warehouse Charge %]</t>
        </r>
      </text>
    </comment>
    <comment ref="AP3" authorId="0" shapeId="0" xr:uid="{00000000-0006-0000-0100-000008000000}">
      <text>
        <r>
          <rPr>
            <sz val="11"/>
            <rFont val="Calibri"/>
            <family val="2"/>
          </rPr>
          <t>[JLA POE Price]*[Royalty %]</t>
        </r>
      </text>
    </comment>
    <comment ref="AR3" authorId="0" shapeId="0" xr:uid="{00000000-0006-0000-0100-000009000000}">
      <text>
        <r>
          <rPr>
            <sz val="11"/>
            <rFont val="Calibri"/>
            <family val="2"/>
          </rPr>
          <t>[FOB Cost]*[AVN %]</t>
        </r>
      </text>
    </comment>
    <comment ref="AU3" authorId="0" shapeId="0" xr:uid="{00000000-0006-0000-0100-00000A000000}">
      <text>
        <r>
          <rPr>
            <sz val="11"/>
            <rFont val="Calibri"/>
            <family val="2"/>
          </rPr>
          <t>[JLA POE Price]*[Load 3 %]</t>
        </r>
      </text>
    </comment>
    <comment ref="AV3" authorId="0" shapeId="0" xr:uid="{00000000-0006-0000-0100-00000B000000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3" authorId="0" shapeId="0" xr:uid="{00000000-0006-0000-0100-00000C000000}">
      <text>
        <r>
          <rPr>
            <sz val="11"/>
            <rFont val="Calibri"/>
            <family val="2"/>
          </rPr>
          <t>[LDP Cost $]+[Total Load $]</t>
        </r>
      </text>
    </comment>
    <comment ref="AX3" authorId="0" shapeId="0" xr:uid="{00000000-0006-0000-0100-00000D00000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3" authorId="0" shapeId="0" xr:uid="{00000000-0006-0000-0100-00000E000000}">
      <text>
        <r>
          <rPr>
            <sz val="11"/>
            <rFont val="Calibri"/>
            <family val="2"/>
          </rPr>
          <t>[LDP Cost with Load $]*[Total Quantity]</t>
        </r>
      </text>
    </comment>
    <comment ref="BB3" authorId="0" shapeId="0" xr:uid="{00000000-0006-0000-0100-00000F000000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<sst xmlns="http://schemas.openxmlformats.org/spreadsheetml/2006/main" count="1426" uniqueCount="987">
  <si>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</si>
  <si>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</si>
  <si>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</si>
  <si>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</si>
  <si>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</si>
  <si>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</si>
  <si>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</si>
  <si>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</si>
  <si>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</si>
  <si>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</si>
  <si>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</si>
  <si>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</si>
  <si>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</si>
  <si>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</si>
  <si>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</si>
  <si>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</si>
  <si>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</si>
  <si>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</si>
  <si>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</si>
  <si>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</si>
  <si>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</si>
  <si>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</si>
  <si>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</si>
  <si>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</si>
  <si>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</si>
  <si>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</si>
  <si>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</si>
  <si>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</si>
  <si>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</si>
  <si>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</si>
  <si>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</si>
  <si>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</si>
  <si>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</si>
  <si>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</si>
  <si>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</si>
  <si>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</si>
  <si>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</si>
  <si>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</si>
  <si>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</si>
  <si>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</si>
  <si>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</si>
  <si>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</si>
  <si>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</si>
  <si>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</si>
  <si>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</si>
  <si>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</si>
  <si>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</si>
  <si>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</si>
  <si>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</si>
  <si>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</si>
  <si>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</si>
  <si>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</si>
  <si>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</si>
  <si>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</si>
  <si>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</si>
  <si>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</si>
  <si>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</si>
  <si>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</si>
  <si>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</si>
  <si>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</si>
  <si>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</si>
  <si>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</si>
  <si>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</si>
  <si>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</si>
  <si>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</si>
  <si>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</si>
  <si>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</si>
  <si>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</si>
  <si>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</si>
  <si>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</si>
  <si>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</si>
  <si>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</si>
  <si>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</si>
  <si>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</si>
  <si>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</si>
  <si>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Intl.-POE</t>
  </si>
  <si>
    <t>AVN</t>
  </si>
  <si>
    <t>SWV</t>
  </si>
  <si>
    <t>For Ecom</t>
  </si>
  <si>
    <t>ALDI INC. (DI)</t>
  </si>
  <si>
    <t>Amazon Fulfillment Services (Domestic)</t>
  </si>
  <si>
    <t>Beall's Outlet Stores, Inc.</t>
  </si>
  <si>
    <t>Burlington Coat Factory</t>
  </si>
  <si>
    <t>DOLLAR GENERAL CORP. (DI)</t>
  </si>
  <si>
    <t>Fred Meyer Stores DI</t>
  </si>
  <si>
    <t>Giant Tiger Stores Ltd. (DI)</t>
  </si>
  <si>
    <t>Homegoods (POE)</t>
  </si>
  <si>
    <t>JLA Home</t>
  </si>
  <si>
    <t>Kohl's</t>
  </si>
  <si>
    <t>Kohl's (POE)</t>
  </si>
  <si>
    <t>Macy's Home Store</t>
  </si>
  <si>
    <t>Macy's.com</t>
  </si>
  <si>
    <t>Ross Stores, Inc.</t>
  </si>
  <si>
    <t>TAR HEEL (FAMILY DOLL-DI)</t>
  </si>
  <si>
    <t>Wal-Mart Canada Corp. (DI)</t>
  </si>
  <si>
    <t>China</t>
  </si>
  <si>
    <t>India</t>
  </si>
  <si>
    <t>Pakistan</t>
  </si>
  <si>
    <t>ASSORTMENT(90)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</si>
  <si>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</si>
  <si>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</si>
  <si>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</si>
  <si>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</si>
  <si>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</si>
  <si>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</si>
  <si>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</si>
  <si>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</si>
  <si>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Beall's</t>
  </si>
  <si>
    <t>Dollar General</t>
  </si>
  <si>
    <t>Family Dollar</t>
  </si>
  <si>
    <t>Fred Meyer</t>
  </si>
  <si>
    <t>Giant Tiger</t>
  </si>
  <si>
    <t>Homegoods</t>
  </si>
  <si>
    <t>Macy's</t>
  </si>
  <si>
    <t>Natori</t>
  </si>
  <si>
    <t>AMAZON</t>
  </si>
  <si>
    <t>Target</t>
  </si>
  <si>
    <t>Ross</t>
  </si>
  <si>
    <t>Customer Code</t>
  </si>
  <si>
    <t>Customer Name</t>
  </si>
  <si>
    <t>ALDIDI</t>
  </si>
  <si>
    <t>Amazon</t>
  </si>
  <si>
    <t>BEALLS</t>
  </si>
  <si>
    <t>BLTNCOAT</t>
  </si>
  <si>
    <t>DOLGEN-DI</t>
  </si>
  <si>
    <t>FREDMEYERDI</t>
  </si>
  <si>
    <t>GIANTTIGERDI</t>
  </si>
  <si>
    <t>HGPOE</t>
  </si>
  <si>
    <t>JLA</t>
  </si>
  <si>
    <t>KOHL</t>
  </si>
  <si>
    <t>KOHLPOE</t>
  </si>
  <si>
    <t>MACY01</t>
  </si>
  <si>
    <t>MACY02</t>
  </si>
  <si>
    <t>ROSSPOE</t>
  </si>
  <si>
    <t>Sleep Number</t>
  </si>
  <si>
    <t>TARHEEL</t>
  </si>
  <si>
    <t>WALMART CANADA</t>
  </si>
  <si>
    <t>Walmart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</si>
  <si>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</si>
  <si>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</si>
  <si>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</si>
  <si>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</si>
  <si>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</si>
  <si>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</si>
  <si>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</si>
  <si>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</si>
  <si>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</si>
  <si>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</si>
  <si>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</si>
  <si>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</si>
  <si>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</si>
  <si>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</si>
  <si>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</si>
  <si>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</si>
  <si>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</si>
  <si>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</si>
  <si>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</si>
  <si>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</si>
  <si>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</si>
  <si>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</si>
  <si>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</si>
  <si>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</si>
  <si>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</si>
  <si>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</si>
  <si>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</si>
  <si>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</si>
  <si>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</si>
  <si>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</si>
  <si>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</si>
  <si>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</si>
  <si>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</si>
  <si>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</si>
  <si>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</si>
  <si>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</si>
  <si>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</si>
  <si>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</si>
  <si>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</si>
  <si>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</si>
  <si>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</si>
  <si>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</si>
  <si>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</si>
  <si>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</si>
  <si>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</si>
  <si>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</si>
  <si>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</si>
  <si>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</si>
  <si>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</si>
  <si>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</si>
  <si>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</si>
  <si>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</si>
  <si>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</si>
  <si>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</si>
  <si>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</si>
  <si>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</si>
  <si>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</si>
  <si>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</si>
  <si>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</si>
  <si>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</si>
  <si>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</si>
  <si>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</si>
  <si>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</si>
  <si>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</si>
  <si>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</si>
  <si>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</si>
  <si>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</si>
  <si>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</si>
  <si>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</si>
  <si>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</si>
  <si>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</si>
  <si>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</si>
  <si>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</si>
  <si>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</si>
  <si>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</si>
  <si>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</si>
  <si>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</si>
  <si>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</si>
  <si>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</si>
  <si>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</si>
  <si>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</si>
  <si>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</si>
  <si>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</si>
  <si>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</si>
  <si>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</si>
  <si>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</si>
  <si>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</si>
  <si>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</si>
  <si>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</si>
  <si>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</si>
  <si>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</si>
  <si>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</si>
  <si>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</si>
  <si>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</si>
  <si>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</si>
  <si>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</si>
  <si>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</si>
  <si>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</si>
  <si>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</si>
  <si>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</si>
  <si>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</si>
  <si>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</si>
  <si>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</si>
  <si>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</si>
  <si>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</si>
  <si>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</si>
  <si>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</si>
  <si>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</si>
  <si>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</si>
  <si>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</si>
  <si>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</si>
  <si>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</si>
  <si>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</si>
  <si>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</si>
  <si>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</si>
  <si>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</si>
  <si>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</si>
  <si>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</si>
  <si>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</si>
  <si>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</si>
  <si>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</si>
  <si>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</si>
  <si>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</si>
  <si>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</si>
  <si>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</si>
  <si>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</si>
  <si>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</si>
  <si>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</si>
  <si>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</si>
  <si>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</si>
  <si>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</si>
  <si>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</si>
  <si>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</si>
  <si>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</si>
  <si>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</si>
  <si>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</si>
  <si>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</si>
  <si>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</si>
  <si>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</si>
  <si>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</si>
  <si>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</si>
  <si>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</si>
  <si>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</si>
  <si>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</si>
  <si>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</si>
  <si>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</si>
  <si>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</si>
  <si>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</si>
  <si>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</si>
  <si>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</si>
  <si>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</si>
  <si>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</si>
  <si>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</si>
  <si>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</si>
  <si>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</si>
  <si>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</si>
  <si>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</si>
  <si>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</si>
  <si>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</si>
  <si>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</si>
  <si>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</si>
  <si>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</si>
  <si>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</si>
  <si>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</si>
  <si>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</si>
  <si>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</si>
  <si>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</si>
  <si>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</si>
  <si>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</si>
  <si>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</si>
  <si>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</si>
  <si>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</si>
  <si>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</si>
  <si>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</si>
  <si>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</si>
  <si>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</si>
  <si>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</si>
  <si>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</si>
  <si>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</si>
  <si>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</si>
  <si>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</si>
  <si>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</si>
  <si>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</si>
  <si>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</si>
  <si>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</si>
  <si>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</si>
  <si>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</si>
  <si>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</si>
  <si>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</si>
  <si>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</si>
  <si>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</si>
  <si>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</si>
  <si>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</si>
  <si>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</si>
  <si>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</si>
  <si>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</si>
  <si>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</si>
  <si>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</si>
  <si>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</si>
  <si>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</si>
  <si>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</si>
  <si>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</si>
  <si>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</si>
  <si>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</si>
  <si>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</si>
  <si>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</si>
  <si>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</si>
  <si>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</si>
  <si>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</si>
  <si>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</si>
  <si>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</si>
  <si>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</si>
  <si>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</si>
  <si>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</si>
  <si>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</si>
  <si>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</si>
  <si>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</si>
  <si>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</si>
  <si>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</si>
  <si>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</si>
  <si>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</si>
  <si>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</si>
  <si>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</si>
  <si>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</si>
  <si>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</si>
  <si>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</si>
  <si>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</si>
  <si>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</si>
  <si>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</si>
  <si>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</si>
  <si>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</si>
  <si>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</si>
  <si>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</si>
  <si>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</si>
  <si>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</si>
  <si>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</si>
  <si>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</si>
  <si>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</si>
  <si>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</si>
  <si>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</si>
  <si>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</si>
  <si>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</si>
  <si>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</si>
  <si>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</si>
  <si>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</si>
  <si>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</si>
  <si>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</si>
  <si>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</si>
  <si>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</si>
  <si>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</si>
  <si>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</si>
  <si>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</si>
  <si>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</si>
  <si>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</si>
  <si>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</si>
  <si>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</si>
  <si>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</si>
  <si>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</si>
  <si>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</si>
  <si>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</si>
  <si>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</si>
  <si>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</si>
  <si>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</si>
  <si>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</si>
  <si>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</si>
  <si>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</si>
  <si>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</si>
  <si>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</si>
  <si>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</si>
  <si>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</si>
  <si>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Pick up at Port</t>
  </si>
  <si>
    <t>SV2</t>
  </si>
  <si>
    <t>SV3</t>
  </si>
  <si>
    <t>WOD/SV2</t>
  </si>
  <si>
    <t>WOD/SV3</t>
  </si>
  <si>
    <t>India Office</t>
  </si>
  <si>
    <t>One Central-2</t>
  </si>
  <si>
    <t>Pakistan Office</t>
  </si>
  <si>
    <t>MK SONS (PVT) LTD</t>
  </si>
  <si>
    <t>Liberty Mills Limited</t>
  </si>
  <si>
    <t>Main Category</t>
  </si>
  <si>
    <t>Program Size</t>
  </si>
  <si>
    <t>Winter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</si>
  <si>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</si>
  <si>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</si>
  <si>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</si>
  <si>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</si>
  <si>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</si>
  <si>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</si>
  <si>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</si>
  <si>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</si>
  <si>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</si>
  <si>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</si>
  <si>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</si>
  <si>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</si>
  <si>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</si>
  <si>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</si>
  <si>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</si>
  <si>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</si>
  <si>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</si>
  <si>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</si>
  <si>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</si>
  <si>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</si>
  <si>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</si>
  <si>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</si>
  <si>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</si>
  <si>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</si>
  <si>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</si>
  <si>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</si>
  <si>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</si>
  <si>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</si>
  <si>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</si>
  <si>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</si>
  <si>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</si>
  <si>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</si>
  <si>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</si>
  <si>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</si>
  <si>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</si>
  <si>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</si>
  <si>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</si>
  <si>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</si>
  <si>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</si>
  <si>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</si>
  <si>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</si>
  <si>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</si>
  <si>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</si>
  <si>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</si>
  <si>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</si>
  <si>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</si>
  <si>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</si>
  <si>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</si>
  <si>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</si>
  <si>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</si>
  <si>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</si>
  <si>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</si>
  <si>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QDO</t>
  </si>
  <si>
    <t>NHA</t>
  </si>
  <si>
    <t>LA</t>
  </si>
  <si>
    <t>NY</t>
  </si>
  <si>
    <t>KRC</t>
  </si>
  <si>
    <t>CHA</t>
  </si>
  <si>
    <t>Departure Port</t>
  </si>
  <si>
    <t>Karachi,Pakistan</t>
  </si>
  <si>
    <t>Mumbai,India</t>
  </si>
  <si>
    <t>Nhava Sheva,India</t>
  </si>
  <si>
    <t>Qingdao,China</t>
  </si>
  <si>
    <t>Shanghai,China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</si>
  <si>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</si>
  <si>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</si>
  <si>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</si>
  <si>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</si>
  <si>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</si>
  <si>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</si>
  <si>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</si>
  <si>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</si>
  <si>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GAMER SQUAD</t>
  </si>
  <si>
    <t>Happy Halloween</t>
  </si>
  <si>
    <t>Spooky Halloween</t>
  </si>
  <si>
    <t>HOMEGOODS</t>
  </si>
  <si>
    <t>Homegoods Inc.</t>
  </si>
  <si>
    <t>WALMARTMEX</t>
  </si>
  <si>
    <t>Wal-Mart Mexico</t>
  </si>
  <si>
    <t>MAHEEN TEXTILE MILLS (PVT) LTD.</t>
  </si>
  <si>
    <t>YUNUS</t>
  </si>
  <si>
    <t>南京海聆梦</t>
  </si>
  <si>
    <t>海聆梦家居(SCM)</t>
  </si>
  <si>
    <t>UOM</t>
  </si>
  <si>
    <t>Piece</t>
  </si>
  <si>
    <t>Set</t>
  </si>
  <si>
    <t>Pair</t>
  </si>
  <si>
    <t>Each</t>
  </si>
  <si>
    <t>Carton</t>
  </si>
  <si>
    <t>Joseph Sadony</t>
  </si>
  <si>
    <t>SHET</t>
  </si>
  <si>
    <t>2025 SHET Domestic</t>
  </si>
  <si>
    <t>Patrick Li</t>
  </si>
  <si>
    <t>Sarah Chen</t>
  </si>
  <si>
    <t>AMAZONFBA</t>
  </si>
  <si>
    <t>BLKPBV</t>
  </si>
  <si>
    <t>BELK PRIVATE BRAND VENDOR</t>
  </si>
  <si>
    <t>Belk</t>
  </si>
  <si>
    <t>MarshallsCan</t>
  </si>
  <si>
    <t>Canadian Marshalls</t>
  </si>
  <si>
    <t>Marshalls</t>
  </si>
  <si>
    <t>COSTCOCAN</t>
  </si>
  <si>
    <t>Costco Canada</t>
  </si>
  <si>
    <t>Costco</t>
  </si>
  <si>
    <t>ddDiscount</t>
  </si>
  <si>
    <t>dd’s Discounts</t>
  </si>
  <si>
    <t>dd's Discounts</t>
  </si>
  <si>
    <t>DOLGEN</t>
  </si>
  <si>
    <t>Dollar General Corporation</t>
  </si>
  <si>
    <t>FREDMEYER</t>
  </si>
  <si>
    <t>Fred Meyer Stores</t>
  </si>
  <si>
    <t>GABESBRO</t>
  </si>
  <si>
    <t>Gabriel Brothers Inc.</t>
  </si>
  <si>
    <t>Gabriel Brothers</t>
  </si>
  <si>
    <t>HSN</t>
  </si>
  <si>
    <t>Home Shopping Network</t>
  </si>
  <si>
    <t>HOMESENSE</t>
  </si>
  <si>
    <t>Homesense</t>
  </si>
  <si>
    <t>KOHLDSN</t>
  </si>
  <si>
    <t>Kohl's.com</t>
  </si>
  <si>
    <t>KROGER</t>
  </si>
  <si>
    <t>Kroger</t>
  </si>
  <si>
    <t>MACYBKSTAGE</t>
  </si>
  <si>
    <t>Macy's Backstage</t>
  </si>
  <si>
    <t>MARSHALLS</t>
  </si>
  <si>
    <t>Marshalls, Inc.</t>
  </si>
  <si>
    <t>NEX</t>
  </si>
  <si>
    <t>Nexcom</t>
  </si>
  <si>
    <t>OLDTIMEPOT</t>
  </si>
  <si>
    <t>Old Time Pottery, LLC</t>
  </si>
  <si>
    <t>Old Time Pottery</t>
  </si>
  <si>
    <t>REDAPPLECA</t>
  </si>
  <si>
    <t>RED APPLE STORES INC</t>
  </si>
  <si>
    <t>Red Apple Stores</t>
  </si>
  <si>
    <t>SEVENAVE</t>
  </si>
  <si>
    <t>Seventh Avenue, Inc.</t>
  </si>
  <si>
    <t>Seventh Avenue</t>
  </si>
  <si>
    <t>KROGERDI</t>
  </si>
  <si>
    <t>The Kroger Co. DI</t>
  </si>
  <si>
    <t>TJ MAXX</t>
  </si>
  <si>
    <t>TJMaxx Inc.</t>
  </si>
  <si>
    <t>TJX</t>
  </si>
  <si>
    <t>WINNERS</t>
  </si>
  <si>
    <t>Winners</t>
  </si>
  <si>
    <t>Bang--1</t>
  </si>
  <si>
    <t>Basic-1</t>
  </si>
  <si>
    <t>Basic-2</t>
  </si>
  <si>
    <t>Basic-5</t>
  </si>
  <si>
    <t>STAR-项目组</t>
  </si>
  <si>
    <t>US Production</t>
  </si>
  <si>
    <t>渠道部-项目一组</t>
  </si>
  <si>
    <t>Domestic Purchase</t>
  </si>
  <si>
    <t>Domestic: Customer DC</t>
  </si>
  <si>
    <t>Intl.-Domestic: Warehouse</t>
  </si>
  <si>
    <t>ATA</t>
  </si>
  <si>
    <t>FBA</t>
  </si>
  <si>
    <t>FBG</t>
  </si>
  <si>
    <t>HUT</t>
  </si>
  <si>
    <t>NJN</t>
  </si>
  <si>
    <t>TUT</t>
  </si>
  <si>
    <t>US</t>
  </si>
  <si>
    <t>USA</t>
  </si>
  <si>
    <t>BLANKET(51)</t>
  </si>
  <si>
    <t>COMFORTER (SET)(10)</t>
  </si>
  <si>
    <t>COVERLET&amp;BEDSPR(13)</t>
  </si>
  <si>
    <t>DUVET&amp;DUVET SET(12)</t>
  </si>
  <si>
    <t>PILLOWCASE(21)</t>
  </si>
  <si>
    <t>SHEET/SHEET SET(20)</t>
  </si>
  <si>
    <t>THROW WRAP(58)</t>
  </si>
  <si>
    <t>THROW(50)</t>
  </si>
  <si>
    <t>Nanjing,China</t>
  </si>
  <si>
    <t>Tuticorin,India</t>
  </si>
  <si>
    <t>US Domestic</t>
  </si>
  <si>
    <t>KKP FINE LINEN PVT LTD</t>
  </si>
  <si>
    <t>PREM TEXTILES</t>
  </si>
  <si>
    <t>PREMIER FINE LINENS PVT LTD</t>
  </si>
  <si>
    <t>THE CRESCENT TEXTILE MILLS LIMITED</t>
  </si>
  <si>
    <t>南京美华</t>
  </si>
  <si>
    <t>南通亿家人</t>
  </si>
  <si>
    <t>南通鑫盛</t>
  </si>
  <si>
    <t>吉奥璐纺织</t>
  </si>
  <si>
    <t>新东旭纺织印染有限公司</t>
  </si>
  <si>
    <t>杭州露依尔</t>
  </si>
  <si>
    <t>江苏虞美人</t>
  </si>
  <si>
    <t>浙江峰赫</t>
  </si>
  <si>
    <t>淄博鲁商</t>
  </si>
  <si>
    <t>Super Big: ≥ 500K</t>
  </si>
  <si>
    <t>Big: 300K - 500K</t>
  </si>
  <si>
    <t>Medium: 150K -300K</t>
  </si>
  <si>
    <t>Small: &lt; 150K</t>
  </si>
  <si>
    <t>Required</t>
  </si>
  <si>
    <t>Freight</t>
  </si>
  <si>
    <t>Duty</t>
  </si>
  <si>
    <t>Load</t>
  </si>
  <si>
    <t>Price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</si>
  <si>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</si>
  <si>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</si>
  <si>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</si>
  <si>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</si>
  <si>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</si>
  <si>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</si>
  <si>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</si>
  <si>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</si>
  <si>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</si>
  <si>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</si>
  <si>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</si>
  <si>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</si>
  <si>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</si>
  <si>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</si>
  <si>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</si>
  <si>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</si>
  <si>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</si>
  <si>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</si>
  <si>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</si>
  <si>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</si>
  <si>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</si>
  <si>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</si>
  <si>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</si>
  <si>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</si>
  <si>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</si>
  <si>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</si>
  <si>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</si>
  <si>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</si>
  <si>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</si>
  <si>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</si>
  <si>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</si>
  <si>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</si>
  <si>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</si>
  <si>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</si>
  <si>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</si>
  <si>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</si>
  <si>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</si>
  <si>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</si>
  <si>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</si>
  <si>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</si>
  <si>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</si>
  <si>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</si>
  <si>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</si>
  <si>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Est. Total Cost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</si>
  <si>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</si>
  <si>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</si>
  <si>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</si>
  <si>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</si>
  <si>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</si>
  <si>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SHEET/SHEET SET</t>
  </si>
  <si>
    <t>PILLOWCASE</t>
  </si>
  <si>
    <t>ASSORTMENT</t>
  </si>
  <si>
    <t>BLANKET</t>
  </si>
  <si>
    <t>COMFORTER (SET)</t>
  </si>
  <si>
    <t>COVERLET&amp;BEDSPR</t>
  </si>
  <si>
    <t>DUVET&amp;DUVET SET</t>
  </si>
  <si>
    <t>THROW WRAP</t>
  </si>
  <si>
    <t>THROW</t>
  </si>
  <si>
    <t>Cost</t>
  </si>
  <si>
    <t>UCCPM Price</t>
  </si>
  <si>
    <t>Load 3 %</t>
  </si>
  <si>
    <t>Load 3 $</t>
  </si>
  <si>
    <t>2025 SHET DI</t>
  </si>
  <si>
    <t>2025 SHET POE</t>
  </si>
  <si>
    <t>2025 SHET JLA Ecomm</t>
  </si>
  <si>
    <t>2025 SHET Amazon 1P</t>
  </si>
  <si>
    <t xml:space="preserve">                                                                                  2025 SHET POE Commitment Sheet</t>
  </si>
  <si>
    <t>Load 3</t>
  </si>
  <si>
    <t>free text</t>
  </si>
  <si>
    <t>Customer Item#</t>
  </si>
  <si>
    <t>Container #</t>
  </si>
  <si>
    <t>Trim</t>
  </si>
  <si>
    <t>ZPP (POE Shipments)</t>
  </si>
  <si>
    <t>Material-Short</t>
  </si>
  <si>
    <t>100% Cotton</t>
    <phoneticPr fontId="24" type="noConversion"/>
  </si>
  <si>
    <t xml:space="preserve"> Twin: 66x96", 20x30"(1), 39x75"+12" </t>
  </si>
  <si>
    <t xml:space="preserve"> Full: 81x96", 20x30"(2), 54x75"+14" </t>
  </si>
  <si>
    <t>Margin</t>
  </si>
  <si>
    <t>Margin</t>
    <phoneticPr fontId="24" type="noConversion"/>
  </si>
  <si>
    <t>6302.21.9020</t>
  </si>
  <si>
    <t>Total Costs</t>
  </si>
  <si>
    <t>Total Units</t>
  </si>
  <si>
    <t>6302.21.9020</t>
    <phoneticPr fontId="24" type="noConversion"/>
  </si>
  <si>
    <t xml:space="preserve"> Full: 81x96", 20x30"(2), 54x75"+14" </t>
    <phoneticPr fontId="24" type="noConversion"/>
  </si>
  <si>
    <t>PAK</t>
  </si>
  <si>
    <t xml:space="preserve"> Twin: 66x96", 20x30"(1), 39x75"+12" </t>
    <phoneticPr fontId="24" type="noConversion"/>
  </si>
  <si>
    <t xml:space="preserve"> H (cm)</t>
  </si>
  <si>
    <t>W (cm)</t>
  </si>
  <si>
    <t>L (cm)</t>
  </si>
  <si>
    <t>Warehouse</t>
  </si>
  <si>
    <t>broad cast</t>
  </si>
  <si>
    <t>royalty</t>
  </si>
  <si>
    <t>ood</t>
  </si>
  <si>
    <t>ad</t>
  </si>
  <si>
    <t>AAVN</t>
  </si>
  <si>
    <t>Duty Cost per Item$</t>
  </si>
  <si>
    <t>HS number</t>
  </si>
  <si>
    <t>Freight cost per item $</t>
  </si>
  <si>
    <t>Freight Cost per 40'</t>
  </si>
  <si>
    <t>Total units per 40' Cnt</t>
  </si>
  <si>
    <t>Cubic Meter/ per item</t>
  </si>
  <si>
    <t>Carton gross weight kgs</t>
    <phoneticPr fontId="24" type="noConversion"/>
  </si>
  <si>
    <t>Total Units per Carton</t>
  </si>
  <si>
    <t xml:space="preserve">Carton size </t>
  </si>
  <si>
    <t>Units</t>
  </si>
  <si>
    <t>JLA POE Price</t>
  </si>
  <si>
    <t>JLA LDP Margin</t>
  </si>
  <si>
    <t>LDP with Load $</t>
  </si>
  <si>
    <t>Load (AD,DA, Agent fee, Commission, Storage...)</t>
  </si>
  <si>
    <t xml:space="preserve">Freight </t>
  </si>
  <si>
    <t>F.O.B Cost $</t>
  </si>
  <si>
    <t>UPC</t>
    <phoneticPr fontId="24" type="noConversion"/>
  </si>
  <si>
    <t>Item</t>
    <phoneticPr fontId="24" type="noConversion"/>
  </si>
  <si>
    <t>Pattern/Color</t>
    <phoneticPr fontId="24" type="noConversion"/>
  </si>
  <si>
    <t>VIN #</t>
  </si>
  <si>
    <t>Size / Spec.</t>
  </si>
  <si>
    <t xml:space="preserve">Fabrication </t>
  </si>
  <si>
    <t>Sample #</t>
  </si>
  <si>
    <t>Small: &lt; $100K</t>
  </si>
  <si>
    <t>Small: &lt; $50K</t>
  </si>
  <si>
    <t>Small: &lt; $150K</t>
  </si>
  <si>
    <t>L.S. MILLS LIMITED</t>
    <phoneticPr fontId="24" type="noConversion"/>
  </si>
  <si>
    <t>Domestic: Drop-Ship</t>
  </si>
  <si>
    <t>Medium: $100K - $200K</t>
  </si>
  <si>
    <t>Medium: $50K - $100K</t>
  </si>
  <si>
    <t>Medium: $150K - $300K</t>
  </si>
  <si>
    <t>Sync Technology</t>
  </si>
  <si>
    <t>Swavelle</t>
  </si>
  <si>
    <t>Surf's Up</t>
  </si>
  <si>
    <t>Skatelab</t>
  </si>
  <si>
    <t>Simmons</t>
  </si>
  <si>
    <t>Robert Allen</t>
  </si>
  <si>
    <t>Pucca</t>
  </si>
  <si>
    <t>Park Ave</t>
  </si>
  <si>
    <t>Olive Kids</t>
  </si>
  <si>
    <t>Natori Studio</t>
  </si>
  <si>
    <t>Josie Natori</t>
  </si>
  <si>
    <t>Metropolitan Home</t>
  </si>
  <si>
    <t>Marsha Stewart Everyday</t>
  </si>
  <si>
    <t>Kungfu Panda</t>
  </si>
  <si>
    <t>Halo</t>
  </si>
  <si>
    <t>Fancy Nancy</t>
  </si>
  <si>
    <t>Echo</t>
  </si>
  <si>
    <t>Eddie Baurer</t>
  </si>
  <si>
    <t>C Wonder</t>
  </si>
  <si>
    <t>Casa Cristina</t>
  </si>
  <si>
    <t>Cedar Rige</t>
  </si>
  <si>
    <t>Cesar Millan</t>
  </si>
  <si>
    <t>Cosmo Living</t>
  </si>
  <si>
    <t>Convergence</t>
  </si>
  <si>
    <t>Candice Olson</t>
  </si>
  <si>
    <t>Bobby Jack</t>
  </si>
  <si>
    <t>Bombay</t>
  </si>
  <si>
    <t>Avatar</t>
  </si>
  <si>
    <t>Big: $200K - $500K</t>
  </si>
  <si>
    <t>Big: $100K - $200K</t>
  </si>
  <si>
    <t>Big: $300K - $1M</t>
  </si>
  <si>
    <t>渠道部-项目二组</t>
  </si>
  <si>
    <t>外贸家具面料组</t>
  </si>
  <si>
    <t>Wall Arts</t>
  </si>
  <si>
    <t>Vietnam Office</t>
  </si>
  <si>
    <t>US Furniture-3</t>
  </si>
  <si>
    <t>US Furniture-2</t>
  </si>
  <si>
    <t>US Furniture-1</t>
  </si>
  <si>
    <t>Turkey Office</t>
  </si>
  <si>
    <t>SYNC Technology</t>
  </si>
  <si>
    <t>STAR-2</t>
  </si>
  <si>
    <t>STAR-1</t>
  </si>
  <si>
    <t>Spain</t>
  </si>
  <si>
    <t>Solution X</t>
  </si>
  <si>
    <t>Shen Zhen Office-2</t>
  </si>
  <si>
    <t>Shen Zhen Office-1</t>
  </si>
  <si>
    <t>Shanghai office-4</t>
  </si>
  <si>
    <t>Shanghai office-3</t>
  </si>
  <si>
    <t>Shanghai office-2</t>
  </si>
  <si>
    <t>Shanghai office-1</t>
  </si>
  <si>
    <t>Rug Office</t>
  </si>
  <si>
    <t>Qingdao Office</t>
  </si>
  <si>
    <t>Project S-3</t>
  </si>
  <si>
    <t>Project S-2</t>
  </si>
  <si>
    <t>Project S-1</t>
  </si>
  <si>
    <t>Portugal</t>
  </si>
  <si>
    <t>PETS项目组</t>
  </si>
  <si>
    <t>PETS-2</t>
  </si>
  <si>
    <t>One Central</t>
  </si>
  <si>
    <t>Malaysia Office</t>
  </si>
  <si>
    <t>International Sales Dept.</t>
  </si>
  <si>
    <t>Indonesia Office</t>
  </si>
  <si>
    <t>India Agent</t>
  </si>
  <si>
    <t>Furniture--2</t>
  </si>
  <si>
    <t>Fabric--1</t>
  </si>
  <si>
    <t>Ecommerce Project Team</t>
  </si>
  <si>
    <t>Dongguan Office-Other</t>
  </si>
  <si>
    <t>Dongguan Office-Export</t>
  </si>
  <si>
    <t>BOX-2</t>
  </si>
  <si>
    <t>BOX-1</t>
  </si>
  <si>
    <t>Basic-3</t>
  </si>
  <si>
    <t>Bang--4</t>
  </si>
  <si>
    <t>Bang--3</t>
  </si>
  <si>
    <t>Bang-2</t>
  </si>
  <si>
    <t>A.I.M.</t>
  </si>
  <si>
    <t>Super Big: ≥ $500K</t>
  </si>
  <si>
    <t>Super Big: ≥ $200K</t>
  </si>
  <si>
    <t>Super Big: ≥ $1M</t>
  </si>
  <si>
    <t>Virgin Islands (British)</t>
  </si>
  <si>
    <t>Vietnam</t>
  </si>
  <si>
    <t>Venezuela</t>
  </si>
  <si>
    <t>United Kingdom</t>
  </si>
  <si>
    <t>United Arab Emirates</t>
  </si>
  <si>
    <t>Turkey</t>
  </si>
  <si>
    <t>Thailand</t>
  </si>
  <si>
    <t>Taiwan</t>
  </si>
  <si>
    <t>Switzerland</t>
  </si>
  <si>
    <t>South Africa</t>
  </si>
  <si>
    <t>Singapore</t>
  </si>
  <si>
    <t>Saudi Arabia</t>
  </si>
  <si>
    <t>Saint Kitts and Nevis</t>
  </si>
  <si>
    <t>Russian Federation</t>
  </si>
  <si>
    <t>Puerto Rico</t>
  </si>
  <si>
    <t>Poland</t>
  </si>
  <si>
    <t>Philippine</t>
  </si>
  <si>
    <t>Peru</t>
  </si>
  <si>
    <t>Panama</t>
  </si>
  <si>
    <t>North-Korea</t>
  </si>
  <si>
    <t>New Zealand</t>
  </si>
  <si>
    <t>Netherlands</t>
  </si>
  <si>
    <t>Mexico</t>
  </si>
  <si>
    <t>Marshall Islands</t>
  </si>
  <si>
    <t>Malaysia</t>
  </si>
  <si>
    <t>Korea</t>
  </si>
  <si>
    <t>Japan</t>
  </si>
  <si>
    <t>Italy</t>
  </si>
  <si>
    <t>Indonesia</t>
  </si>
  <si>
    <t>Guatemala</t>
  </si>
  <si>
    <t>Great Britain</t>
  </si>
  <si>
    <t>Germany</t>
  </si>
  <si>
    <t>France</t>
  </si>
  <si>
    <t>Egypt</t>
  </si>
  <si>
    <t>Denmark</t>
  </si>
  <si>
    <t>Colombia</t>
  </si>
  <si>
    <t>Canada</t>
  </si>
  <si>
    <t>Cambodia</t>
  </si>
  <si>
    <t>Brazil</t>
  </si>
  <si>
    <t>Bermuda</t>
  </si>
  <si>
    <t>Belgium</t>
  </si>
  <si>
    <t>Bangladesh</t>
  </si>
  <si>
    <t>Bahamas</t>
  </si>
  <si>
    <t>Austria</t>
  </si>
  <si>
    <t>Australia</t>
  </si>
  <si>
    <t>Argentina</t>
  </si>
  <si>
    <t>Anguilla</t>
  </si>
  <si>
    <t>YOUT</t>
  </si>
  <si>
    <t>WIN</t>
  </si>
  <si>
    <t>TOWL</t>
  </si>
  <si>
    <t>RUG</t>
  </si>
  <si>
    <t>PETB</t>
  </si>
  <si>
    <t>PET</t>
  </si>
  <si>
    <t>LGT</t>
  </si>
  <si>
    <t>FUR</t>
  </si>
  <si>
    <t>BLK</t>
  </si>
  <si>
    <t>BATH</t>
  </si>
  <si>
    <t>BASI</t>
  </si>
  <si>
    <t>ART</t>
  </si>
  <si>
    <t>APL</t>
  </si>
  <si>
    <t>ADUL</t>
  </si>
  <si>
    <r>
      <t xml:space="preserve">Super Big: </t>
    </r>
    <r>
      <rPr>
        <b/>
        <sz val="11"/>
        <color theme="0"/>
        <rFont val="Calibri"/>
        <family val="2"/>
      </rPr>
      <t>≥</t>
    </r>
    <r>
      <rPr>
        <b/>
        <sz val="11"/>
        <color theme="0"/>
        <rFont val="Arial"/>
        <family val="2"/>
      </rPr>
      <t xml:space="preserve"> $1M</t>
    </r>
  </si>
  <si>
    <t>ROSS</t>
  </si>
  <si>
    <t xml:space="preserve">                                                                              JLA HOME Commitment Sheet</t>
  </si>
  <si>
    <t>Cal king: 108x102", 20x40"(2), 72x84"+14"</t>
  </si>
  <si>
    <t>King: 108x102", 20x40"(2), 78x80"+14"</t>
  </si>
  <si>
    <t>Queen: 90x102", 20x30"(2), 60x80"+14"</t>
  </si>
  <si>
    <t>Full: 81x96", 20x30"(2), 54x75"+14"</t>
  </si>
  <si>
    <t>Twin XL: 66x96", 20x30"(1), 39x80"+12"</t>
  </si>
  <si>
    <t>1500-2000 sets</t>
  </si>
  <si>
    <t>Twin: 66x96", 20x30"(1), 39x75"+12"</t>
  </si>
  <si>
    <t>VZB cost $0.45</t>
  </si>
  <si>
    <t xml:space="preserve">Single version all items. WxL Rotary pigment print. 4" self hem in flat and pillow included in size. 1/2" side and bottom hem. Fitted all around elastic. </t>
  </si>
  <si>
    <t>Sheet Set</t>
  </si>
  <si>
    <t>Pigment Print/Solid Dyed (Pastel to medium colors) - Soft Finish</t>
  </si>
  <si>
    <t>Freight cost per 40' HQ</t>
  </si>
  <si>
    <t>Total units per 40' HQ</t>
  </si>
  <si>
    <t>Cubic Meter/ per CTN</t>
  </si>
  <si>
    <t>Total units per carton</t>
  </si>
  <si>
    <t>MOQ / Color</t>
  </si>
  <si>
    <r>
      <t xml:space="preserve">T200 cotton - 40x40/130x60 </t>
    </r>
    <r>
      <rPr>
        <b/>
        <sz val="11"/>
        <color rgb="FFFF0000"/>
        <rFont val="等线"/>
        <family val="2"/>
        <scheme val="minor"/>
      </rPr>
      <t xml:space="preserve">SPI </t>
    </r>
    <r>
      <rPr>
        <b/>
        <sz val="11"/>
        <rFont val="等线"/>
        <family val="2"/>
        <scheme val="minor"/>
      </rPr>
      <t>Percale</t>
    </r>
  </si>
  <si>
    <t>Size</t>
  </si>
  <si>
    <t>Packaging</t>
  </si>
  <si>
    <t>Size / Spec/Special Features</t>
  </si>
  <si>
    <t>Style</t>
  </si>
  <si>
    <t xml:space="preserve">New Prices </t>
  </si>
  <si>
    <t>Old Prices (Production)</t>
  </si>
  <si>
    <t>Project Name</t>
  </si>
  <si>
    <t>Kam</t>
  </si>
  <si>
    <t>Yunus</t>
  </si>
  <si>
    <t>JLA HOME Price Quote Sheet</t>
  </si>
  <si>
    <t>Total</t>
  </si>
  <si>
    <t>Full: 81x96"/54x75+14"/20x30" (2)</t>
  </si>
  <si>
    <t>Twin: 66x96"/39x75+12"/20x30" (1)</t>
  </si>
  <si>
    <t xml:space="preserve">3 piece set -- 200TC 100% Cotton Solid Sheet Set </t>
    <phoneticPr fontId="24" type="noConversion"/>
  </si>
  <si>
    <t xml:space="preserve">4 piece set -- 200TC 100% Cotton Solid Sheet Set </t>
    <phoneticPr fontId="24" type="noConversion"/>
  </si>
  <si>
    <t>100% Cotton Solid Sheet Set, 4" single needle hem, VZB packaging</t>
    <phoneticPr fontId="24" type="noConversion"/>
  </si>
  <si>
    <t xml:space="preserve">200TC 100% Cotton Solid Sheet Set </t>
    <phoneticPr fontId="24" type="noConversion"/>
  </si>
  <si>
    <t>09/11/2025</t>
    <phoneticPr fontId="24" type="noConversion"/>
  </si>
  <si>
    <t>200TC Cotton Solid SS</t>
    <phoneticPr fontId="24" type="noConversion"/>
  </si>
  <si>
    <t>100% Cotton, Solid</t>
    <phoneticPr fontId="24" type="noConversion"/>
  </si>
  <si>
    <t>ARMOIRE COLLECTION</t>
  </si>
  <si>
    <t>ARMOIRE COLLECTION</t>
    <phoneticPr fontId="24" type="noConversion"/>
  </si>
  <si>
    <t>WILLOW &amp; SAGE</t>
  </si>
  <si>
    <t>WILLOW &amp; SAGE</t>
    <phoneticPr fontId="24" type="noConversion"/>
  </si>
  <si>
    <t xml:space="preserve">Bright White </t>
  </si>
  <si>
    <t xml:space="preserve">Bright White </t>
    <phoneticPr fontId="24" type="noConversion"/>
  </si>
  <si>
    <t>Flint Stone</t>
  </si>
  <si>
    <t>Flint Stone</t>
    <phoneticPr fontId="24" type="noConversion"/>
  </si>
  <si>
    <t>Micro Chip</t>
  </si>
  <si>
    <t>Micro Chip</t>
    <phoneticPr fontId="24" type="noConversion"/>
  </si>
  <si>
    <t>Harbor Gray</t>
  </si>
  <si>
    <t>Harbor Gray</t>
    <phoneticPr fontId="24" type="noConversion"/>
  </si>
  <si>
    <t>Pink Nectar</t>
  </si>
  <si>
    <t>Pink Nectar</t>
    <phoneticPr fontId="24" type="noConversion"/>
  </si>
  <si>
    <t>PAK ship date: 2025/12/12</t>
    <phoneticPr fontId="36" type="noConversion"/>
  </si>
  <si>
    <t>POE SW 2/2-2/5/2026</t>
    <phoneticPr fontId="36" type="noConversion"/>
  </si>
  <si>
    <t>RS PO# 11454991</t>
    <phoneticPr fontId="36" type="noConversion"/>
  </si>
  <si>
    <t>Pink Nectar</t>
    <phoneticPr fontId="36" type="noConversion"/>
  </si>
  <si>
    <t>ARMOIRE COLLECTION</t>
    <phoneticPr fontId="36" type="noConversion"/>
  </si>
  <si>
    <t>100% Cotton</t>
    <phoneticPr fontId="0" type="noConversion"/>
  </si>
  <si>
    <t>100% Cotton Solid Sheet Set, 4" single needle hem, VZB packaging</t>
    <phoneticPr fontId="0" type="noConversion"/>
  </si>
  <si>
    <t>Harbor Gray</t>
    <phoneticPr fontId="36" type="noConversion"/>
  </si>
  <si>
    <t>WILLOW &amp; SAGE</t>
    <phoneticPr fontId="36" type="noConversion"/>
  </si>
  <si>
    <t>Micro Chip</t>
    <phoneticPr fontId="36" type="noConversion"/>
  </si>
  <si>
    <t>Flint Stone</t>
    <phoneticPr fontId="36" type="noConversion"/>
  </si>
  <si>
    <t xml:space="preserve">Bright White </t>
    <phoneticPr fontId="36" type="noConversion"/>
  </si>
  <si>
    <t xml:space="preserve">4 piece set -- 200TC 100% Cotton Solid Sheet Set </t>
    <phoneticPr fontId="0" type="noConversion"/>
  </si>
  <si>
    <t>H(CM)</t>
    <phoneticPr fontId="0" type="noConversion"/>
  </si>
  <si>
    <t>W(CM)</t>
    <phoneticPr fontId="0" type="noConversion"/>
  </si>
  <si>
    <t>L(CM)</t>
    <phoneticPr fontId="0" type="noConversion"/>
  </si>
  <si>
    <t xml:space="preserve">Color Pantone </t>
  </si>
  <si>
    <t>Total Cubic</t>
    <phoneticPr fontId="0" type="noConversion"/>
  </si>
  <si>
    <t>Cubic Meter/ per item</t>
    <phoneticPr fontId="0" type="noConversion"/>
  </si>
  <si>
    <r>
      <t>C</t>
    </r>
    <r>
      <rPr>
        <sz val="11"/>
        <color theme="1"/>
        <rFont val="等线"/>
        <family val="3"/>
        <charset val="134"/>
        <scheme val="minor"/>
      </rPr>
      <t>ase Pack</t>
    </r>
  </si>
  <si>
    <t>Sizo Ratio</t>
    <phoneticPr fontId="0" type="noConversion"/>
  </si>
  <si>
    <t>Unit QTY</t>
    <phoneticPr fontId="0" type="noConversion"/>
  </si>
  <si>
    <t xml:space="preserve">Colors </t>
  </si>
  <si>
    <t>Brand</t>
    <phoneticPr fontId="36" type="noConversion"/>
  </si>
  <si>
    <t>JLA POE Price</t>
    <phoneticPr fontId="0" type="noConversion"/>
  </si>
  <si>
    <t>Program</t>
    <phoneticPr fontId="0" type="noConversion"/>
  </si>
  <si>
    <t>Ross Solid Container</t>
    <phoneticPr fontId="36" type="noConversion"/>
  </si>
  <si>
    <t>200TC Cotton Solid</t>
    <phoneticPr fontId="24" type="noConversion"/>
  </si>
  <si>
    <t>RS20-8505</t>
    <phoneticPr fontId="24" type="noConversion"/>
  </si>
  <si>
    <t>RS20-8506</t>
  </si>
  <si>
    <t>RS20-8507</t>
  </si>
  <si>
    <t>RS20-8508</t>
  </si>
  <si>
    <t>RS20-8509</t>
  </si>
  <si>
    <t>RS20-8510</t>
  </si>
  <si>
    <t>RS20-8511</t>
  </si>
  <si>
    <t>RS20-8512</t>
  </si>
  <si>
    <t>RS20-8513</t>
  </si>
  <si>
    <t>RS20-8514</t>
  </si>
  <si>
    <t xml:space="preserve">200TC 100% Cotton Solid Sheet Set </t>
    <phoneticPr fontId="24" type="noConversion"/>
  </si>
  <si>
    <t>022164660715</t>
  </si>
  <si>
    <t>022164660722</t>
  </si>
  <si>
    <t>022164660739</t>
  </si>
  <si>
    <t>022164660746</t>
  </si>
  <si>
    <t>022164660753</t>
  </si>
  <si>
    <t>022164660760</t>
  </si>
  <si>
    <t>022164660777</t>
  </si>
  <si>
    <t>022164660784</t>
  </si>
  <si>
    <t>022164660791</t>
  </si>
  <si>
    <t>022164660807</t>
  </si>
  <si>
    <t>RS20-8505</t>
  </si>
  <si>
    <t>Adjusted QTY</t>
    <phoneticPr fontId="36" type="noConversion"/>
  </si>
  <si>
    <t>/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</si>
</sst>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 &quot;¥&quot;* #,##0.00_ ;_ &quot;¥&quot;* \-#,##0.00_ ;_ &quot;¥&quot;* &quot;-&quot;??_ ;_ @_ "/>
    <numFmt numFmtId="26" formatCode="\$#,##0.00_);[Red]\(\$#,##0.00\)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0.000"/>
    <numFmt numFmtId="183" formatCode="0.0000"/>
    <numFmt numFmtId="184" formatCode="0.000000"/>
    <numFmt numFmtId="185" formatCode="[$￥-804]#,##0.00;[Red][$￥-804]#,##0.00"/>
    <numFmt numFmtId="186" formatCode="_(* #,##0.00_);_(* \(#,##0.00\);_(* &quot;-&quot;??_);_(@_)"/>
    <numFmt numFmtId="187" formatCode="_(* #,##0_);_(* \(#,##0\);_(* &quot;-&quot;??_);_(@_)"/>
    <numFmt numFmtId="188" formatCode="\$#,##0.00;\-\$#,##0.00"/>
    <numFmt numFmtId="189" formatCode="&quot;$&quot;#,##0"/>
    <numFmt numFmtId="190" formatCode="#,##0;[Red]#,##0"/>
    <numFmt numFmtId="191" formatCode="&quot;$&quot;#,##0.00_);[Red]\(&quot;$&quot;#,##0.00\)"/>
    <numFmt numFmtId="192" formatCode="0_ "/>
  </numFmts>
  <fonts count="38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1"/>
      <name val="Cambria"/>
      <family val="1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b/>
      <sz val="10"/>
      <color indexed="1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等线"/>
      <family val="2"/>
      <scheme val="minor"/>
    </font>
    <font>
      <b/>
      <sz val="1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185" fontId="4" fillId="0" borderId="0"/>
    <xf numFmtId="186" fontId="4" fillId="0" borderId="0" applyFont="0" applyFill="0" applyBorder="0" applyAlignment="0" applyProtection="0"/>
    <xf numFmtId="0" fontId="4" fillId="0" borderId="0"/>
    <xf numFmtId="185" fontId="4" fillId="0" borderId="0"/>
    <xf numFmtId="185" fontId="4" fillId="0" borderId="0"/>
    <xf numFmtId="9" fontId="4" fillId="0" borderId="0" applyFont="0" applyFill="0" applyBorder="0" applyAlignment="0" applyProtection="0"/>
    <xf numFmtId="185" fontId="4" fillId="0" borderId="0"/>
    <xf numFmtId="185" fontId="4" fillId="0" borderId="0"/>
    <xf numFmtId="44" fontId="27" fillId="0" borderId="0" applyFont="0" applyFill="0" applyBorder="0" applyAlignment="0" applyProtection="0">
      <alignment vertical="center"/>
    </xf>
    <xf numFmtId="185" fontId="4" fillId="0" borderId="0"/>
    <xf numFmtId="185" fontId="4" fillId="0" borderId="0"/>
    <xf numFmtId="185" fontId="4" fillId="0" borderId="0"/>
    <xf numFmtId="185" fontId="4" fillId="0" borderId="0"/>
    <xf numFmtId="0" fontId="4" fillId="0" borderId="0"/>
    <xf numFmtId="185" fontId="27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185" fontId="27" fillId="0" borderId="0"/>
    <xf numFmtId="0" fontId="35" fillId="0" borderId="0"/>
    <xf numFmtId="0" fontId="1" fillId="0" borderId="0"/>
  </cellStyleXfs>
  <cellXfs count="378">
    <xf numFmtId="0" fontId="0" fillId="0" borderId="0" xfId="0"/>
    <xf numFmtId="9" fontId="0" fillId="0" borderId="0" xfId="0" applyNumberFormat="1"/>
    <xf numFmtId="0" fontId="6" fillId="0" borderId="0" xfId="0" applyFont="1"/>
    <xf numFmtId="0" fontId="3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4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77" fontId="4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4" fillId="0" borderId="1" xfId="3" applyBorder="1" applyAlignment="1" applyProtection="1">
      <alignment horizontal="left"/>
      <protection locked="0"/>
    </xf>
    <xf numFmtId="0" fontId="4" fillId="0" borderId="0" xfId="3" applyAlignment="1" applyProtection="1">
      <alignment horizontal="center"/>
      <protection locked="0"/>
    </xf>
    <xf numFmtId="0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5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4" fillId="0" borderId="0" xfId="3" applyAlignment="1">
      <alignment horizontal="left"/>
    </xf>
    <xf numFmtId="0" fontId="4" fillId="0" borderId="0" xfId="3" applyAlignment="1">
      <alignment horizontal="left" wrapText="1"/>
    </xf>
    <xf numFmtId="177" fontId="4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77" fontId="14" fillId="0" borderId="0" xfId="3" applyNumberFormat="1" applyFont="1" applyAlignment="1">
      <alignment horizontal="left"/>
    </xf>
    <xf numFmtId="0" fontId="15" fillId="5" borderId="1" xfId="3" applyFont="1" applyFill="1" applyBorder="1" applyAlignment="1" applyProtection="1">
      <alignment horizontal="left"/>
      <protection locked="0"/>
    </xf>
    <xf numFmtId="9" fontId="4" fillId="0" borderId="0" xfId="3" applyNumberFormat="1" applyAlignment="1" applyProtection="1">
      <alignment horizontal="center" vertical="center" wrapText="1"/>
      <protection locked="0"/>
    </xf>
    <xf numFmtId="0" fontId="4" fillId="0" borderId="0" xfId="3"/>
    <xf numFmtId="14" fontId="4" fillId="0" borderId="0" xfId="3" applyNumberFormat="1"/>
    <xf numFmtId="0" fontId="4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13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/>
    <xf numFmtId="177" fontId="4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3" fillId="0" borderId="0" xfId="2" applyFon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4" fillId="0" borderId="1" xfId="3" applyBorder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77" fontId="4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5" borderId="1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4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12" fillId="0" borderId="5" xfId="2" applyFont="1" applyBorder="1" applyAlignment="1" applyProtection="1">
      <alignment horizontal="left"/>
      <protection locked="0"/>
    </xf>
    <xf numFmtId="0" fontId="13" fillId="0" borderId="6" xfId="2" applyFont="1" applyBorder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left" vertical="center"/>
      <protection locked="0"/>
    </xf>
    <xf numFmtId="0" fontId="17" fillId="5" borderId="1" xfId="2" applyFont="1" applyFill="1" applyBorder="1" applyAlignment="1" applyProtection="1">
      <alignment horizontal="left"/>
      <protection locked="0"/>
    </xf>
    <xf numFmtId="0" fontId="12" fillId="0" borderId="2" xfId="2" applyFont="1" applyBorder="1" applyProtection="1">
      <protection locked="0"/>
    </xf>
    <xf numFmtId="0" fontId="12" fillId="0" borderId="7" xfId="2" applyFont="1" applyBorder="1" applyProtection="1">
      <protection locked="0"/>
    </xf>
    <xf numFmtId="0" fontId="4" fillId="0" borderId="3" xfId="3" applyBorder="1" applyAlignment="1" applyProtection="1">
      <alignment horizontal="left"/>
      <protection locked="0"/>
    </xf>
    <xf numFmtId="0" fontId="20" fillId="0" borderId="0" xfId="0" applyFont="1" applyAlignment="1">
      <alignment vertical="center" wrapText="1"/>
    </xf>
    <xf numFmtId="0" fontId="12" fillId="0" borderId="7" xfId="2" applyFont="1" applyBorder="1" applyAlignment="1" applyProtection="1">
      <alignment horizontal="left"/>
      <protection locked="0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0" fontId="22" fillId="0" borderId="0" xfId="4" applyFont="1"/>
    <xf numFmtId="0" fontId="22" fillId="0" borderId="0" xfId="4" applyFont="1" applyAlignment="1">
      <alignment wrapText="1"/>
    </xf>
    <xf numFmtId="177" fontId="3" fillId="0" borderId="0" xfId="4" applyNumberFormat="1"/>
    <xf numFmtId="0" fontId="2" fillId="0" borderId="8" xfId="4" applyFont="1" applyBorder="1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" fontId="3" fillId="0" borderId="1" xfId="4" applyNumberFormat="1" applyBorder="1" applyAlignment="1">
      <alignment wrapText="1"/>
    </xf>
    <xf numFmtId="177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9" borderId="1" xfId="4" applyFont="1" applyFill="1" applyBorder="1" applyAlignment="1">
      <alignment horizontal="center" wrapText="1"/>
    </xf>
    <xf numFmtId="0" fontId="20" fillId="9" borderId="1" xfId="4" applyFont="1" applyFill="1" applyBorder="1" applyAlignment="1">
      <alignment horizontal="center" wrapText="1"/>
    </xf>
    <xf numFmtId="0" fontId="20" fillId="10" borderId="1" xfId="4" applyFont="1" applyFill="1" applyBorder="1" applyAlignment="1">
      <alignment horizontal="center" wrapText="1"/>
    </xf>
    <xf numFmtId="0" fontId="2" fillId="10" borderId="1" xfId="4" applyFont="1" applyFill="1" applyBorder="1" applyAlignment="1">
      <alignment horizontal="center" wrapText="1"/>
    </xf>
    <xf numFmtId="177" fontId="2" fillId="11" borderId="2" xfId="4" applyNumberFormat="1" applyFont="1" applyFill="1" applyBorder="1" applyAlignment="1">
      <alignment horizontal="center" wrapText="1"/>
    </xf>
    <xf numFmtId="0" fontId="20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15" fillId="0" borderId="1" xfId="1" applyNumberFormat="1" applyFont="1" applyBorder="1" applyAlignment="1">
      <alignment wrapText="1"/>
    </xf>
    <xf numFmtId="1" fontId="23" fillId="0" borderId="1" xfId="1" applyNumberFormat="1" applyFont="1" applyBorder="1" applyAlignment="1">
      <alignment wrapText="1"/>
    </xf>
    <xf numFmtId="177" fontId="23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23" fillId="10" borderId="1" xfId="1" applyNumberFormat="1" applyFont="1" applyFill="1" applyBorder="1" applyAlignment="1">
      <alignment wrapText="1"/>
    </xf>
    <xf numFmtId="177" fontId="23" fillId="3" borderId="1" xfId="1" applyNumberFormat="1" applyFont="1" applyFill="1" applyBorder="1" applyAlignment="1">
      <alignment wrapText="1"/>
    </xf>
    <xf numFmtId="10" fontId="23" fillId="3" borderId="1" xfId="1" applyNumberFormat="1" applyFont="1" applyFill="1" applyBorder="1" applyAlignment="1">
      <alignment wrapText="1"/>
    </xf>
    <xf numFmtId="177" fontId="15" fillId="12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79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77" fontId="3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3" fillId="0" borderId="1" xfId="4" applyNumberFormat="1" applyBorder="1" applyAlignment="1">
      <alignment wrapText="1"/>
    </xf>
    <xf numFmtId="180" fontId="3" fillId="0" borderId="1" xfId="4" applyNumberFormat="1" applyBorder="1" applyAlignment="1">
      <alignment wrapText="1"/>
    </xf>
    <xf numFmtId="177" fontId="3" fillId="0" borderId="2" xfId="4" applyNumberFormat="1" applyBorder="1"/>
    <xf numFmtId="177" fontId="13" fillId="13" borderId="1" xfId="2" applyNumberFormat="1" applyFont="1" applyFill="1" applyBorder="1" applyAlignment="1" applyProtection="1">
      <alignment horizontal="left"/>
      <protection locked="0"/>
    </xf>
    <xf numFmtId="0" fontId="13" fillId="2" borderId="1" xfId="0" applyFont="1" applyFill="1" applyBorder="1" applyAlignment="1">
      <alignment vertical="center" wrapText="1"/>
    </xf>
    <xf numFmtId="181" fontId="2" fillId="0" borderId="8" xfId="4" applyNumberFormat="1" applyFont="1" applyBorder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1" xfId="4" applyNumberFormat="1" applyBorder="1"/>
    <xf numFmtId="181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2" fontId="2" fillId="0" borderId="8" xfId="4" applyNumberFormat="1" applyFont="1" applyBorder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2" fillId="6" borderId="0" xfId="4" applyNumberFormat="1" applyFont="1" applyFill="1" applyAlignment="1">
      <alignment wrapText="1"/>
    </xf>
    <xf numFmtId="177" fontId="15" fillId="0" borderId="1" xfId="1" applyNumberFormat="1" applyFont="1" applyBorder="1" applyAlignment="1">
      <alignment wrapText="1"/>
    </xf>
    <xf numFmtId="182" fontId="2" fillId="0" borderId="8" xfId="4" applyNumberFormat="1" applyFont="1" applyBorder="1" applyAlignment="1">
      <alignment wrapText="1"/>
    </xf>
    <xf numFmtId="182" fontId="23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0" fontId="12" fillId="0" borderId="0" xfId="2" applyFont="1" applyAlignment="1" applyProtection="1">
      <alignment horizontal="left"/>
      <protection locked="0"/>
    </xf>
    <xf numFmtId="10" fontId="0" fillId="0" borderId="0" xfId="0" applyNumberFormat="1"/>
    <xf numFmtId="184" fontId="3" fillId="2" borderId="1" xfId="4" applyNumberFormat="1" applyFill="1" applyBorder="1"/>
    <xf numFmtId="184" fontId="3" fillId="2" borderId="1" xfId="4" applyNumberFormat="1" applyFill="1" applyBorder="1" applyAlignment="1">
      <alignment wrapText="1"/>
    </xf>
    <xf numFmtId="185" fontId="4" fillId="0" borderId="0" xfId="10"/>
    <xf numFmtId="185" fontId="11" fillId="0" borderId="0" xfId="10" applyFont="1"/>
    <xf numFmtId="187" fontId="4" fillId="0" borderId="0" xfId="11" applyNumberFormat="1" applyFont="1" applyAlignment="1">
      <alignment horizontal="center"/>
    </xf>
    <xf numFmtId="187" fontId="11" fillId="0" borderId="0" xfId="11" applyNumberFormat="1" applyFont="1" applyAlignment="1">
      <alignment horizontal="center"/>
    </xf>
    <xf numFmtId="185" fontId="4" fillId="0" borderId="0" xfId="10" applyAlignment="1">
      <alignment wrapText="1"/>
    </xf>
    <xf numFmtId="185" fontId="0" fillId="0" borderId="0" xfId="10" applyFont="1"/>
    <xf numFmtId="180" fontId="10" fillId="0" borderId="0" xfId="12" applyNumberFormat="1" applyFont="1"/>
    <xf numFmtId="0" fontId="11" fillId="0" borderId="0" xfId="12" applyFont="1"/>
    <xf numFmtId="26" fontId="11" fillId="0" borderId="0" xfId="12" applyNumberFormat="1" applyFont="1"/>
    <xf numFmtId="185" fontId="25" fillId="0" borderId="0" xfId="13" applyFont="1"/>
    <xf numFmtId="1" fontId="11" fillId="0" borderId="0" xfId="12" applyNumberFormat="1" applyFont="1"/>
    <xf numFmtId="185" fontId="11" fillId="10" borderId="0" xfId="10" applyFont="1" applyFill="1"/>
    <xf numFmtId="185" fontId="0" fillId="10" borderId="0" xfId="14" applyFont="1" applyFill="1" applyAlignment="1" applyProtection="1">
      <alignment horizontal="left"/>
      <protection locked="0"/>
    </xf>
    <xf numFmtId="10" fontId="10" fillId="0" borderId="0" xfId="15" applyNumberFormat="1" applyFont="1"/>
    <xf numFmtId="188" fontId="11" fillId="0" borderId="0" xfId="10" applyNumberFormat="1" applyFont="1"/>
    <xf numFmtId="1" fontId="11" fillId="0" borderId="0" xfId="10" applyNumberFormat="1" applyFont="1"/>
    <xf numFmtId="185" fontId="4" fillId="0" borderId="0" xfId="16" applyAlignment="1">
      <alignment wrapText="1"/>
    </xf>
    <xf numFmtId="9" fontId="4" fillId="0" borderId="0" xfId="15" applyFont="1" applyAlignment="1">
      <alignment wrapText="1"/>
    </xf>
    <xf numFmtId="177" fontId="26" fillId="10" borderId="1" xfId="17" applyNumberFormat="1" applyFont="1" applyFill="1" applyBorder="1"/>
    <xf numFmtId="177" fontId="11" fillId="0" borderId="1" xfId="17" applyNumberFormat="1" applyFont="1" applyBorder="1"/>
    <xf numFmtId="180" fontId="11" fillId="0" borderId="1" xfId="15" applyNumberFormat="1" applyFont="1" applyFill="1" applyBorder="1" applyAlignment="1"/>
    <xf numFmtId="177" fontId="11" fillId="0" borderId="1" xfId="18" applyNumberFormat="1" applyFont="1" applyFill="1" applyBorder="1" applyAlignment="1"/>
    <xf numFmtId="176" fontId="4" fillId="0" borderId="1" xfId="10" applyNumberFormat="1" applyBorder="1"/>
    <xf numFmtId="176" fontId="11" fillId="0" borderId="1" xfId="19" applyNumberFormat="1" applyFont="1" applyBorder="1"/>
    <xf numFmtId="176" fontId="11" fillId="0" borderId="1" xfId="16" applyNumberFormat="1" applyFont="1" applyBorder="1"/>
    <xf numFmtId="176" fontId="11" fillId="14" borderId="1" xfId="17" applyNumberFormat="1" applyFont="1" applyFill="1" applyBorder="1"/>
    <xf numFmtId="180" fontId="11" fillId="14" borderId="1" xfId="20" applyNumberFormat="1" applyFont="1" applyFill="1" applyBorder="1"/>
    <xf numFmtId="185" fontId="11" fillId="14" borderId="1" xfId="20" applyFont="1" applyFill="1" applyBorder="1" applyAlignment="1">
      <alignment horizontal="right"/>
    </xf>
    <xf numFmtId="177" fontId="11" fillId="14" borderId="1" xfId="16" applyNumberFormat="1" applyFont="1" applyFill="1" applyBorder="1" applyAlignment="1">
      <alignment wrapText="1"/>
    </xf>
    <xf numFmtId="189" fontId="4" fillId="0" borderId="1" xfId="18" applyNumberFormat="1" applyFont="1" applyFill="1" applyBorder="1" applyAlignment="1">
      <alignment wrapText="1"/>
    </xf>
    <xf numFmtId="3" fontId="11" fillId="14" borderId="1" xfId="16" applyNumberFormat="1" applyFont="1" applyFill="1" applyBorder="1"/>
    <xf numFmtId="183" fontId="11" fillId="14" borderId="1" xfId="16" applyNumberFormat="1" applyFont="1" applyFill="1" applyBorder="1"/>
    <xf numFmtId="190" fontId="4" fillId="14" borderId="1" xfId="17" applyNumberFormat="1" applyFill="1" applyBorder="1" applyAlignment="1">
      <alignment horizontal="center" wrapText="1"/>
    </xf>
    <xf numFmtId="187" fontId="10" fillId="14" borderId="1" xfId="11" applyNumberFormat="1" applyFont="1" applyFill="1" applyBorder="1" applyAlignment="1">
      <alignment horizontal="center" wrapText="1"/>
    </xf>
    <xf numFmtId="187" fontId="10" fillId="0" borderId="1" xfId="11" applyNumberFormat="1" applyFont="1" applyFill="1" applyBorder="1" applyAlignment="1">
      <alignment horizontal="center" wrapText="1"/>
    </xf>
    <xf numFmtId="177" fontId="11" fillId="0" borderId="1" xfId="18" applyNumberFormat="1" applyFont="1" applyFill="1" applyBorder="1" applyAlignment="1">
      <alignment horizontal="center" wrapText="1"/>
    </xf>
    <xf numFmtId="49" fontId="4" fillId="6" borderId="1" xfId="13" applyNumberFormat="1" applyFill="1" applyBorder="1" applyAlignment="1">
      <alignment horizontal="center" vertical="center"/>
    </xf>
    <xf numFmtId="185" fontId="0" fillId="0" borderId="1" xfId="21" applyFont="1" applyBorder="1" applyAlignment="1">
      <alignment horizontal="center" vertical="center" wrapText="1"/>
    </xf>
    <xf numFmtId="185" fontId="4" fillId="0" borderId="0" xfId="17" applyAlignment="1">
      <alignment vertical="center" wrapText="1"/>
    </xf>
    <xf numFmtId="177" fontId="10" fillId="10" borderId="1" xfId="17" applyNumberFormat="1" applyFont="1" applyFill="1" applyBorder="1" applyAlignment="1">
      <alignment vertical="center"/>
    </xf>
    <xf numFmtId="177" fontId="10" fillId="10" borderId="1" xfId="18" applyNumberFormat="1" applyFont="1" applyFill="1" applyBorder="1" applyAlignment="1">
      <alignment vertical="center"/>
    </xf>
    <xf numFmtId="176" fontId="10" fillId="10" borderId="1" xfId="10" applyNumberFormat="1" applyFont="1" applyFill="1" applyBorder="1" applyAlignment="1">
      <alignment vertical="center"/>
    </xf>
    <xf numFmtId="176" fontId="10" fillId="10" borderId="1" xfId="17" applyNumberFormat="1" applyFont="1" applyFill="1" applyBorder="1" applyAlignment="1">
      <alignment vertical="center"/>
    </xf>
    <xf numFmtId="180" fontId="10" fillId="10" borderId="1" xfId="17" applyNumberFormat="1" applyFont="1" applyFill="1" applyBorder="1" applyAlignment="1">
      <alignment vertical="center"/>
    </xf>
    <xf numFmtId="185" fontId="10" fillId="10" borderId="1" xfId="17" applyFont="1" applyFill="1" applyBorder="1" applyAlignment="1">
      <alignment horizontal="center" vertical="center"/>
    </xf>
    <xf numFmtId="177" fontId="10" fillId="10" borderId="1" xfId="17" applyNumberFormat="1" applyFont="1" applyFill="1" applyBorder="1" applyAlignment="1">
      <alignment vertical="center" wrapText="1"/>
    </xf>
    <xf numFmtId="189" fontId="10" fillId="10" borderId="1" xfId="17" applyNumberFormat="1" applyFont="1" applyFill="1" applyBorder="1" applyAlignment="1">
      <alignment vertical="center" wrapText="1"/>
    </xf>
    <xf numFmtId="3" fontId="10" fillId="10" borderId="1" xfId="17" applyNumberFormat="1" applyFont="1" applyFill="1" applyBorder="1" applyAlignment="1">
      <alignment vertical="center"/>
    </xf>
    <xf numFmtId="183" fontId="10" fillId="10" borderId="1" xfId="17" applyNumberFormat="1" applyFont="1" applyFill="1" applyBorder="1" applyAlignment="1">
      <alignment vertical="center"/>
    </xf>
    <xf numFmtId="190" fontId="10" fillId="10" borderId="1" xfId="17" applyNumberFormat="1" applyFont="1" applyFill="1" applyBorder="1" applyAlignment="1">
      <alignment horizontal="center" wrapText="1"/>
    </xf>
    <xf numFmtId="187" fontId="10" fillId="10" borderId="1" xfId="11" applyNumberFormat="1" applyFont="1" applyFill="1" applyBorder="1" applyAlignment="1">
      <alignment horizontal="center" wrapText="1"/>
    </xf>
    <xf numFmtId="14" fontId="26" fillId="10" borderId="1" xfId="17" applyNumberFormat="1" applyFont="1" applyFill="1" applyBorder="1" applyAlignment="1">
      <alignment horizontal="center" vertical="center"/>
    </xf>
    <xf numFmtId="185" fontId="10" fillId="10" borderId="1" xfId="17" applyFont="1" applyFill="1" applyBorder="1" applyAlignment="1">
      <alignment vertical="center" wrapText="1"/>
    </xf>
    <xf numFmtId="185" fontId="10" fillId="10" borderId="1" xfId="17" applyFont="1" applyFill="1" applyBorder="1" applyAlignment="1">
      <alignment horizontal="center" vertical="center" wrapText="1"/>
    </xf>
    <xf numFmtId="185" fontId="26" fillId="10" borderId="7" xfId="10" applyFont="1" applyFill="1" applyBorder="1" applyAlignment="1">
      <alignment vertical="center"/>
    </xf>
    <xf numFmtId="185" fontId="26" fillId="10" borderId="9" xfId="10" applyFont="1" applyFill="1" applyBorder="1" applyAlignment="1">
      <alignment vertical="center"/>
    </xf>
    <xf numFmtId="185" fontId="26" fillId="10" borderId="2" xfId="10" applyFont="1" applyFill="1" applyBorder="1" applyAlignment="1">
      <alignment vertical="center"/>
    </xf>
    <xf numFmtId="185" fontId="4" fillId="0" borderId="9" xfId="10" applyBorder="1"/>
    <xf numFmtId="185" fontId="4" fillId="0" borderId="0" xfId="10" applyAlignment="1">
      <alignment horizontal="center" vertical="center"/>
    </xf>
    <xf numFmtId="187" fontId="10" fillId="10" borderId="1" xfId="11" applyNumberFormat="1" applyFont="1" applyFill="1" applyBorder="1" applyAlignment="1">
      <alignment horizontal="center" vertical="center" wrapText="1"/>
    </xf>
    <xf numFmtId="185" fontId="4" fillId="0" borderId="0" xfId="10" applyAlignment="1">
      <alignment horizontal="center" vertical="center" wrapText="1"/>
    </xf>
    <xf numFmtId="9" fontId="15" fillId="0" borderId="1" xfId="10" applyNumberFormat="1" applyFont="1" applyBorder="1" applyAlignment="1">
      <alignment horizontal="center" vertical="center" wrapText="1"/>
    </xf>
    <xf numFmtId="10" fontId="15" fillId="0" borderId="1" xfId="10" applyNumberFormat="1" applyFont="1" applyBorder="1" applyAlignment="1">
      <alignment horizontal="center" vertical="center" wrapText="1"/>
    </xf>
    <xf numFmtId="185" fontId="15" fillId="0" borderId="1" xfId="10" applyFont="1" applyBorder="1" applyAlignment="1">
      <alignment horizontal="center" vertical="center" wrapText="1"/>
    </xf>
    <xf numFmtId="189" fontId="15" fillId="0" borderId="1" xfId="10" applyNumberFormat="1" applyFont="1" applyBorder="1" applyAlignment="1">
      <alignment horizontal="center" vertical="center" wrapText="1"/>
    </xf>
    <xf numFmtId="190" fontId="23" fillId="0" borderId="1" xfId="10" applyNumberFormat="1" applyFont="1" applyBorder="1" applyAlignment="1">
      <alignment horizontal="center" vertical="center" wrapText="1"/>
    </xf>
    <xf numFmtId="187" fontId="15" fillId="0" borderId="1" xfId="11" applyNumberFormat="1" applyFont="1" applyBorder="1" applyAlignment="1">
      <alignment horizontal="center" vertical="center" wrapText="1"/>
    </xf>
    <xf numFmtId="185" fontId="15" fillId="0" borderId="1" xfId="10" applyFont="1" applyBorder="1" applyAlignment="1">
      <alignment horizontal="center" vertical="center"/>
    </xf>
    <xf numFmtId="185" fontId="23" fillId="0" borderId="1" xfId="10" applyFont="1" applyBorder="1" applyAlignment="1">
      <alignment vertical="center" wrapText="1"/>
    </xf>
    <xf numFmtId="185" fontId="4" fillId="0" borderId="0" xfId="14" applyAlignment="1" applyProtection="1">
      <alignment horizontal="left"/>
      <protection locked="0"/>
    </xf>
    <xf numFmtId="185" fontId="4" fillId="0" borderId="0" xfId="14" applyAlignment="1">
      <alignment horizontal="left"/>
    </xf>
    <xf numFmtId="185" fontId="4" fillId="0" borderId="0" xfId="14" applyAlignment="1" applyProtection="1">
      <alignment horizontal="center"/>
      <protection locked="0"/>
    </xf>
    <xf numFmtId="9" fontId="4" fillId="0" borderId="0" xfId="14" applyNumberFormat="1" applyAlignment="1">
      <alignment horizontal="center" wrapText="1"/>
    </xf>
    <xf numFmtId="9" fontId="4" fillId="0" borderId="0" xfId="14" applyNumberFormat="1" applyAlignment="1" applyProtection="1">
      <alignment horizontal="center" wrapText="1"/>
      <protection locked="0"/>
    </xf>
    <xf numFmtId="9" fontId="4" fillId="0" borderId="0" xfId="14" applyNumberFormat="1" applyAlignment="1" applyProtection="1">
      <alignment horizontal="center"/>
      <protection locked="0"/>
    </xf>
    <xf numFmtId="185" fontId="9" fillId="0" borderId="0" xfId="14" applyFont="1" applyAlignment="1" applyProtection="1">
      <alignment horizontal="left"/>
      <protection locked="0"/>
    </xf>
    <xf numFmtId="185" fontId="13" fillId="0" borderId="0" xfId="14" applyFont="1" applyAlignment="1" applyProtection="1">
      <alignment horizontal="left" wrapText="1"/>
      <protection locked="0"/>
    </xf>
    <xf numFmtId="185" fontId="12" fillId="0" borderId="0" xfId="14" applyFont="1" applyAlignment="1" applyProtection="1">
      <alignment wrapText="1"/>
      <protection locked="0"/>
    </xf>
    <xf numFmtId="185" fontId="12" fillId="0" borderId="13" xfId="14" applyFont="1" applyBorder="1" applyAlignment="1" applyProtection="1">
      <alignment horizontal="left"/>
      <protection locked="0"/>
    </xf>
    <xf numFmtId="185" fontId="13" fillId="0" borderId="13" xfId="14" applyFont="1" applyBorder="1" applyAlignment="1" applyProtection="1">
      <alignment horizontal="left"/>
      <protection locked="0"/>
    </xf>
    <xf numFmtId="14" fontId="13" fillId="0" borderId="13" xfId="14" applyNumberFormat="1" applyFont="1" applyBorder="1" applyAlignment="1" applyProtection="1">
      <alignment horizontal="left"/>
      <protection locked="0"/>
    </xf>
    <xf numFmtId="185" fontId="12" fillId="0" borderId="14" xfId="14" applyFont="1" applyBorder="1" applyAlignment="1" applyProtection="1">
      <alignment horizontal="left"/>
      <protection locked="0"/>
    </xf>
    <xf numFmtId="177" fontId="4" fillId="0" borderId="0" xfId="14" applyNumberFormat="1" applyAlignment="1">
      <alignment horizontal="left"/>
    </xf>
    <xf numFmtId="185" fontId="4" fillId="0" borderId="0" xfId="14"/>
    <xf numFmtId="14" fontId="4" fillId="0" borderId="0" xfId="14" applyNumberFormat="1"/>
    <xf numFmtId="9" fontId="4" fillId="0" borderId="0" xfId="14" applyNumberFormat="1" applyAlignment="1" applyProtection="1">
      <alignment horizontal="center" vertical="center" wrapText="1"/>
      <protection locked="0"/>
    </xf>
    <xf numFmtId="185" fontId="4" fillId="0" borderId="0" xfId="14" applyAlignment="1" applyProtection="1">
      <alignment horizontal="center" vertical="center" wrapText="1"/>
      <protection locked="0"/>
    </xf>
    <xf numFmtId="185" fontId="13" fillId="0" borderId="0" xfId="14" applyFont="1" applyAlignment="1" applyProtection="1">
      <alignment horizontal="left"/>
      <protection locked="0"/>
    </xf>
    <xf numFmtId="185" fontId="29" fillId="0" borderId="0" xfId="14" applyFont="1" applyProtection="1">
      <protection locked="0"/>
    </xf>
    <xf numFmtId="185" fontId="12" fillId="0" borderId="1" xfId="14" applyFont="1" applyBorder="1" applyAlignment="1" applyProtection="1">
      <alignment horizontal="left"/>
      <protection locked="0"/>
    </xf>
    <xf numFmtId="185" fontId="13" fillId="0" borderId="1" xfId="14" applyFont="1" applyBorder="1" applyAlignment="1" applyProtection="1">
      <alignment horizontal="left"/>
      <protection locked="0"/>
    </xf>
    <xf numFmtId="189" fontId="13" fillId="0" borderId="1" xfId="14" applyNumberFormat="1" applyFont="1" applyBorder="1" applyAlignment="1" applyProtection="1">
      <alignment horizontal="left"/>
      <protection locked="0"/>
    </xf>
    <xf numFmtId="185" fontId="12" fillId="0" borderId="16" xfId="14" applyFont="1" applyBorder="1" applyAlignment="1" applyProtection="1">
      <alignment horizontal="left"/>
      <protection locked="0"/>
    </xf>
    <xf numFmtId="14" fontId="13" fillId="0" borderId="0" xfId="14" applyNumberFormat="1" applyFont="1" applyAlignment="1" applyProtection="1">
      <alignment horizontal="left"/>
      <protection locked="0"/>
    </xf>
    <xf numFmtId="185" fontId="30" fillId="0" borderId="0" xfId="14" applyFont="1" applyAlignment="1" applyProtection="1">
      <alignment horizontal="left"/>
      <protection locked="0"/>
    </xf>
    <xf numFmtId="185" fontId="13" fillId="0" borderId="0" xfId="22" applyFont="1"/>
    <xf numFmtId="185" fontId="31" fillId="0" borderId="0" xfId="13" applyFont="1"/>
    <xf numFmtId="185" fontId="29" fillId="0" borderId="0" xfId="14" applyFont="1" applyAlignment="1" applyProtection="1">
      <alignment horizontal="left"/>
      <protection locked="0"/>
    </xf>
    <xf numFmtId="185" fontId="12" fillId="0" borderId="18" xfId="14" applyFont="1" applyBorder="1" applyAlignment="1" applyProtection="1">
      <alignment horizontal="left"/>
      <protection locked="0"/>
    </xf>
    <xf numFmtId="185" fontId="13" fillId="0" borderId="18" xfId="14" applyFont="1" applyBorder="1" applyAlignment="1" applyProtection="1">
      <alignment horizontal="left"/>
      <protection locked="0"/>
    </xf>
    <xf numFmtId="185" fontId="12" fillId="0" borderId="19" xfId="14" applyFont="1" applyBorder="1" applyAlignment="1" applyProtection="1">
      <alignment horizontal="left"/>
      <protection locked="0"/>
    </xf>
    <xf numFmtId="177" fontId="4" fillId="0" borderId="0" xfId="14" applyNumberFormat="1" applyAlignment="1" applyProtection="1">
      <alignment horizontal="left"/>
      <protection locked="0"/>
    </xf>
    <xf numFmtId="177" fontId="15" fillId="0" borderId="0" xfId="14" applyNumberFormat="1" applyFont="1" applyAlignment="1" applyProtection="1">
      <alignment horizontal="left"/>
      <protection locked="0"/>
    </xf>
    <xf numFmtId="185" fontId="7" fillId="0" borderId="0" xfId="14" applyFont="1" applyProtection="1">
      <protection locked="0"/>
    </xf>
    <xf numFmtId="185" fontId="6" fillId="0" borderId="0" xfId="13" applyFont="1" applyAlignment="1">
      <alignment horizontal="center" vertical="center"/>
    </xf>
    <xf numFmtId="177" fontId="6" fillId="0" borderId="1" xfId="23" applyNumberFormat="1" applyFont="1" applyBorder="1" applyAlignment="1">
      <alignment horizontal="center" vertical="center" wrapText="1"/>
    </xf>
    <xf numFmtId="177" fontId="6" fillId="0" borderId="1" xfId="24" applyNumberFormat="1" applyFont="1" applyFill="1" applyBorder="1" applyAlignment="1">
      <alignment horizontal="center" vertical="center" wrapText="1"/>
    </xf>
    <xf numFmtId="3" fontId="6" fillId="0" borderId="1" xfId="23" applyNumberFormat="1" applyFont="1" applyBorder="1" applyAlignment="1">
      <alignment horizontal="center" vertical="center"/>
    </xf>
    <xf numFmtId="183" fontId="6" fillId="0" borderId="1" xfId="23" applyNumberFormat="1" applyFont="1" applyBorder="1" applyAlignment="1">
      <alignment horizontal="center" vertical="center"/>
    </xf>
    <xf numFmtId="0" fontId="6" fillId="0" borderId="1" xfId="23" applyFont="1" applyBorder="1" applyAlignment="1">
      <alignment horizontal="center" vertical="center" wrapText="1"/>
    </xf>
    <xf numFmtId="176" fontId="6" fillId="15" borderId="1" xfId="25" applyFont="1" applyFill="1" applyBorder="1" applyAlignment="1">
      <alignment horizontal="center" vertical="center" wrapText="1"/>
    </xf>
    <xf numFmtId="185" fontId="6" fillId="0" borderId="2" xfId="13" applyFont="1" applyBorder="1" applyAlignment="1">
      <alignment vertical="center" wrapText="1"/>
    </xf>
    <xf numFmtId="0" fontId="34" fillId="10" borderId="1" xfId="23" applyFont="1" applyFill="1" applyBorder="1" applyAlignment="1">
      <alignment horizontal="center" vertical="center" wrapText="1"/>
    </xf>
    <xf numFmtId="0" fontId="34" fillId="10" borderId="7" xfId="23" applyFont="1" applyFill="1" applyBorder="1" applyAlignment="1">
      <alignment horizontal="center" vertical="center" wrapText="1"/>
    </xf>
    <xf numFmtId="0" fontId="5" fillId="10" borderId="1" xfId="23" applyFont="1" applyFill="1" applyBorder="1" applyAlignment="1">
      <alignment horizontal="center" vertical="center" wrapText="1"/>
    </xf>
    <xf numFmtId="0" fontId="5" fillId="10" borderId="2" xfId="23" applyFont="1" applyFill="1" applyBorder="1" applyAlignment="1">
      <alignment horizontal="center" vertical="center" wrapText="1"/>
    </xf>
    <xf numFmtId="0" fontId="34" fillId="16" borderId="2" xfId="23" applyFont="1" applyFill="1" applyBorder="1" applyAlignment="1">
      <alignment horizontal="center" vertical="center" wrapText="1"/>
    </xf>
    <xf numFmtId="0" fontId="34" fillId="16" borderId="1" xfId="23" applyFont="1" applyFill="1" applyBorder="1" applyAlignment="1">
      <alignment horizontal="center" vertical="center" wrapText="1"/>
    </xf>
    <xf numFmtId="0" fontId="34" fillId="16" borderId="1" xfId="23" applyFont="1" applyFill="1" applyBorder="1" applyAlignment="1">
      <alignment horizontal="center" vertical="center"/>
    </xf>
    <xf numFmtId="0" fontId="34" fillId="5" borderId="1" xfId="23" applyFont="1" applyFill="1" applyBorder="1" applyAlignment="1">
      <alignment horizontal="center" vertical="center" wrapText="1"/>
    </xf>
    <xf numFmtId="0" fontId="34" fillId="5" borderId="9" xfId="23" applyFont="1" applyFill="1" applyBorder="1" applyAlignment="1">
      <alignment horizontal="center" vertical="center" wrapText="1"/>
    </xf>
    <xf numFmtId="0" fontId="34" fillId="5" borderId="2" xfId="23" applyFont="1" applyFill="1" applyBorder="1" applyAlignment="1">
      <alignment horizontal="center" vertical="center" wrapText="1"/>
    </xf>
    <xf numFmtId="0" fontId="34" fillId="0" borderId="21" xfId="23" applyFont="1" applyBorder="1" applyAlignment="1">
      <alignment horizontal="center" vertical="center" wrapText="1"/>
    </xf>
    <xf numFmtId="185" fontId="33" fillId="0" borderId="1" xfId="13" applyFont="1" applyBorder="1" applyAlignment="1">
      <alignment horizontal="center" vertical="center"/>
    </xf>
    <xf numFmtId="185" fontId="33" fillId="0" borderId="2" xfId="13" applyFont="1" applyBorder="1" applyAlignment="1">
      <alignment horizontal="center" vertical="center"/>
    </xf>
    <xf numFmtId="0" fontId="34" fillId="0" borderId="2" xfId="23" applyFont="1" applyBorder="1" applyAlignment="1">
      <alignment horizontal="center" vertical="center" wrapText="1"/>
    </xf>
    <xf numFmtId="191" fontId="33" fillId="12" borderId="1" xfId="23" applyNumberFormat="1" applyFont="1" applyFill="1" applyBorder="1" applyAlignment="1">
      <alignment horizontal="center" vertical="center"/>
    </xf>
    <xf numFmtId="0" fontId="33" fillId="12" borderId="1" xfId="23" applyFont="1" applyFill="1" applyBorder="1" applyAlignment="1">
      <alignment horizontal="center" vertical="center" wrapText="1"/>
    </xf>
    <xf numFmtId="0" fontId="34" fillId="0" borderId="1" xfId="23" applyFont="1" applyBorder="1" applyAlignment="1">
      <alignment horizontal="center" vertical="center"/>
    </xf>
    <xf numFmtId="0" fontId="34" fillId="0" borderId="1" xfId="23" applyFont="1" applyBorder="1" applyAlignment="1">
      <alignment horizontal="center" vertical="center" wrapText="1"/>
    </xf>
    <xf numFmtId="0" fontId="6" fillId="0" borderId="21" xfId="23" applyFont="1" applyBorder="1" applyAlignment="1">
      <alignment horizontal="center" vertical="center"/>
    </xf>
    <xf numFmtId="0" fontId="34" fillId="10" borderId="2" xfId="23" applyFont="1" applyFill="1" applyBorder="1" applyAlignment="1">
      <alignment horizontal="center" vertical="center" wrapText="1"/>
    </xf>
    <xf numFmtId="14" fontId="34" fillId="0" borderId="2" xfId="23" applyNumberFormat="1" applyFont="1" applyBorder="1" applyAlignment="1">
      <alignment horizontal="center" vertical="center"/>
    </xf>
    <xf numFmtId="14" fontId="34" fillId="0" borderId="1" xfId="23" applyNumberFormat="1" applyFont="1" applyBorder="1" applyAlignment="1">
      <alignment horizontal="center" vertical="center"/>
    </xf>
    <xf numFmtId="0" fontId="6" fillId="0" borderId="0" xfId="23" applyFont="1" applyAlignment="1">
      <alignment horizontal="center" vertical="center"/>
    </xf>
    <xf numFmtId="0" fontId="34" fillId="0" borderId="0" xfId="23" applyFont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185" fontId="3" fillId="0" borderId="1" xfId="21" applyFont="1" applyBorder="1" applyAlignment="1">
      <alignment horizontal="center" vertical="center" wrapText="1"/>
    </xf>
    <xf numFmtId="185" fontId="3" fillId="10" borderId="1" xfId="21" applyFont="1" applyFill="1" applyBorder="1" applyAlignment="1">
      <alignment horizontal="center" vertical="center" wrapText="1"/>
    </xf>
    <xf numFmtId="0" fontId="1" fillId="0" borderId="0" xfId="28"/>
    <xf numFmtId="14" fontId="1" fillId="0" borderId="0" xfId="28" applyNumberFormat="1"/>
    <xf numFmtId="0" fontId="1" fillId="0" borderId="1" xfId="28" applyBorder="1" applyAlignment="1">
      <alignment horizontal="center" vertical="center"/>
    </xf>
    <xf numFmtId="0" fontId="1" fillId="0" borderId="1" xfId="28" applyBorder="1"/>
    <xf numFmtId="10" fontId="35" fillId="0" borderId="1" xfId="28" applyNumberFormat="1" applyFont="1" applyBorder="1" applyAlignment="1">
      <alignment horizontal="center" vertical="center"/>
    </xf>
    <xf numFmtId="192" fontId="5" fillId="0" borderId="1" xfId="28" applyNumberFormat="1" applyFont="1" applyBorder="1" applyAlignment="1">
      <alignment horizontal="center" vertical="center"/>
    </xf>
    <xf numFmtId="0" fontId="5" fillId="0" borderId="1" xfId="28" applyFont="1" applyBorder="1" applyAlignment="1">
      <alignment horizontal="center" vertical="center"/>
    </xf>
    <xf numFmtId="188" fontId="1" fillId="0" borderId="0" xfId="28" applyNumberFormat="1"/>
    <xf numFmtId="0" fontId="1" fillId="0" borderId="3" xfId="28" applyBorder="1" applyAlignment="1">
      <alignment horizontal="center" vertical="center"/>
    </xf>
    <xf numFmtId="10" fontId="1" fillId="0" borderId="3" xfId="28" applyNumberFormat="1" applyBorder="1" applyAlignment="1">
      <alignment horizontal="center" vertical="center"/>
    </xf>
    <xf numFmtId="192" fontId="37" fillId="0" borderId="1" xfId="28" applyNumberFormat="1" applyFont="1" applyBorder="1" applyAlignment="1">
      <alignment horizontal="center" vertical="center"/>
    </xf>
    <xf numFmtId="188" fontId="1" fillId="0" borderId="3" xfId="28" applyNumberFormat="1" applyBorder="1" applyAlignment="1">
      <alignment horizontal="center" vertical="center"/>
    </xf>
    <xf numFmtId="188" fontId="1" fillId="0" borderId="1" xfId="28" applyNumberFormat="1" applyBorder="1" applyAlignment="1">
      <alignment horizontal="center" vertical="center" wrapText="1"/>
    </xf>
    <xf numFmtId="188" fontId="1" fillId="0" borderId="1" xfId="28" applyNumberFormat="1" applyBorder="1" applyAlignment="1">
      <alignment horizontal="center" vertical="center"/>
    </xf>
    <xf numFmtId="188" fontId="1" fillId="0" borderId="3" xfId="28" applyNumberFormat="1" applyBorder="1" applyAlignment="1">
      <alignment horizontal="center" vertical="center" wrapText="1"/>
    </xf>
    <xf numFmtId="10" fontId="1" fillId="0" borderId="6" xfId="28" applyNumberFormat="1" applyBorder="1" applyAlignment="1">
      <alignment horizontal="center" vertical="center"/>
    </xf>
    <xf numFmtId="0" fontId="35" fillId="0" borderId="1" xfId="28" applyFont="1" applyBorder="1"/>
    <xf numFmtId="0" fontId="5" fillId="0" borderId="0" xfId="28" applyFont="1"/>
    <xf numFmtId="0" fontId="5" fillId="17" borderId="23" xfId="28" applyFont="1" applyFill="1" applyBorder="1"/>
    <xf numFmtId="0" fontId="1" fillId="10" borderId="0" xfId="28" applyFill="1"/>
    <xf numFmtId="185" fontId="4" fillId="10" borderId="0" xfId="10" applyFill="1"/>
    <xf numFmtId="0" fontId="4" fillId="0" borderId="1" xfId="0" quotePrefix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2" fillId="7" borderId="2" xfId="4" applyFont="1" applyFill="1" applyBorder="1" applyAlignment="1">
      <alignment horizontal="center" wrapText="1"/>
    </xf>
    <xf numFmtId="0" fontId="2" fillId="7" borderId="9" xfId="4" applyFont="1" applyFill="1" applyBorder="1" applyAlignment="1">
      <alignment horizontal="center" wrapText="1"/>
    </xf>
    <xf numFmtId="0" fontId="2" fillId="7" borderId="7" xfId="4" applyFont="1" applyFill="1" applyBorder="1" applyAlignment="1">
      <alignment horizontal="center" wrapText="1"/>
    </xf>
    <xf numFmtId="0" fontId="2" fillId="8" borderId="3" xfId="4" applyFont="1" applyFill="1" applyBorder="1" applyAlignment="1">
      <alignment horizontal="center" wrapText="1"/>
    </xf>
    <xf numFmtId="0" fontId="2" fillId="6" borderId="10" xfId="4" applyFont="1" applyFill="1" applyBorder="1" applyAlignment="1">
      <alignment horizontal="center" wrapText="1"/>
    </xf>
    <xf numFmtId="0" fontId="2" fillId="6" borderId="8" xfId="4" applyFont="1" applyFill="1" applyBorder="1" applyAlignment="1">
      <alignment horizontal="center" wrapText="1"/>
    </xf>
    <xf numFmtId="0" fontId="2" fillId="6" borderId="11" xfId="4" applyFont="1" applyFill="1" applyBorder="1" applyAlignment="1">
      <alignment horizontal="center" wrapText="1"/>
    </xf>
    <xf numFmtId="0" fontId="2" fillId="3" borderId="10" xfId="4" applyFont="1" applyFill="1" applyBorder="1" applyAlignment="1">
      <alignment horizontal="center" wrapText="1"/>
    </xf>
    <xf numFmtId="0" fontId="2" fillId="3" borderId="8" xfId="4" applyFont="1" applyFill="1" applyBorder="1" applyAlignment="1">
      <alignment horizontal="center" wrapText="1"/>
    </xf>
    <xf numFmtId="0" fontId="22" fillId="6" borderId="8" xfId="4" applyFont="1" applyFill="1" applyBorder="1" applyAlignment="1">
      <alignment horizontal="center"/>
    </xf>
    <xf numFmtId="0" fontId="22" fillId="6" borderId="11" xfId="4" applyFont="1" applyFill="1" applyBorder="1" applyAlignment="1">
      <alignment horizontal="center"/>
    </xf>
    <xf numFmtId="0" fontId="15" fillId="0" borderId="1" xfId="12" applyFont="1" applyBorder="1" applyAlignment="1">
      <alignment horizontal="center" vertical="center" wrapText="1"/>
    </xf>
    <xf numFmtId="0" fontId="15" fillId="0" borderId="3" xfId="12" applyFont="1" applyBorder="1" applyAlignment="1">
      <alignment horizontal="center" vertical="center" wrapText="1"/>
    </xf>
    <xf numFmtId="0" fontId="15" fillId="0" borderId="4" xfId="12" applyFont="1" applyBorder="1" applyAlignment="1">
      <alignment horizontal="center" vertical="center" wrapText="1"/>
    </xf>
    <xf numFmtId="0" fontId="15" fillId="0" borderId="6" xfId="12" applyFont="1" applyBorder="1" applyAlignment="1">
      <alignment horizontal="center" vertical="center" wrapText="1"/>
    </xf>
    <xf numFmtId="0" fontId="4" fillId="0" borderId="3" xfId="12" applyBorder="1" applyAlignment="1">
      <alignment horizontal="center" vertical="center" wrapText="1"/>
    </xf>
    <xf numFmtId="0" fontId="4" fillId="0" borderId="4" xfId="12" applyBorder="1" applyAlignment="1">
      <alignment horizontal="center" vertical="center" wrapText="1"/>
    </xf>
    <xf numFmtId="0" fontId="4" fillId="0" borderId="6" xfId="12" applyBorder="1" applyAlignment="1">
      <alignment horizontal="center" vertical="center" wrapText="1"/>
    </xf>
    <xf numFmtId="0" fontId="35" fillId="0" borderId="1" xfId="12" applyFont="1" applyBorder="1" applyAlignment="1">
      <alignment horizontal="center" vertical="center" wrapText="1"/>
    </xf>
    <xf numFmtId="0" fontId="4" fillId="0" borderId="1" xfId="12" applyBorder="1" applyAlignment="1">
      <alignment horizontal="center" vertical="center" wrapText="1"/>
    </xf>
    <xf numFmtId="0" fontId="35" fillId="0" borderId="3" xfId="28" applyFont="1" applyBorder="1" applyAlignment="1">
      <alignment horizontal="center" vertical="center"/>
    </xf>
    <xf numFmtId="0" fontId="35" fillId="0" borderId="4" xfId="28" applyFont="1" applyBorder="1" applyAlignment="1">
      <alignment horizontal="center" vertical="center"/>
    </xf>
    <xf numFmtId="0" fontId="35" fillId="0" borderId="6" xfId="28" applyFont="1" applyBorder="1" applyAlignment="1">
      <alignment horizontal="center" vertical="center"/>
    </xf>
    <xf numFmtId="0" fontId="35" fillId="0" borderId="3" xfId="28" applyFont="1" applyBorder="1" applyAlignment="1">
      <alignment horizontal="center" vertical="center" wrapText="1"/>
    </xf>
    <xf numFmtId="0" fontId="35" fillId="0" borderId="4" xfId="28" applyFont="1" applyBorder="1" applyAlignment="1">
      <alignment horizontal="center" vertical="center" wrapText="1"/>
    </xf>
    <xf numFmtId="0" fontId="35" fillId="0" borderId="6" xfId="28" applyFont="1" applyBorder="1" applyAlignment="1">
      <alignment horizontal="center" vertical="center" wrapText="1"/>
    </xf>
    <xf numFmtId="0" fontId="1" fillId="0" borderId="4" xfId="28" applyBorder="1" applyAlignment="1">
      <alignment horizontal="center" vertical="center" wrapText="1"/>
    </xf>
    <xf numFmtId="0" fontId="1" fillId="0" borderId="6" xfId="28" applyBorder="1" applyAlignment="1">
      <alignment horizontal="center" vertical="center" wrapText="1"/>
    </xf>
    <xf numFmtId="0" fontId="1" fillId="0" borderId="22" xfId="28" applyBorder="1" applyAlignment="1">
      <alignment horizontal="center" vertical="center"/>
    </xf>
    <xf numFmtId="0" fontId="1" fillId="0" borderId="21" xfId="28" applyBorder="1" applyAlignment="1">
      <alignment horizontal="center" vertical="center"/>
    </xf>
    <xf numFmtId="0" fontId="1" fillId="0" borderId="20" xfId="28" applyBorder="1" applyAlignment="1">
      <alignment horizontal="center" vertical="center"/>
    </xf>
    <xf numFmtId="0" fontId="1" fillId="0" borderId="10" xfId="28" applyBorder="1" applyAlignment="1">
      <alignment horizontal="center" vertical="center"/>
    </xf>
    <xf numFmtId="0" fontId="1" fillId="0" borderId="8" xfId="28" applyBorder="1" applyAlignment="1">
      <alignment horizontal="center" vertical="center"/>
    </xf>
    <xf numFmtId="0" fontId="1" fillId="0" borderId="11" xfId="28" applyBorder="1" applyAlignment="1">
      <alignment horizontal="center" vertical="center"/>
    </xf>
    <xf numFmtId="185" fontId="4" fillId="0" borderId="1" xfId="10" applyBorder="1" applyAlignment="1">
      <alignment horizontal="center" vertical="center" wrapText="1"/>
    </xf>
    <xf numFmtId="185" fontId="3" fillId="0" borderId="1" xfId="10" applyFont="1" applyBorder="1" applyAlignment="1">
      <alignment horizontal="center" vertical="center" wrapText="1"/>
    </xf>
    <xf numFmtId="185" fontId="0" fillId="0" borderId="1" xfId="10" applyFont="1" applyBorder="1" applyAlignment="1">
      <alignment horizontal="center" vertical="center" wrapText="1"/>
    </xf>
    <xf numFmtId="185" fontId="23" fillId="0" borderId="1" xfId="10" applyFont="1" applyBorder="1" applyAlignment="1">
      <alignment horizontal="center" vertical="center" wrapText="1"/>
    </xf>
    <xf numFmtId="185" fontId="15" fillId="0" borderId="1" xfId="10" applyFont="1" applyBorder="1" applyAlignment="1">
      <alignment horizontal="center" vertical="center" wrapText="1"/>
    </xf>
    <xf numFmtId="185" fontId="28" fillId="10" borderId="1" xfId="10" applyFont="1" applyFill="1" applyBorder="1" applyAlignment="1">
      <alignment horizontal="center" vertical="center" wrapText="1"/>
    </xf>
    <xf numFmtId="187" fontId="15" fillId="0" borderId="1" xfId="11" applyNumberFormat="1" applyFont="1" applyBorder="1" applyAlignment="1">
      <alignment horizontal="center" vertical="center"/>
    </xf>
    <xf numFmtId="185" fontId="15" fillId="0" borderId="1" xfId="10" applyFont="1" applyBorder="1" applyAlignment="1">
      <alignment horizontal="center" vertical="center"/>
    </xf>
    <xf numFmtId="185" fontId="15" fillId="0" borderId="2" xfId="10" applyFont="1" applyBorder="1" applyAlignment="1">
      <alignment horizontal="center" vertical="center"/>
    </xf>
    <xf numFmtId="185" fontId="15" fillId="0" borderId="9" xfId="10" applyFont="1" applyBorder="1" applyAlignment="1">
      <alignment horizontal="center" vertical="center"/>
    </xf>
    <xf numFmtId="185" fontId="15" fillId="0" borderId="7" xfId="10" applyFont="1" applyBorder="1" applyAlignment="1">
      <alignment horizontal="center" vertical="center"/>
    </xf>
    <xf numFmtId="185" fontId="15" fillId="0" borderId="13" xfId="14" applyFont="1" applyBorder="1" applyAlignment="1" applyProtection="1">
      <alignment horizontal="left"/>
      <protection locked="0"/>
    </xf>
    <xf numFmtId="185" fontId="13" fillId="0" borderId="13" xfId="14" applyFont="1" applyBorder="1" applyAlignment="1" applyProtection="1">
      <alignment horizontal="left"/>
      <protection locked="0"/>
    </xf>
    <xf numFmtId="185" fontId="12" fillId="0" borderId="13" xfId="14" applyFont="1" applyBorder="1" applyAlignment="1" applyProtection="1">
      <alignment horizontal="left"/>
      <protection locked="0"/>
    </xf>
    <xf numFmtId="177" fontId="13" fillId="0" borderId="13" xfId="14" applyNumberFormat="1" applyFont="1" applyBorder="1" applyAlignment="1" applyProtection="1">
      <alignment horizontal="left"/>
      <protection locked="0"/>
    </xf>
    <xf numFmtId="177" fontId="13" fillId="0" borderId="12" xfId="14" applyNumberFormat="1" applyFont="1" applyBorder="1" applyAlignment="1" applyProtection="1">
      <alignment horizontal="left"/>
      <protection locked="0"/>
    </xf>
    <xf numFmtId="185" fontId="15" fillId="0" borderId="3" xfId="10" applyFont="1" applyBorder="1" applyAlignment="1">
      <alignment horizontal="center" vertical="center" wrapText="1"/>
    </xf>
    <xf numFmtId="185" fontId="15" fillId="0" borderId="4" xfId="10" applyFont="1" applyBorder="1" applyAlignment="1">
      <alignment horizontal="center" vertical="center" wrapText="1"/>
    </xf>
    <xf numFmtId="185" fontId="15" fillId="0" borderId="6" xfId="10" applyFont="1" applyBorder="1" applyAlignment="1">
      <alignment horizontal="center" vertical="center" wrapText="1"/>
    </xf>
    <xf numFmtId="185" fontId="12" fillId="0" borderId="1" xfId="14" applyFont="1" applyBorder="1" applyAlignment="1" applyProtection="1">
      <alignment horizontal="left"/>
      <protection locked="0"/>
    </xf>
    <xf numFmtId="185" fontId="13" fillId="0" borderId="1" xfId="14" applyFont="1" applyBorder="1" applyAlignment="1" applyProtection="1">
      <alignment horizontal="left"/>
      <protection locked="0"/>
    </xf>
    <xf numFmtId="185" fontId="13" fillId="0" borderId="15" xfId="14" applyFont="1" applyBorder="1" applyAlignment="1" applyProtection="1">
      <alignment horizontal="left"/>
      <protection locked="0"/>
    </xf>
    <xf numFmtId="177" fontId="13" fillId="0" borderId="1" xfId="14" applyNumberFormat="1" applyFont="1" applyBorder="1" applyAlignment="1" applyProtection="1">
      <alignment horizontal="left"/>
      <protection locked="0"/>
    </xf>
    <xf numFmtId="177" fontId="13" fillId="0" borderId="15" xfId="14" applyNumberFormat="1" applyFont="1" applyBorder="1" applyAlignment="1" applyProtection="1">
      <alignment horizontal="left"/>
      <protection locked="0"/>
    </xf>
    <xf numFmtId="185" fontId="12" fillId="0" borderId="18" xfId="14" applyFont="1" applyBorder="1" applyAlignment="1" applyProtection="1">
      <alignment horizontal="left"/>
      <protection locked="0"/>
    </xf>
    <xf numFmtId="185" fontId="13" fillId="0" borderId="18" xfId="14" applyFont="1" applyBorder="1" applyAlignment="1" applyProtection="1">
      <alignment horizontal="left"/>
      <protection locked="0"/>
    </xf>
    <xf numFmtId="177" fontId="13" fillId="0" borderId="18" xfId="14" applyNumberFormat="1" applyFont="1" applyBorder="1" applyAlignment="1" applyProtection="1">
      <alignment horizontal="left"/>
      <protection locked="0"/>
    </xf>
    <xf numFmtId="177" fontId="13" fillId="0" borderId="17" xfId="14" applyNumberFormat="1" applyFont="1" applyBorder="1" applyAlignment="1" applyProtection="1">
      <alignment horizontal="left"/>
      <protection locked="0"/>
    </xf>
    <xf numFmtId="0" fontId="34" fillId="0" borderId="22" xfId="23" applyFont="1" applyBorder="1" applyAlignment="1">
      <alignment horizontal="center" vertical="center"/>
    </xf>
    <xf numFmtId="0" fontId="34" fillId="0" borderId="21" xfId="23" applyFont="1" applyBorder="1" applyAlignment="1">
      <alignment horizontal="center" vertical="center"/>
    </xf>
    <xf numFmtId="0" fontId="34" fillId="0" borderId="20" xfId="23" applyFont="1" applyBorder="1" applyAlignment="1">
      <alignment horizontal="center" vertical="center"/>
    </xf>
    <xf numFmtId="0" fontId="34" fillId="5" borderId="2" xfId="23" applyFont="1" applyFill="1" applyBorder="1" applyAlignment="1">
      <alignment horizontal="center" vertical="center"/>
    </xf>
    <xf numFmtId="0" fontId="34" fillId="5" borderId="9" xfId="23" applyFont="1" applyFill="1" applyBorder="1" applyAlignment="1">
      <alignment horizontal="center" vertical="center"/>
    </xf>
    <xf numFmtId="0" fontId="34" fillId="5" borderId="7" xfId="23" applyFont="1" applyFill="1" applyBorder="1" applyAlignment="1">
      <alignment horizontal="center" vertical="center"/>
    </xf>
    <xf numFmtId="0" fontId="33" fillId="15" borderId="1" xfId="23" applyFont="1" applyFill="1" applyBorder="1" applyAlignment="1">
      <alignment horizontal="center" vertical="center" wrapText="1"/>
    </xf>
    <xf numFmtId="0" fontId="6" fillId="0" borderId="1" xfId="23" applyFont="1" applyBorder="1" applyAlignment="1">
      <alignment horizontal="center" vertical="center" wrapText="1"/>
    </xf>
    <xf numFmtId="185" fontId="6" fillId="0" borderId="1" xfId="26" applyFont="1" applyBorder="1" applyAlignment="1" applyProtection="1">
      <alignment horizontal="center" vertical="center" wrapText="1"/>
      <protection locked="0"/>
    </xf>
    <xf numFmtId="0" fontId="15" fillId="10" borderId="3" xfId="12" applyFont="1" applyFill="1" applyBorder="1" applyAlignment="1">
      <alignment horizontal="center" vertical="center" wrapText="1"/>
    </xf>
    <xf numFmtId="0" fontId="15" fillId="10" borderId="4" xfId="12" applyFont="1" applyFill="1" applyBorder="1" applyAlignment="1">
      <alignment horizontal="center" vertical="center" wrapText="1"/>
    </xf>
    <xf numFmtId="0" fontId="15" fillId="10" borderId="6" xfId="12" applyFont="1" applyFill="1" applyBorder="1" applyAlignment="1">
      <alignment horizontal="center" vertical="center" wrapText="1"/>
    </xf>
    <xf numFmtId="192" fontId="5" fillId="10" borderId="1" xfId="0" applyNumberFormat="1" applyFont="1" applyFill="1" applyBorder="1" applyAlignment="1">
      <alignment horizontal="center" vertical="center"/>
    </xf>
    <xf numFmtId="185" fontId="3" fillId="0" borderId="1" xfId="21" applyFont="1" applyBorder="1" applyAlignment="1">
      <alignment vertical="center" wrapText="1"/>
    </xf>
  </cellXfs>
  <cellStyles count="29">
    <cellStyle name="Currency 2" xfId="18" xr:uid="{00000000-0005-0000-0000-000000000000}"/>
    <cellStyle name="Currency 2 2 2" xfId="8" xr:uid="{00000000-0005-0000-0000-000001000000}"/>
    <cellStyle name="Currency_Sheet1 2" xfId="24" xr:uid="{00000000-0005-0000-0000-000002000000}"/>
    <cellStyle name="Normal 2" xfId="4" xr:uid="{00000000-0005-0000-0000-000003000000}"/>
    <cellStyle name="Normal 2 18 2" xfId="1" xr:uid="{00000000-0005-0000-0000-000004000000}"/>
    <cellStyle name="Normal 2 2" xfId="21" xr:uid="{00000000-0005-0000-0000-000005000000}"/>
    <cellStyle name="Normal 35" xfId="6" xr:uid="{00000000-0005-0000-0000-000006000000}"/>
    <cellStyle name="Normal_2010 NY-showroom sheet set for JCP 0330" xfId="17" xr:uid="{00000000-0005-0000-0000-000007000000}"/>
    <cellStyle name="Normal_Copy of Request For Quote -- updated by VV on 043008 FINAL FINAL (4)" xfId="26" xr:uid="{00000000-0005-0000-0000-000008000000}"/>
    <cellStyle name="Normal_HE micro fiber Sheets 08252010" xfId="20" xr:uid="{00000000-0005-0000-0000-000009000000}"/>
    <cellStyle name="Normal_jcp duet sheet and reversible sheet 09-27-2010" xfId="22" xr:uid="{00000000-0005-0000-0000-00000A000000}"/>
    <cellStyle name="Normal_Kohl's 600TC sheets price requote Oct 30 09" xfId="19" xr:uid="{00000000-0005-0000-0000-00000B000000}"/>
    <cellStyle name="Normal_March 2011 Macys market quote" xfId="10" xr:uid="{00000000-0005-0000-0000-00000C000000}"/>
    <cellStyle name="Normal_March 2011 Macys market quote 2" xfId="12" xr:uid="{00000000-0005-0000-0000-00000D000000}"/>
    <cellStyle name="Normal_Quote sheet of  E-Commerce   sheet updated 11-30-2010" xfId="16" xr:uid="{00000000-0005-0000-0000-00000E000000}"/>
    <cellStyle name="Normal_Sheet1" xfId="23" xr:uid="{00000000-0005-0000-0000-00000F000000}"/>
    <cellStyle name="Percent 2" xfId="5" xr:uid="{00000000-0005-0000-0000-000010000000}"/>
    <cellStyle name="Percent 2 2 2" xfId="7" xr:uid="{00000000-0005-0000-0000-000011000000}"/>
    <cellStyle name="Style 1" xfId="3" xr:uid="{00000000-0005-0000-0000-000012000000}"/>
    <cellStyle name="百分比 2" xfId="15" xr:uid="{00000000-0005-0000-0000-000013000000}"/>
    <cellStyle name="常规" xfId="0" builtinId="0"/>
    <cellStyle name="常规 2" xfId="13" xr:uid="{00000000-0005-0000-0000-000015000000}"/>
    <cellStyle name="常规 3" xfId="27" xr:uid="{00000000-0005-0000-0000-000016000000}"/>
    <cellStyle name="常规 4" xfId="28" xr:uid="{00000000-0005-0000-0000-000017000000}"/>
    <cellStyle name="货币 2" xfId="25" xr:uid="{00000000-0005-0000-0000-000018000000}"/>
    <cellStyle name="千位分隔 2" xfId="11" xr:uid="{00000000-0005-0000-0000-000019000000}"/>
    <cellStyle name="样式 1 2" xfId="2" xr:uid="{00000000-0005-0000-0000-00001A000000}"/>
    <cellStyle name="样式 1 2 2" xfId="14" xr:uid="{00000000-0005-0000-0000-00001B000000}"/>
    <cellStyle name="样式 1 5" xfId="9" xr:uid="{00000000-0005-0000-0000-00001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83736</xdr:rowOff>
    </xdr:from>
    <xdr:to>
      <xdr:col>4</xdr:col>
      <xdr:colOff>191296</xdr:colOff>
      <xdr:row>43</xdr:row>
      <xdr:rowOff>71384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6265F31-BF2F-4033-AE93-A9BB52C01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6336"/>
          <a:ext cx="2832896" cy="4610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16</xdr:col>
      <xdr:colOff>94204</xdr:colOff>
      <xdr:row>6</xdr:row>
      <xdr:rowOff>83736</xdr:rowOff>
    </xdr:from>
    <xdr:ext cx="1142857" cy="1022791"/>
    <xdr:pic>
      <xdr:nvPicPr>
        <xdr:cNvPr id="3" name="图片 2">
          <a:extLst>
            <a:ext uri="{FF2B5EF4-FFF2-40B4-BE49-F238E27FC236}">
              <a16:creationId xmlns:a16="http://schemas.microsoft.com/office/drawing/2014/main" id="{C1A71207-1F7E-4BB5-A2C6-62CE67B88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0204" y="1150536"/>
          <a:ext cx="1142857" cy="1022791"/>
        </a:xfrm>
        <a:prstGeom prst="rect">
          <a:avLst/>
        </a:prstGeom>
      </xdr:spPr>
    </xdr:pic>
    <xdr:clientData/>
  </xdr:oneCellAnchor>
  <xdr:oneCellAnchor>
    <xdr:from>
      <xdr:col>16</xdr:col>
      <xdr:colOff>52336</xdr:colOff>
      <xdr:row>8</xdr:row>
      <xdr:rowOff>1</xdr:rowOff>
    </xdr:from>
    <xdr:ext cx="1371181" cy="1160368"/>
    <xdr:pic>
      <xdr:nvPicPr>
        <xdr:cNvPr id="4" name="图片 3">
          <a:extLst>
            <a:ext uri="{FF2B5EF4-FFF2-40B4-BE49-F238E27FC236}">
              <a16:creationId xmlns:a16="http://schemas.microsoft.com/office/drawing/2014/main" id="{19AAC90F-6DD7-40DA-8311-E09F6BF81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8336" y="1422401"/>
          <a:ext cx="1371181" cy="1160368"/>
        </a:xfrm>
        <a:prstGeom prst="rect">
          <a:avLst/>
        </a:prstGeom>
      </xdr:spPr>
    </xdr:pic>
    <xdr:clientData/>
  </xdr:oneCellAnchor>
  <xdr:oneCellAnchor>
    <xdr:from>
      <xdr:col>16</xdr:col>
      <xdr:colOff>73269</xdr:colOff>
      <xdr:row>10</xdr:row>
      <xdr:rowOff>62804</xdr:rowOff>
    </xdr:from>
    <xdr:ext cx="1349397" cy="944696"/>
    <xdr:pic>
      <xdr:nvPicPr>
        <xdr:cNvPr id="5" name="图片 4">
          <a:extLst>
            <a:ext uri="{FF2B5EF4-FFF2-40B4-BE49-F238E27FC236}">
              <a16:creationId xmlns:a16="http://schemas.microsoft.com/office/drawing/2014/main" id="{73D55CCD-DD28-429F-A14C-2795A9FBD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79269" y="1840804"/>
          <a:ext cx="1349397" cy="944696"/>
        </a:xfrm>
        <a:prstGeom prst="rect">
          <a:avLst/>
        </a:prstGeom>
      </xdr:spPr>
    </xdr:pic>
    <xdr:clientData/>
  </xdr:oneCellAnchor>
  <xdr:oneCellAnchor>
    <xdr:from>
      <xdr:col>16</xdr:col>
      <xdr:colOff>157006</xdr:colOff>
      <xdr:row>12</xdr:row>
      <xdr:rowOff>20934</xdr:rowOff>
    </xdr:from>
    <xdr:ext cx="1182775" cy="1100449"/>
    <xdr:pic>
      <xdr:nvPicPr>
        <xdr:cNvPr id="6" name="图片 5">
          <a:extLst>
            <a:ext uri="{FF2B5EF4-FFF2-40B4-BE49-F238E27FC236}">
              <a16:creationId xmlns:a16="http://schemas.microsoft.com/office/drawing/2014/main" id="{519CEC52-CB48-4484-BBBA-EA74E3D6A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63006" y="2154534"/>
          <a:ext cx="1182775" cy="1100449"/>
        </a:xfrm>
        <a:prstGeom prst="rect">
          <a:avLst/>
        </a:prstGeom>
      </xdr:spPr>
    </xdr:pic>
    <xdr:clientData/>
  </xdr:oneCellAnchor>
  <xdr:oneCellAnchor>
    <xdr:from>
      <xdr:col>16</xdr:col>
      <xdr:colOff>10467</xdr:colOff>
      <xdr:row>14</xdr:row>
      <xdr:rowOff>198874</xdr:rowOff>
    </xdr:from>
    <xdr:ext cx="1452188" cy="1188103"/>
    <xdr:pic>
      <xdr:nvPicPr>
        <xdr:cNvPr id="7" name="图片 6">
          <a:extLst>
            <a:ext uri="{FF2B5EF4-FFF2-40B4-BE49-F238E27FC236}">
              <a16:creationId xmlns:a16="http://schemas.microsoft.com/office/drawing/2014/main" id="{3F3AD0A7-A6A2-4F01-A562-9987B3205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16467" y="2669024"/>
          <a:ext cx="1452188" cy="118810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127000</xdr:colOff>
      <xdr:row>12</xdr:row>
      <xdr:rowOff>11545</xdr:rowOff>
    </xdr:from>
    <xdr:to>
      <xdr:col>53</xdr:col>
      <xdr:colOff>75841</xdr:colOff>
      <xdr:row>22</xdr:row>
      <xdr:rowOff>126193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42131ACF-DA3F-444B-B0FE-73753E1D6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27091" y="3740727"/>
          <a:ext cx="8353932" cy="449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P20"/>
  <sheetViews>
    <sheetView zoomScaleNormal="100" workbookViewId="0">
      <selection activeCell="E18" sqref="E18"/>
    </sheetView>
  </sheetViews>
  <sheetFormatPr defaultRowHeight="15" x14ac:dyDescent="0.25"/>
  <cols>
    <col min="1" max="1" width="18.7109375" customWidth="1"/>
    <col min="2" max="2" width="15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6" customFormat="1" ht="20.25" x14ac:dyDescent="0.3">
      <c r="A2" s="4" t="s">
        <v>682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1" customFormat="1" ht="43.5" customHeight="1" x14ac:dyDescent="0.25">
      <c r="A3" s="64" t="s">
        <v>19</v>
      </c>
      <c r="B3" s="48" t="s">
        <v>511</v>
      </c>
      <c r="C3" s="49" t="s">
        <v>22</v>
      </c>
      <c r="D3" s="123" t="str">
        <f>_xlfn.TEXTJOIN(" ",TRUE,B5,D5,D6,B6,D4,D7)</f>
        <v>Ross 200TC 100% Cotton Solid Sheet Set  SHEET/SHEET SET</v>
      </c>
      <c r="E3" s="59" t="s">
        <v>23</v>
      </c>
      <c r="F3" s="50" t="s">
        <v>36</v>
      </c>
      <c r="G3" s="59" t="s">
        <v>24</v>
      </c>
      <c r="H3" s="50" t="s">
        <v>513</v>
      </c>
      <c r="O3" s="52"/>
      <c r="S3" s="53"/>
      <c r="T3" s="53"/>
      <c r="U3" s="14"/>
      <c r="W3" s="54"/>
      <c r="X3" s="31"/>
      <c r="Y3" s="55"/>
      <c r="Z3" s="55"/>
      <c r="AA3" s="55"/>
      <c r="GX3" s="56"/>
      <c r="HB3" s="57" t="s">
        <v>25</v>
      </c>
      <c r="HC3" s="57" t="s">
        <v>26</v>
      </c>
      <c r="HD3" s="57" t="s">
        <v>27</v>
      </c>
      <c r="HE3" s="57" t="s">
        <v>28</v>
      </c>
      <c r="HF3" s="57"/>
      <c r="HG3" s="57" t="s">
        <v>29</v>
      </c>
      <c r="HH3" s="57" t="s">
        <v>30</v>
      </c>
      <c r="HI3" s="57" t="s">
        <v>31</v>
      </c>
      <c r="HJ3" s="57" t="s">
        <v>32</v>
      </c>
      <c r="HK3" s="57"/>
      <c r="HL3" s="57"/>
      <c r="HM3" s="57"/>
      <c r="HN3" s="57"/>
      <c r="HO3" s="57"/>
      <c r="HP3" s="57"/>
    </row>
    <row r="4" spans="1:224" s="51" customFormat="1" ht="33.950000000000003" customHeight="1" x14ac:dyDescent="0.25">
      <c r="A4" s="65" t="s">
        <v>18</v>
      </c>
      <c r="B4" s="48" t="s">
        <v>92</v>
      </c>
      <c r="C4" s="58" t="s">
        <v>33</v>
      </c>
      <c r="D4" s="48" t="s">
        <v>973</v>
      </c>
      <c r="E4" s="59" t="s">
        <v>34</v>
      </c>
      <c r="F4" s="50" t="s">
        <v>75</v>
      </c>
      <c r="G4" s="59" t="s">
        <v>35</v>
      </c>
      <c r="H4" s="50" t="s">
        <v>514</v>
      </c>
      <c r="O4" s="52"/>
      <c r="S4" s="53"/>
      <c r="T4" s="53"/>
      <c r="U4" s="14"/>
      <c r="W4" s="54"/>
      <c r="X4" s="31"/>
      <c r="Y4" s="55"/>
      <c r="Z4" s="55"/>
      <c r="AA4" s="55"/>
      <c r="GX4" s="56"/>
      <c r="HB4" s="60" t="s">
        <v>36</v>
      </c>
      <c r="HC4" s="61" t="s">
        <v>37</v>
      </c>
      <c r="HD4" s="57" t="s">
        <v>38</v>
      </c>
      <c r="HE4" s="57" t="s">
        <v>39</v>
      </c>
      <c r="HF4" s="57" t="s">
        <v>40</v>
      </c>
      <c r="HG4" s="57"/>
      <c r="HH4" s="60"/>
      <c r="HI4" s="57"/>
      <c r="HJ4" s="57"/>
      <c r="HK4" s="57"/>
      <c r="HL4" s="57"/>
      <c r="HM4" s="57"/>
      <c r="HN4" s="57"/>
      <c r="HO4" s="57"/>
      <c r="HP4" s="57"/>
    </row>
    <row r="5" spans="1:224" s="6" customFormat="1" ht="15" customHeight="1" x14ac:dyDescent="0.25">
      <c r="A5" s="66" t="s">
        <v>41</v>
      </c>
      <c r="B5" s="11" t="s">
        <v>117</v>
      </c>
      <c r="C5" s="17" t="s">
        <v>42</v>
      </c>
      <c r="D5" s="11"/>
      <c r="E5" s="43" t="s">
        <v>43</v>
      </c>
      <c r="F5" s="12" t="s">
        <v>408</v>
      </c>
      <c r="G5" s="43" t="s">
        <v>44</v>
      </c>
      <c r="H5" s="12" t="s">
        <v>99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 x14ac:dyDescent="0.25">
      <c r="A6" s="66" t="s">
        <v>3</v>
      </c>
      <c r="B6" s="11"/>
      <c r="C6" s="17" t="s">
        <v>45</v>
      </c>
      <c r="D6" s="11"/>
      <c r="E6" s="43" t="s">
        <v>46</v>
      </c>
      <c r="F6" s="69" t="s">
        <v>97</v>
      </c>
      <c r="G6" s="43" t="s">
        <v>47</v>
      </c>
      <c r="H6" s="12" t="s">
        <v>1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48</v>
      </c>
      <c r="HC6" s="26" t="s">
        <v>49</v>
      </c>
      <c r="HD6" s="27" t="s">
        <v>2</v>
      </c>
      <c r="HE6" s="28" t="s">
        <v>50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 x14ac:dyDescent="0.25">
      <c r="A7" s="42" t="s">
        <v>20</v>
      </c>
      <c r="B7" s="11"/>
      <c r="C7" s="30" t="s">
        <v>51</v>
      </c>
      <c r="D7" s="12" t="s">
        <v>665</v>
      </c>
      <c r="E7" s="67" t="s">
        <v>52</v>
      </c>
      <c r="F7" s="12" t="s">
        <v>415</v>
      </c>
      <c r="G7" s="68" t="s">
        <v>53</v>
      </c>
      <c r="H7" s="12"/>
      <c r="O7" s="7"/>
      <c r="S7" s="13"/>
      <c r="T7" s="13"/>
      <c r="U7" s="14"/>
      <c r="W7" s="8"/>
      <c r="X7" s="31"/>
      <c r="Y7" s="9"/>
      <c r="Z7" s="9"/>
      <c r="AA7" s="9"/>
      <c r="GT7" s="32"/>
      <c r="GU7" s="32"/>
      <c r="GV7" s="33"/>
      <c r="GW7" s="34"/>
      <c r="GX7" s="25"/>
      <c r="GY7" s="23"/>
      <c r="GZ7" s="23"/>
      <c r="HB7" s="18" t="s">
        <v>54</v>
      </c>
      <c r="HC7" s="18" t="s">
        <v>55</v>
      </c>
      <c r="HD7" s="29" t="s">
        <v>56</v>
      </c>
      <c r="HE7" s="35" t="s">
        <v>57</v>
      </c>
      <c r="HF7" s="35" t="s">
        <v>58</v>
      </c>
      <c r="HG7" s="18" t="s">
        <v>59</v>
      </c>
      <c r="HH7" s="18" t="s">
        <v>60</v>
      </c>
      <c r="HI7" s="16" t="s">
        <v>61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 x14ac:dyDescent="0.25">
      <c r="A8" s="62" t="s">
        <v>62</v>
      </c>
      <c r="B8" s="63"/>
      <c r="C8" s="93" t="s">
        <v>63</v>
      </c>
      <c r="D8" s="122">
        <f>SUM(Item!BB4:BB13)</f>
        <v>166820.79999999999</v>
      </c>
      <c r="E8" s="42" t="s">
        <v>466</v>
      </c>
      <c r="F8" s="11"/>
      <c r="G8" s="71" t="s">
        <v>78</v>
      </c>
      <c r="H8" s="11" t="s">
        <v>1</v>
      </c>
      <c r="O8" s="7"/>
      <c r="S8" s="13"/>
      <c r="T8" s="13"/>
      <c r="U8" s="14"/>
      <c r="W8" s="8"/>
      <c r="X8" s="31"/>
      <c r="Y8" s="9"/>
      <c r="Z8" s="9"/>
      <c r="AA8" s="9"/>
      <c r="GT8" s="32"/>
      <c r="GU8" s="32"/>
      <c r="GV8" s="33"/>
      <c r="GW8" s="34"/>
      <c r="GX8" s="25"/>
      <c r="GY8" s="23"/>
      <c r="GZ8" s="23"/>
      <c r="HB8" s="18"/>
      <c r="HC8" s="18"/>
      <c r="HD8" s="29"/>
      <c r="HE8" s="35"/>
      <c r="HF8" s="35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 x14ac:dyDescent="0.25">
      <c r="A9" s="42" t="s">
        <v>469</v>
      </c>
      <c r="B9" s="37"/>
      <c r="C9" s="93" t="s">
        <v>659</v>
      </c>
      <c r="D9" s="122">
        <f>SUM(Item!BA4:BA13)</f>
        <v>149292.4</v>
      </c>
      <c r="E9" s="42" t="s">
        <v>467</v>
      </c>
      <c r="F9" s="37"/>
    </row>
    <row r="10" spans="1:224" x14ac:dyDescent="0.25">
      <c r="C10" s="42" t="s">
        <v>64</v>
      </c>
      <c r="D10" s="36" t="s">
        <v>609</v>
      </c>
      <c r="E10" s="42" t="s">
        <v>468</v>
      </c>
      <c r="F10" s="37" t="s">
        <v>679</v>
      </c>
    </row>
    <row r="11" spans="1:224" x14ac:dyDescent="0.25">
      <c r="C11" s="42" t="s">
        <v>65</v>
      </c>
      <c r="D11" s="11" t="s">
        <v>918</v>
      </c>
    </row>
    <row r="12" spans="1:224" x14ac:dyDescent="0.25">
      <c r="C12" s="42" t="s">
        <v>66</v>
      </c>
      <c r="D12" s="37" t="s">
        <v>1</v>
      </c>
    </row>
    <row r="13" spans="1:224" x14ac:dyDescent="0.25">
      <c r="D13" s="47"/>
    </row>
    <row r="14" spans="1:224" x14ac:dyDescent="0.25">
      <c r="C14" s="136" t="s">
        <v>694</v>
      </c>
      <c r="D14" s="137">
        <v>0.105</v>
      </c>
    </row>
    <row r="15" spans="1:224" x14ac:dyDescent="0.25">
      <c r="A15" t="s">
        <v>469</v>
      </c>
      <c r="D15" s="47"/>
    </row>
    <row r="16" spans="1:224" x14ac:dyDescent="0.25">
      <c r="A16" s="3" t="s">
        <v>660</v>
      </c>
    </row>
    <row r="17" spans="1:1" x14ac:dyDescent="0.25">
      <c r="A17" s="3" t="s">
        <v>661</v>
      </c>
    </row>
    <row r="18" spans="1:1" x14ac:dyDescent="0.25">
      <c r="A18" t="s">
        <v>662</v>
      </c>
    </row>
    <row r="19" spans="1:1" x14ac:dyDescent="0.25">
      <c r="A19" s="3" t="s">
        <v>663</v>
      </c>
    </row>
    <row r="20" spans="1:1" x14ac:dyDescent="0.25">
      <c r="A20" s="3" t="s">
        <v>664</v>
      </c>
    </row>
  </sheetData>
  <protectedRanges>
    <protectedRange password="F78C" sqref="HB4:HC8 HH4:HH8 HD6:HG8 GT6:GZ8" name="区域1_1"/>
  </protectedRanges>
  <phoneticPr fontId="24" type="noConversion"/>
  <dataValidations count="1">
    <dataValidation type="list" allowBlank="1" showInputMessage="1" showErrorMessage="1" sqref="IL3:IL8 IJ7:IJ8 IJ4:IJ5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00000000-0002-0000-0000-000001000000}">
          <x14:formula1>
            <xm:f>Data!$F$2:$F$3</xm:f>
          </x14:formula1>
          <xm:sqref>F3</xm:sqref>
        </x14:dataValidation>
        <x14:dataValidation type="list" allowBlank="1" showInputMessage="1" showErrorMessage="1" xr:uid="{00000000-0002-0000-0000-000002000000}">
          <x14:formula1>
            <xm:f>Data!$D$2:$D$3</xm:f>
          </x14:formula1>
          <xm:sqref>D12</xm:sqref>
        </x14:dataValidation>
        <x14:dataValidation type="list" allowBlank="1" showInputMessage="1" showErrorMessage="1" xr:uid="{00000000-0002-0000-0000-000003000000}">
          <x14:formula1>
            <xm:f>ValueSelect!$F$2:$F$10</xm:f>
          </x14:formula1>
          <xm:sqref>D7</xm:sqref>
        </x14:dataValidation>
        <x14:dataValidation type="list" allowBlank="1" showInputMessage="1" showErrorMessage="1" xr:uid="{00000000-0002-0000-0000-000004000000}">
          <x14:formula1>
            <xm:f>Data!$C$2:$C$7</xm:f>
          </x14:formula1>
          <xm:sqref>D6</xm:sqref>
        </x14:dataValidation>
        <x14:dataValidation type="list" allowBlank="1" showInputMessage="1" showErrorMessage="1" xr:uid="{00000000-0002-0000-0000-000005000000}">
          <x14:formula1>
            <xm:f>Data!$B$2:$B$5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Data!$P$2:$P$3</xm:f>
          </x14:formula1>
          <xm:sqref>H5</xm:sqref>
        </x14:dataValidation>
        <x14:dataValidation type="list" allowBlank="1" showInputMessage="1" showErrorMessage="1" xr:uid="{00000000-0002-0000-0000-000007000000}">
          <x14:formula1>
            <xm:f>Data!$Q$2:$Q$3</xm:f>
          </x14:formula1>
          <xm:sqref>H6</xm:sqref>
        </x14:dataValidation>
        <x14:dataValidation type="list" allowBlank="1" showInputMessage="1" showErrorMessage="1" xr:uid="{00000000-0002-0000-0000-000008000000}">
          <x14:formula1>
            <xm:f>Data!$T$2:$T$3</xm:f>
          </x14:formula1>
          <xm:sqref>H8</xm:sqref>
        </x14:dataValidation>
        <x14:dataValidation type="list" allowBlank="1" showInputMessage="1" showErrorMessage="1" xr:uid="{00000000-0002-0000-0000-000009000000}">
          <x14:formula1>
            <xm:f>Data!$H$2:$H$9</xm:f>
          </x14:formula1>
          <xm:sqref>F5</xm:sqref>
        </x14:dataValidation>
        <x14:dataValidation type="list" allowBlank="1" showInputMessage="1" showErrorMessage="1" xr:uid="{00000000-0002-0000-0000-00000A000000}">
          <x14:formula1>
            <xm:f>ValueSelect!$K$2:$K$21</xm:f>
          </x14:formula1>
          <xm:sqref>H7</xm:sqref>
        </x14:dataValidation>
        <x14:dataValidation type="list" allowBlank="1" showInputMessage="1" showErrorMessage="1" xr:uid="{00000000-0002-0000-0000-00000B000000}">
          <x14:formula1>
            <xm:f>Data!$N$2:$N$6</xm:f>
          </x14:formula1>
          <xm:sqref>H3</xm:sqref>
        </x14:dataValidation>
        <x14:dataValidation type="list" allowBlank="1" showInputMessage="1" showErrorMessage="1" xr:uid="{00000000-0002-0000-0000-00000C000000}">
          <x14:formula1>
            <xm:f>ValueSelect!$E$2:$E$26</xm:f>
          </x14:formula1>
          <xm:sqref>B7</xm:sqref>
        </x14:dataValidation>
        <x14:dataValidation type="list" allowBlank="1" showInputMessage="1" showErrorMessage="1" xr:uid="{00000000-0002-0000-0000-00000D000000}">
          <x14:formula1>
            <xm:f>Data!$M$2:$M$7</xm:f>
          </x14:formula1>
          <xm:sqref>F10</xm:sqref>
        </x14:dataValidation>
        <x14:dataValidation type="list" allowBlank="1" showInputMessage="1" showErrorMessage="1" xr:uid="{00000000-0002-0000-0000-00000E000000}">
          <x14:formula1>
            <xm:f>Data!$J$2:$J$4</xm:f>
          </x14:formula1>
          <xm:sqref>B8</xm:sqref>
        </x14:dataValidation>
        <x14:dataValidation type="list" allowBlank="1" showInputMessage="1" showErrorMessage="1" xr:uid="{00000000-0002-0000-0000-00000F000000}">
          <x14:formula1>
            <xm:f>ValueSelect!$D$2:$D$296</xm:f>
          </x14:formula1>
          <xm:sqref>B6</xm:sqref>
        </x14:dataValidation>
        <x14:dataValidation type="list" allowBlank="1" showInputMessage="1" showErrorMessage="1" xr:uid="{00000000-0002-0000-0000-000010000000}">
          <x14:formula1>
            <xm:f>ValueSelect!$C$2:$C$44</xm:f>
          </x14:formula1>
          <xm:sqref>B5</xm:sqref>
        </x14:dataValidation>
        <x14:dataValidation type="list" allowBlank="1" showInputMessage="1" showErrorMessage="1" xr:uid="{00000000-0002-0000-0000-000011000000}">
          <x14:formula1>
            <xm:f>ValueSelect!$H$2:$H$12</xm:f>
          </x14:formula1>
          <xm:sqref>F7</xm:sqref>
        </x14:dataValidation>
        <x14:dataValidation type="list" allowBlank="1" showInputMessage="1" showErrorMessage="1" xr:uid="{00000000-0002-0000-0000-000012000000}">
          <x14:formula1>
            <xm:f>Data!$G$2:$G$10</xm:f>
          </x14:formula1>
          <xm:sqref>F4</xm:sqref>
        </x14:dataValidation>
        <x14:dataValidation type="list" allowBlank="1" showInputMessage="1" showErrorMessage="1" xr:uid="{00000000-0002-0000-0000-000013000000}">
          <x14:formula1>
            <xm:f>ValueSelect!$J$2:$J$18</xm:f>
          </x14:formula1>
          <xm:sqref>F9</xm:sqref>
        </x14:dataValidation>
        <x14:dataValidation type="list" allowBlank="1" showInputMessage="1" showErrorMessage="1" xr:uid="{00000000-0002-0000-0000-000014000000}">
          <x14:formula1>
            <xm:f>Data!$I$2:$I$5</xm:f>
          </x14:formula1>
          <xm:sqref>F6</xm:sqref>
        </x14:dataValidation>
        <x14:dataValidation type="list" allowBlank="1" showInputMessage="1" showErrorMessage="1" xr:uid="{00000000-0002-0000-0000-000015000000}">
          <x14:formula1>
            <xm:f>ValueSelect!$I$2:$I$10</xm:f>
          </x14:formula1>
          <xm:sqref>F8</xm:sqref>
        </x14:dataValidation>
        <x14:dataValidation type="list" allowBlank="1" showInputMessage="1" showErrorMessage="1" xr:uid="{00000000-0002-0000-0000-000016000000}">
          <x14:formula1>
            <xm:f>Data!$E$2:$E$6</xm:f>
          </x14:formula1>
          <xm:sqref>D10</xm:sqref>
        </x14:dataValidation>
        <x14:dataValidation type="list" allowBlank="1" showInputMessage="1" showErrorMessage="1" xr:uid="{00000000-0002-0000-0000-000017000000}">
          <x14:formula1>
            <xm:f>ValueSelect!$B$2:$B$44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14"/>
  <sheetViews>
    <sheetView zoomScale="99" zoomScaleNormal="99" workbookViewId="0">
      <selection activeCell="H4" sqref="H4"/>
    </sheetView>
  </sheetViews>
  <sheetFormatPr defaultColWidth="9.140625" defaultRowHeight="15" x14ac:dyDescent="0.25"/>
  <cols>
    <col min="1" max="1" width="10.140625" style="72" customWidth="1"/>
    <col min="2" max="2" width="7.140625" style="73" customWidth="1"/>
    <col min="3" max="4" width="8.42578125" style="73" customWidth="1"/>
    <col min="5" max="5" width="23.42578125" style="73" customWidth="1"/>
    <col min="6" max="6" width="9.42578125" style="73" customWidth="1"/>
    <col min="7" max="7" width="19" style="73" customWidth="1"/>
    <col min="8" max="8" width="22.140625" style="73" customWidth="1"/>
    <col min="9" max="9" width="39" style="73" customWidth="1"/>
    <col min="10" max="10" width="21.42578125" style="73" customWidth="1"/>
    <col min="11" max="11" width="13.42578125" style="73" customWidth="1"/>
    <col min="12" max="12" width="20.5703125" style="73" customWidth="1"/>
    <col min="13" max="13" width="33.7109375" style="73" customWidth="1"/>
    <col min="14" max="14" width="17.42578125" style="73" customWidth="1"/>
    <col min="15" max="15" width="6.140625" style="73" customWidth="1"/>
    <col min="16" max="17" width="16.85546875" style="73" customWidth="1"/>
    <col min="18" max="18" width="11.7109375" style="73" customWidth="1"/>
    <col min="19" max="19" width="8.85546875" style="73" customWidth="1"/>
    <col min="20" max="20" width="8.85546875" style="79" customWidth="1"/>
    <col min="21" max="21" width="8.5703125" style="79" customWidth="1"/>
    <col min="22" max="22" width="9.42578125" style="73" customWidth="1"/>
    <col min="23" max="23" width="8.140625" style="128" customWidth="1"/>
    <col min="24" max="24" width="8.7109375" style="128" customWidth="1"/>
    <col min="25" max="25" width="7.140625" style="128" customWidth="1"/>
    <col min="26" max="26" width="9" style="117" customWidth="1"/>
    <col min="27" max="27" width="6.28515625" style="118" customWidth="1"/>
    <col min="28" max="28" width="10" style="135" customWidth="1"/>
    <col min="29" max="29" width="10" style="117" customWidth="1"/>
    <col min="30" max="30" width="9.85546875" style="118" customWidth="1"/>
    <col min="31" max="31" width="7.85546875" style="73" customWidth="1"/>
    <col min="32" max="32" width="8.85546875" style="79" customWidth="1"/>
    <col min="33" max="33" width="15.28515625" style="73" customWidth="1"/>
    <col min="34" max="34" width="8.42578125" style="78" customWidth="1"/>
    <col min="35" max="35" width="9" style="79" customWidth="1"/>
    <col min="36" max="36" width="8.42578125" style="79" customWidth="1"/>
    <col min="37" max="37" width="7.85546875" style="78" customWidth="1"/>
    <col min="38" max="38" width="8.28515625" style="79" customWidth="1"/>
    <col min="39" max="39" width="11.5703125" style="78" customWidth="1"/>
    <col min="40" max="40" width="10.85546875" style="79" customWidth="1"/>
    <col min="41" max="41" width="8.140625" style="78" customWidth="1"/>
    <col min="42" max="42" width="9.28515625" style="79" customWidth="1"/>
    <col min="43" max="43" width="8.140625" style="78" customWidth="1"/>
    <col min="44" max="45" width="9.28515625" style="79" customWidth="1"/>
    <col min="46" max="46" width="8.140625" style="78" customWidth="1"/>
    <col min="47" max="47" width="9.28515625" style="79" customWidth="1"/>
    <col min="48" max="48" width="7.85546875" style="79" customWidth="1"/>
    <col min="49" max="49" width="9.5703125" style="79" customWidth="1"/>
    <col min="50" max="50" width="7.7109375" style="79" customWidth="1"/>
    <col min="51" max="51" width="12.140625" style="79" customWidth="1"/>
    <col min="52" max="52" width="9.140625" style="73"/>
    <col min="53" max="53" width="11.5703125" style="79" customWidth="1"/>
    <col min="54" max="54" width="15" style="79" customWidth="1"/>
    <col min="55" max="16384" width="9.140625" style="73"/>
  </cols>
  <sheetData>
    <row r="1" spans="1:54" x14ac:dyDescent="0.25">
      <c r="E1" s="74"/>
      <c r="F1" s="74"/>
      <c r="G1" s="75"/>
      <c r="U1" s="76"/>
      <c r="V1" s="77"/>
      <c r="W1" s="124"/>
      <c r="X1" s="124"/>
      <c r="Y1" s="124"/>
      <c r="Z1" s="129"/>
      <c r="AA1" s="77"/>
      <c r="AB1" s="133"/>
      <c r="AC1" s="77"/>
      <c r="AD1" s="77"/>
      <c r="AE1" s="77"/>
      <c r="AF1" s="77"/>
      <c r="AS1" s="79" t="s">
        <v>684</v>
      </c>
      <c r="AY1" s="76"/>
    </row>
    <row r="2" spans="1:54" x14ac:dyDescent="0.25">
      <c r="G2" s="74" t="s">
        <v>611</v>
      </c>
      <c r="I2" s="74" t="s">
        <v>611</v>
      </c>
      <c r="J2" s="74" t="s">
        <v>611</v>
      </c>
      <c r="K2" s="74" t="s">
        <v>611</v>
      </c>
      <c r="L2" s="74" t="s">
        <v>611</v>
      </c>
      <c r="M2" s="74" t="s">
        <v>611</v>
      </c>
      <c r="N2" s="74" t="s">
        <v>611</v>
      </c>
      <c r="O2" s="74"/>
      <c r="S2" s="74" t="s">
        <v>611</v>
      </c>
      <c r="T2" s="311" t="s">
        <v>674</v>
      </c>
      <c r="U2" s="312"/>
      <c r="V2" s="302" t="s">
        <v>612</v>
      </c>
      <c r="W2" s="303"/>
      <c r="X2" s="303"/>
      <c r="Y2" s="303"/>
      <c r="Z2" s="303"/>
      <c r="AA2" s="303"/>
      <c r="AB2" s="303"/>
      <c r="AC2" s="303"/>
      <c r="AD2" s="303"/>
      <c r="AE2" s="303"/>
      <c r="AF2" s="304"/>
      <c r="AG2" s="305" t="s">
        <v>613</v>
      </c>
      <c r="AH2" s="305"/>
      <c r="AI2" s="305"/>
      <c r="AK2" s="306" t="s">
        <v>614</v>
      </c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8"/>
      <c r="AW2" s="309" t="s">
        <v>615</v>
      </c>
      <c r="AX2" s="310"/>
      <c r="AY2" s="310"/>
      <c r="AZ2" s="80"/>
      <c r="BA2" s="81"/>
      <c r="BB2" s="81"/>
    </row>
    <row r="3" spans="1:54" ht="68.099999999999994" customHeight="1" x14ac:dyDescent="0.25">
      <c r="A3" s="82" t="s">
        <v>616</v>
      </c>
      <c r="B3" s="82" t="s">
        <v>617</v>
      </c>
      <c r="C3" s="83" t="s">
        <v>618</v>
      </c>
      <c r="D3" s="83" t="s">
        <v>686</v>
      </c>
      <c r="E3" s="84" t="s">
        <v>3</v>
      </c>
      <c r="F3" s="84" t="s">
        <v>20</v>
      </c>
      <c r="G3" s="85" t="s">
        <v>619</v>
      </c>
      <c r="H3" s="83" t="s">
        <v>620</v>
      </c>
      <c r="I3" s="86" t="s">
        <v>621</v>
      </c>
      <c r="J3" s="86" t="s">
        <v>622</v>
      </c>
      <c r="K3" s="86" t="s">
        <v>623</v>
      </c>
      <c r="L3" s="86" t="s">
        <v>689</v>
      </c>
      <c r="M3" s="86" t="s">
        <v>624</v>
      </c>
      <c r="N3" s="86" t="s">
        <v>625</v>
      </c>
      <c r="O3" s="83" t="s">
        <v>687</v>
      </c>
      <c r="P3" s="83" t="s">
        <v>626</v>
      </c>
      <c r="Q3" s="83" t="s">
        <v>627</v>
      </c>
      <c r="R3" s="83" t="s">
        <v>685</v>
      </c>
      <c r="S3" s="86" t="s">
        <v>628</v>
      </c>
      <c r="T3" s="131" t="s">
        <v>675</v>
      </c>
      <c r="U3" s="87" t="s">
        <v>629</v>
      </c>
      <c r="V3" s="88" t="s">
        <v>4</v>
      </c>
      <c r="W3" s="125" t="s">
        <v>630</v>
      </c>
      <c r="X3" s="125" t="s">
        <v>631</v>
      </c>
      <c r="Y3" s="125" t="s">
        <v>632</v>
      </c>
      <c r="Z3" s="89" t="s">
        <v>633</v>
      </c>
      <c r="AA3" s="90" t="s">
        <v>634</v>
      </c>
      <c r="AB3" s="134" t="s">
        <v>635</v>
      </c>
      <c r="AC3" s="91" t="s">
        <v>636</v>
      </c>
      <c r="AD3" s="92" t="s">
        <v>637</v>
      </c>
      <c r="AE3" s="82" t="s">
        <v>638</v>
      </c>
      <c r="AF3" s="93" t="s">
        <v>639</v>
      </c>
      <c r="AG3" s="82" t="s">
        <v>640</v>
      </c>
      <c r="AH3" s="94" t="s">
        <v>641</v>
      </c>
      <c r="AI3" s="95" t="s">
        <v>642</v>
      </c>
      <c r="AJ3" s="93" t="s">
        <v>643</v>
      </c>
      <c r="AK3" s="94" t="s">
        <v>644</v>
      </c>
      <c r="AL3" s="93" t="s">
        <v>645</v>
      </c>
      <c r="AM3" s="94" t="s">
        <v>646</v>
      </c>
      <c r="AN3" s="93" t="s">
        <v>647</v>
      </c>
      <c r="AO3" s="94" t="s">
        <v>648</v>
      </c>
      <c r="AP3" s="93" t="s">
        <v>649</v>
      </c>
      <c r="AQ3" s="94" t="s">
        <v>650</v>
      </c>
      <c r="AR3" s="93" t="s">
        <v>651</v>
      </c>
      <c r="AS3" s="132" t="s">
        <v>683</v>
      </c>
      <c r="AT3" s="94" t="s">
        <v>676</v>
      </c>
      <c r="AU3" s="93" t="s">
        <v>677</v>
      </c>
      <c r="AV3" s="93" t="s">
        <v>652</v>
      </c>
      <c r="AW3" s="96" t="s">
        <v>653</v>
      </c>
      <c r="AX3" s="97" t="s">
        <v>657</v>
      </c>
      <c r="AY3" s="98" t="s">
        <v>658</v>
      </c>
      <c r="AZ3" s="82" t="s">
        <v>654</v>
      </c>
      <c r="BA3" s="93" t="s">
        <v>655</v>
      </c>
      <c r="BB3" s="93" t="s">
        <v>656</v>
      </c>
    </row>
    <row r="4" spans="1:54" s="113" customFormat="1" x14ac:dyDescent="0.25">
      <c r="A4" s="99">
        <v>1</v>
      </c>
      <c r="B4" s="100"/>
      <c r="C4" s="100"/>
      <c r="D4" s="100"/>
      <c r="E4" s="100" t="s">
        <v>921</v>
      </c>
      <c r="F4" s="100"/>
      <c r="G4" s="100" t="s">
        <v>665</v>
      </c>
      <c r="H4" s="101" t="s">
        <v>962</v>
      </c>
      <c r="I4" s="100" t="s">
        <v>917</v>
      </c>
      <c r="J4" s="100" t="s">
        <v>919</v>
      </c>
      <c r="K4" s="114" t="s">
        <v>690</v>
      </c>
      <c r="L4" s="115" t="s">
        <v>920</v>
      </c>
      <c r="M4" s="100" t="s">
        <v>691</v>
      </c>
      <c r="N4" s="100" t="s">
        <v>925</v>
      </c>
      <c r="O4" s="100"/>
      <c r="P4" s="300" t="s">
        <v>963</v>
      </c>
      <c r="Q4" s="301" t="s">
        <v>974</v>
      </c>
      <c r="R4" s="100"/>
      <c r="S4" s="100" t="s">
        <v>506</v>
      </c>
      <c r="T4" s="130"/>
      <c r="U4" s="121">
        <v>8.5299999999999994</v>
      </c>
      <c r="V4" s="100" t="s">
        <v>101</v>
      </c>
      <c r="W4" s="126">
        <v>35</v>
      </c>
      <c r="X4" s="126">
        <v>27.3</v>
      </c>
      <c r="Y4" s="126">
        <v>20</v>
      </c>
      <c r="Z4" s="104">
        <v>5.63</v>
      </c>
      <c r="AA4" s="103">
        <v>4</v>
      </c>
      <c r="AB4" s="138">
        <f>IF(W4="","",W4*X4*Y4/1000000)</f>
        <v>1.9109999999999999E-2</v>
      </c>
      <c r="AC4" s="104">
        <v>63</v>
      </c>
      <c r="AD4" s="105">
        <f>IF(AA4="","",AC4/AB4*AA4)</f>
        <v>13187</v>
      </c>
      <c r="AE4" s="106">
        <v>3000</v>
      </c>
      <c r="AF4" s="107">
        <f>IF(ISERROR(AE4/AD4),"",AE4/AD4)</f>
        <v>0.23</v>
      </c>
      <c r="AG4" s="100" t="s">
        <v>695</v>
      </c>
      <c r="AH4" s="108">
        <v>0.25700000000000001</v>
      </c>
      <c r="AI4" s="107">
        <f>IF(ISERROR(U4*AH4),"",U4*AH4)</f>
        <v>2.19</v>
      </c>
      <c r="AJ4" s="107">
        <f>IF(ISERROR(U4+AF4+AI4),"",U4+AF4+AI4)</f>
        <v>10.95</v>
      </c>
      <c r="AK4" s="109">
        <v>0</v>
      </c>
      <c r="AL4" s="107">
        <f t="shared" ref="AL4:AL13" si="0">IF(ISERROR(AY4*AK4),"",AY4*AK4)</f>
        <v>0</v>
      </c>
      <c r="AM4" s="109">
        <v>0</v>
      </c>
      <c r="AN4" s="107">
        <f t="shared" ref="AN4:AN13" si="1">IF(ISERROR(AY4*AM4),"",AY4*AM4)</f>
        <v>0</v>
      </c>
      <c r="AO4" s="109">
        <v>0</v>
      </c>
      <c r="AP4" s="107">
        <f>IF(ISERROR(AY4*AO4),"",AY4*AO4)</f>
        <v>0</v>
      </c>
      <c r="AQ4" s="109">
        <v>0</v>
      </c>
      <c r="AR4" s="107">
        <f>IF(ISERROR(U4*AQ4),"",U4*AQ4)</f>
        <v>0</v>
      </c>
      <c r="AS4" s="112">
        <v>0</v>
      </c>
      <c r="AT4" s="109">
        <v>0</v>
      </c>
      <c r="AU4" s="107">
        <f>IF(ISERROR(AY4*AT4),"",AY4*AT4)</f>
        <v>0</v>
      </c>
      <c r="AV4" s="107">
        <f>IF(ISERROR(AL4+AN4+AP4+AR4+AU4),"",AL4+AN4+AP4+AR4+AU4)</f>
        <v>0</v>
      </c>
      <c r="AW4" s="107">
        <f t="shared" ref="AW4:AW13" si="2">IF(ISERROR(AJ4+AV4),"",AJ4+AV4)</f>
        <v>10.95</v>
      </c>
      <c r="AX4" s="111">
        <f t="shared" ref="AX4:AX13" si="3">IF(ISERROR((AY4-AW4)/AY4),"",(AY4-AW4)/AY4)</f>
        <v>0.10979999999999999</v>
      </c>
      <c r="AY4" s="112">
        <v>12.3</v>
      </c>
      <c r="AZ4" s="103">
        <v>1348</v>
      </c>
      <c r="BA4" s="107">
        <f>IF(ISERROR(AW4*AZ4),"",AW4*AZ4)</f>
        <v>14760.6</v>
      </c>
      <c r="BB4" s="107">
        <f>IF(ISERROR(AY4*AZ4),"",AY4*AZ4)</f>
        <v>16580.400000000001</v>
      </c>
    </row>
    <row r="5" spans="1:54" s="113" customFormat="1" x14ac:dyDescent="0.25">
      <c r="A5" s="99">
        <v>2</v>
      </c>
      <c r="B5" s="100"/>
      <c r="C5" s="100"/>
      <c r="D5" s="100"/>
      <c r="E5" s="100" t="s">
        <v>923</v>
      </c>
      <c r="F5" s="100"/>
      <c r="G5" s="100" t="s">
        <v>665</v>
      </c>
      <c r="H5" s="101" t="s">
        <v>962</v>
      </c>
      <c r="I5" s="100" t="s">
        <v>917</v>
      </c>
      <c r="J5" s="100" t="s">
        <v>919</v>
      </c>
      <c r="K5" s="114" t="s">
        <v>690</v>
      </c>
      <c r="L5" s="115" t="s">
        <v>920</v>
      </c>
      <c r="M5" s="100" t="s">
        <v>691</v>
      </c>
      <c r="N5" s="100" t="s">
        <v>927</v>
      </c>
      <c r="O5" s="100"/>
      <c r="P5" s="300" t="s">
        <v>964</v>
      </c>
      <c r="Q5" s="301" t="s">
        <v>975</v>
      </c>
      <c r="R5" s="100"/>
      <c r="S5" s="100" t="s">
        <v>506</v>
      </c>
      <c r="T5" s="130"/>
      <c r="U5" s="121">
        <v>8.5299999999999994</v>
      </c>
      <c r="V5" s="100" t="s">
        <v>101</v>
      </c>
      <c r="W5" s="126">
        <v>35</v>
      </c>
      <c r="X5" s="126">
        <v>27.3</v>
      </c>
      <c r="Y5" s="126">
        <v>20</v>
      </c>
      <c r="Z5" s="104">
        <v>5.63</v>
      </c>
      <c r="AA5" s="103">
        <v>4</v>
      </c>
      <c r="AB5" s="138">
        <f t="shared" ref="AB5:AB13" si="4">IF(W5="","",W5*X5*Y5/1000000)</f>
        <v>1.9109999999999999E-2</v>
      </c>
      <c r="AC5" s="104">
        <v>63</v>
      </c>
      <c r="AD5" s="105">
        <f t="shared" ref="AD5:AD13" si="5">IF(AA5="","",AC5/AB5*AA5)</f>
        <v>13187</v>
      </c>
      <c r="AE5" s="106">
        <v>3000</v>
      </c>
      <c r="AF5" s="107">
        <f t="shared" ref="AF5:AF13" si="6">IF(ISERROR(AE5/AD5),"",AE5/AD5)</f>
        <v>0.23</v>
      </c>
      <c r="AG5" s="100" t="s">
        <v>695</v>
      </c>
      <c r="AH5" s="108">
        <v>0.25700000000000001</v>
      </c>
      <c r="AI5" s="107">
        <f t="shared" ref="AI5:AI13" si="7">IF(ISERROR(U5*AH5),"",U5*AH5)</f>
        <v>2.19</v>
      </c>
      <c r="AJ5" s="107">
        <f t="shared" ref="AJ5:AJ13" si="8">IF(ISERROR(U5+AF5+AI5),"",U5+AF5+AI5)</f>
        <v>10.95</v>
      </c>
      <c r="AK5" s="109">
        <v>0</v>
      </c>
      <c r="AL5" s="107">
        <f t="shared" si="0"/>
        <v>0</v>
      </c>
      <c r="AM5" s="109">
        <v>0</v>
      </c>
      <c r="AN5" s="107">
        <f t="shared" si="1"/>
        <v>0</v>
      </c>
      <c r="AO5" s="109">
        <v>0</v>
      </c>
      <c r="AP5" s="107">
        <f t="shared" ref="AP5:AP13" si="9">IF(ISERROR(AY5*AO5),"",AY5*AO5)</f>
        <v>0</v>
      </c>
      <c r="AQ5" s="109">
        <v>0</v>
      </c>
      <c r="AR5" s="107">
        <f t="shared" ref="AR5:AR13" si="10">IF(ISERROR(U5*AQ5),"",U5*AQ5)</f>
        <v>0</v>
      </c>
      <c r="AS5" s="112">
        <v>0</v>
      </c>
      <c r="AT5" s="109">
        <v>0</v>
      </c>
      <c r="AU5" s="107">
        <f t="shared" ref="AU5:AU13" si="11">IF(ISERROR(AY5*AT5),"",AY5*AT5)</f>
        <v>0</v>
      </c>
      <c r="AV5" s="107">
        <f t="shared" ref="AV5:AV13" si="12">IF(ISERROR(AL5+AN5+AP5+AR5+AU5),"",AL5+AN5+AP5+AR5+AU5)</f>
        <v>0</v>
      </c>
      <c r="AW5" s="107">
        <f t="shared" si="2"/>
        <v>10.95</v>
      </c>
      <c r="AX5" s="111">
        <f t="shared" si="3"/>
        <v>0.10979999999999999</v>
      </c>
      <c r="AY5" s="112">
        <v>12.3</v>
      </c>
      <c r="AZ5" s="103">
        <v>1200</v>
      </c>
      <c r="BA5" s="107">
        <f t="shared" ref="BA5:BA13" si="13">IF(ISERROR(AW5*AZ5),"",AW5*AZ5)</f>
        <v>13140</v>
      </c>
      <c r="BB5" s="107">
        <f t="shared" ref="BB5:BB13" si="14">IF(ISERROR(AY5*AZ5),"",AY5*AZ5)</f>
        <v>14760</v>
      </c>
    </row>
    <row r="6" spans="1:54" s="113" customFormat="1" x14ac:dyDescent="0.25">
      <c r="A6" s="99">
        <v>3</v>
      </c>
      <c r="B6" s="100"/>
      <c r="C6" s="100"/>
      <c r="D6" s="100"/>
      <c r="E6" s="100" t="s">
        <v>921</v>
      </c>
      <c r="F6" s="100"/>
      <c r="G6" s="100" t="s">
        <v>665</v>
      </c>
      <c r="H6" s="101" t="s">
        <v>962</v>
      </c>
      <c r="I6" s="100" t="s">
        <v>917</v>
      </c>
      <c r="J6" s="100" t="s">
        <v>919</v>
      </c>
      <c r="K6" s="114" t="s">
        <v>690</v>
      </c>
      <c r="L6" s="115" t="s">
        <v>920</v>
      </c>
      <c r="M6" s="100" t="s">
        <v>691</v>
      </c>
      <c r="N6" s="100" t="s">
        <v>929</v>
      </c>
      <c r="O6" s="100"/>
      <c r="P6" s="300" t="s">
        <v>965</v>
      </c>
      <c r="Q6" s="301" t="s">
        <v>976</v>
      </c>
      <c r="R6" s="100"/>
      <c r="S6" s="100" t="s">
        <v>506</v>
      </c>
      <c r="T6" s="130"/>
      <c r="U6" s="121">
        <v>8.5299999999999994</v>
      </c>
      <c r="V6" s="100" t="s">
        <v>101</v>
      </c>
      <c r="W6" s="126">
        <v>35</v>
      </c>
      <c r="X6" s="126">
        <v>27.3</v>
      </c>
      <c r="Y6" s="126">
        <v>20</v>
      </c>
      <c r="Z6" s="104">
        <v>5.63</v>
      </c>
      <c r="AA6" s="103">
        <v>4</v>
      </c>
      <c r="AB6" s="138">
        <f t="shared" si="4"/>
        <v>1.9109999999999999E-2</v>
      </c>
      <c r="AC6" s="104">
        <v>63</v>
      </c>
      <c r="AD6" s="105">
        <f t="shared" si="5"/>
        <v>13187</v>
      </c>
      <c r="AE6" s="106">
        <v>3000</v>
      </c>
      <c r="AF6" s="107">
        <f t="shared" si="6"/>
        <v>0.23</v>
      </c>
      <c r="AG6" s="100" t="s">
        <v>695</v>
      </c>
      <c r="AH6" s="108">
        <v>0.25700000000000001</v>
      </c>
      <c r="AI6" s="107">
        <f t="shared" si="7"/>
        <v>2.19</v>
      </c>
      <c r="AJ6" s="107">
        <f t="shared" si="8"/>
        <v>10.95</v>
      </c>
      <c r="AK6" s="109">
        <v>0</v>
      </c>
      <c r="AL6" s="107">
        <f t="shared" si="0"/>
        <v>0</v>
      </c>
      <c r="AM6" s="109">
        <v>0</v>
      </c>
      <c r="AN6" s="107">
        <f t="shared" si="1"/>
        <v>0</v>
      </c>
      <c r="AO6" s="109">
        <v>0</v>
      </c>
      <c r="AP6" s="107">
        <f t="shared" si="9"/>
        <v>0</v>
      </c>
      <c r="AQ6" s="109">
        <v>0</v>
      </c>
      <c r="AR6" s="107">
        <f t="shared" si="10"/>
        <v>0</v>
      </c>
      <c r="AS6" s="112">
        <v>0</v>
      </c>
      <c r="AT6" s="109">
        <v>0</v>
      </c>
      <c r="AU6" s="107">
        <f t="shared" si="11"/>
        <v>0</v>
      </c>
      <c r="AV6" s="107">
        <f t="shared" si="12"/>
        <v>0</v>
      </c>
      <c r="AW6" s="107">
        <f t="shared" si="2"/>
        <v>10.95</v>
      </c>
      <c r="AX6" s="111">
        <f t="shared" si="3"/>
        <v>0.10979999999999999</v>
      </c>
      <c r="AY6" s="112">
        <v>12.3</v>
      </c>
      <c r="AZ6" s="103">
        <v>1348</v>
      </c>
      <c r="BA6" s="107">
        <f t="shared" si="13"/>
        <v>14760.6</v>
      </c>
      <c r="BB6" s="107">
        <f t="shared" si="14"/>
        <v>16580.400000000001</v>
      </c>
    </row>
    <row r="7" spans="1:54" s="113" customFormat="1" x14ac:dyDescent="0.25">
      <c r="A7" s="99">
        <v>4</v>
      </c>
      <c r="B7" s="100"/>
      <c r="C7" s="100"/>
      <c r="D7" s="100"/>
      <c r="E7" s="100" t="s">
        <v>923</v>
      </c>
      <c r="F7" s="100"/>
      <c r="G7" s="100" t="s">
        <v>665</v>
      </c>
      <c r="H7" s="101" t="s">
        <v>962</v>
      </c>
      <c r="I7" s="100" t="s">
        <v>917</v>
      </c>
      <c r="J7" s="100" t="s">
        <v>919</v>
      </c>
      <c r="K7" s="114" t="s">
        <v>690</v>
      </c>
      <c r="L7" s="115" t="s">
        <v>920</v>
      </c>
      <c r="M7" s="100" t="s">
        <v>691</v>
      </c>
      <c r="N7" s="100" t="s">
        <v>931</v>
      </c>
      <c r="O7" s="100"/>
      <c r="P7" s="300" t="s">
        <v>966</v>
      </c>
      <c r="Q7" s="301" t="s">
        <v>977</v>
      </c>
      <c r="R7" s="100"/>
      <c r="S7" s="100" t="s">
        <v>506</v>
      </c>
      <c r="T7" s="130"/>
      <c r="U7" s="121">
        <v>8.5299999999999994</v>
      </c>
      <c r="V7" s="100" t="s">
        <v>101</v>
      </c>
      <c r="W7" s="126">
        <v>35</v>
      </c>
      <c r="X7" s="126">
        <v>27.3</v>
      </c>
      <c r="Y7" s="126">
        <v>20</v>
      </c>
      <c r="Z7" s="104">
        <v>5.63</v>
      </c>
      <c r="AA7" s="103">
        <v>4</v>
      </c>
      <c r="AB7" s="138">
        <f t="shared" si="4"/>
        <v>1.9109999999999999E-2</v>
      </c>
      <c r="AC7" s="104">
        <v>63</v>
      </c>
      <c r="AD7" s="105">
        <f t="shared" si="5"/>
        <v>13187</v>
      </c>
      <c r="AE7" s="106">
        <v>3000</v>
      </c>
      <c r="AF7" s="107">
        <f t="shared" si="6"/>
        <v>0.23</v>
      </c>
      <c r="AG7" s="100" t="s">
        <v>695</v>
      </c>
      <c r="AH7" s="108">
        <v>0.25700000000000001</v>
      </c>
      <c r="AI7" s="107">
        <f t="shared" si="7"/>
        <v>2.19</v>
      </c>
      <c r="AJ7" s="107">
        <f t="shared" si="8"/>
        <v>10.95</v>
      </c>
      <c r="AK7" s="109">
        <v>0</v>
      </c>
      <c r="AL7" s="107">
        <f t="shared" si="0"/>
        <v>0</v>
      </c>
      <c r="AM7" s="109">
        <v>0</v>
      </c>
      <c r="AN7" s="107">
        <f t="shared" si="1"/>
        <v>0</v>
      </c>
      <c r="AO7" s="109">
        <v>0</v>
      </c>
      <c r="AP7" s="107">
        <f t="shared" si="9"/>
        <v>0</v>
      </c>
      <c r="AQ7" s="109">
        <v>0</v>
      </c>
      <c r="AR7" s="107">
        <f t="shared" si="10"/>
        <v>0</v>
      </c>
      <c r="AS7" s="112">
        <v>0</v>
      </c>
      <c r="AT7" s="109">
        <v>0</v>
      </c>
      <c r="AU7" s="107">
        <f t="shared" si="11"/>
        <v>0</v>
      </c>
      <c r="AV7" s="107">
        <f t="shared" si="12"/>
        <v>0</v>
      </c>
      <c r="AW7" s="107">
        <f t="shared" si="2"/>
        <v>10.95</v>
      </c>
      <c r="AX7" s="111">
        <f t="shared" si="3"/>
        <v>0.10979999999999999</v>
      </c>
      <c r="AY7" s="112">
        <v>12.3</v>
      </c>
      <c r="AZ7" s="103">
        <v>1000</v>
      </c>
      <c r="BA7" s="107">
        <f t="shared" si="13"/>
        <v>10950</v>
      </c>
      <c r="BB7" s="107">
        <f t="shared" si="14"/>
        <v>12300</v>
      </c>
    </row>
    <row r="8" spans="1:54" s="113" customFormat="1" x14ac:dyDescent="0.25">
      <c r="A8" s="99">
        <v>5</v>
      </c>
      <c r="B8" s="100"/>
      <c r="C8" s="100"/>
      <c r="D8" s="100"/>
      <c r="E8" s="100" t="s">
        <v>921</v>
      </c>
      <c r="F8" s="100"/>
      <c r="G8" s="100" t="s">
        <v>665</v>
      </c>
      <c r="H8" s="101" t="s">
        <v>962</v>
      </c>
      <c r="I8" s="100" t="s">
        <v>917</v>
      </c>
      <c r="J8" s="100" t="s">
        <v>919</v>
      </c>
      <c r="K8" s="114" t="s">
        <v>690</v>
      </c>
      <c r="L8" s="115" t="s">
        <v>920</v>
      </c>
      <c r="M8" s="100" t="s">
        <v>691</v>
      </c>
      <c r="N8" s="100" t="s">
        <v>933</v>
      </c>
      <c r="O8" s="100"/>
      <c r="P8" s="300" t="s">
        <v>967</v>
      </c>
      <c r="Q8" s="301" t="s">
        <v>978</v>
      </c>
      <c r="R8" s="100"/>
      <c r="S8" s="100" t="s">
        <v>506</v>
      </c>
      <c r="T8" s="130"/>
      <c r="U8" s="121">
        <v>8.5299999999999994</v>
      </c>
      <c r="V8" s="100" t="s">
        <v>101</v>
      </c>
      <c r="W8" s="126">
        <v>35</v>
      </c>
      <c r="X8" s="126">
        <v>27.3</v>
      </c>
      <c r="Y8" s="126">
        <v>20</v>
      </c>
      <c r="Z8" s="104">
        <v>5.63</v>
      </c>
      <c r="AA8" s="103">
        <v>4</v>
      </c>
      <c r="AB8" s="138">
        <f t="shared" si="4"/>
        <v>1.9109999999999999E-2</v>
      </c>
      <c r="AC8" s="104">
        <v>63</v>
      </c>
      <c r="AD8" s="105">
        <f t="shared" si="5"/>
        <v>13187</v>
      </c>
      <c r="AE8" s="106">
        <v>3000</v>
      </c>
      <c r="AF8" s="107">
        <f t="shared" si="6"/>
        <v>0.23</v>
      </c>
      <c r="AG8" s="100" t="s">
        <v>695</v>
      </c>
      <c r="AH8" s="108">
        <v>0.25700000000000001</v>
      </c>
      <c r="AI8" s="107">
        <f t="shared" si="7"/>
        <v>2.19</v>
      </c>
      <c r="AJ8" s="107">
        <f t="shared" si="8"/>
        <v>10.95</v>
      </c>
      <c r="AK8" s="109">
        <v>0</v>
      </c>
      <c r="AL8" s="107">
        <f t="shared" si="0"/>
        <v>0</v>
      </c>
      <c r="AM8" s="109">
        <v>0</v>
      </c>
      <c r="AN8" s="107">
        <f t="shared" si="1"/>
        <v>0</v>
      </c>
      <c r="AO8" s="109">
        <v>0</v>
      </c>
      <c r="AP8" s="107">
        <f t="shared" si="9"/>
        <v>0</v>
      </c>
      <c r="AQ8" s="109">
        <v>0</v>
      </c>
      <c r="AR8" s="107">
        <f t="shared" si="10"/>
        <v>0</v>
      </c>
      <c r="AS8" s="112">
        <v>0</v>
      </c>
      <c r="AT8" s="109">
        <v>0</v>
      </c>
      <c r="AU8" s="107">
        <f t="shared" si="11"/>
        <v>0</v>
      </c>
      <c r="AV8" s="107">
        <f t="shared" si="12"/>
        <v>0</v>
      </c>
      <c r="AW8" s="107">
        <f t="shared" si="2"/>
        <v>10.95</v>
      </c>
      <c r="AX8" s="111">
        <f t="shared" si="3"/>
        <v>0.10979999999999999</v>
      </c>
      <c r="AY8" s="112">
        <v>12.3</v>
      </c>
      <c r="AZ8" s="103">
        <v>1200</v>
      </c>
      <c r="BA8" s="107">
        <f t="shared" si="13"/>
        <v>13140</v>
      </c>
      <c r="BB8" s="107">
        <f t="shared" si="14"/>
        <v>14760</v>
      </c>
    </row>
    <row r="9" spans="1:54" s="113" customFormat="1" x14ac:dyDescent="0.25">
      <c r="A9" s="99">
        <v>6</v>
      </c>
      <c r="B9" s="100"/>
      <c r="C9" s="100"/>
      <c r="D9" s="100"/>
      <c r="E9" s="100" t="s">
        <v>921</v>
      </c>
      <c r="F9" s="100"/>
      <c r="G9" s="100" t="s">
        <v>665</v>
      </c>
      <c r="H9" s="101" t="s">
        <v>962</v>
      </c>
      <c r="I9" s="100" t="s">
        <v>917</v>
      </c>
      <c r="J9" s="100" t="s">
        <v>919</v>
      </c>
      <c r="K9" s="114" t="s">
        <v>690</v>
      </c>
      <c r="L9" s="115" t="s">
        <v>920</v>
      </c>
      <c r="M9" s="100" t="s">
        <v>692</v>
      </c>
      <c r="N9" s="100" t="s">
        <v>925</v>
      </c>
      <c r="O9" s="100"/>
      <c r="P9" s="300" t="s">
        <v>968</v>
      </c>
      <c r="Q9" s="301" t="s">
        <v>979</v>
      </c>
      <c r="R9" s="100"/>
      <c r="S9" s="100" t="s">
        <v>506</v>
      </c>
      <c r="T9" s="130"/>
      <c r="U9" s="121">
        <v>11.22</v>
      </c>
      <c r="V9" s="100" t="s">
        <v>101</v>
      </c>
      <c r="W9" s="126">
        <v>35</v>
      </c>
      <c r="X9" s="126">
        <v>27.3</v>
      </c>
      <c r="Y9" s="126">
        <v>25</v>
      </c>
      <c r="Z9" s="104">
        <v>6.2</v>
      </c>
      <c r="AA9" s="103">
        <v>4</v>
      </c>
      <c r="AB9" s="138">
        <f t="shared" si="4"/>
        <v>2.3888E-2</v>
      </c>
      <c r="AC9" s="104">
        <v>63</v>
      </c>
      <c r="AD9" s="105">
        <f t="shared" si="5"/>
        <v>10549</v>
      </c>
      <c r="AE9" s="106">
        <v>3000</v>
      </c>
      <c r="AF9" s="107">
        <f t="shared" si="6"/>
        <v>0.28000000000000003</v>
      </c>
      <c r="AG9" s="100" t="s">
        <v>695</v>
      </c>
      <c r="AH9" s="108">
        <v>0.25700000000000001</v>
      </c>
      <c r="AI9" s="107">
        <f t="shared" si="7"/>
        <v>2.88</v>
      </c>
      <c r="AJ9" s="107">
        <f t="shared" si="8"/>
        <v>14.38</v>
      </c>
      <c r="AK9" s="109">
        <v>0</v>
      </c>
      <c r="AL9" s="107">
        <f t="shared" si="0"/>
        <v>0</v>
      </c>
      <c r="AM9" s="109">
        <v>0</v>
      </c>
      <c r="AN9" s="107">
        <f t="shared" si="1"/>
        <v>0</v>
      </c>
      <c r="AO9" s="109">
        <v>0</v>
      </c>
      <c r="AP9" s="107">
        <f t="shared" si="9"/>
        <v>0</v>
      </c>
      <c r="AQ9" s="109">
        <v>0</v>
      </c>
      <c r="AR9" s="107">
        <f t="shared" si="10"/>
        <v>0</v>
      </c>
      <c r="AS9" s="112">
        <v>0</v>
      </c>
      <c r="AT9" s="109">
        <v>0</v>
      </c>
      <c r="AU9" s="107">
        <f t="shared" si="11"/>
        <v>0</v>
      </c>
      <c r="AV9" s="107">
        <f t="shared" si="12"/>
        <v>0</v>
      </c>
      <c r="AW9" s="107">
        <f t="shared" si="2"/>
        <v>14.38</v>
      </c>
      <c r="AX9" s="111">
        <f t="shared" si="3"/>
        <v>0.1013</v>
      </c>
      <c r="AY9" s="112">
        <v>16</v>
      </c>
      <c r="AZ9" s="103">
        <v>1348</v>
      </c>
      <c r="BA9" s="107">
        <f t="shared" si="13"/>
        <v>19384.240000000002</v>
      </c>
      <c r="BB9" s="107">
        <f t="shared" si="14"/>
        <v>21568</v>
      </c>
    </row>
    <row r="10" spans="1:54" ht="15" customHeight="1" x14ac:dyDescent="0.25">
      <c r="A10" s="114">
        <v>7</v>
      </c>
      <c r="B10" s="115"/>
      <c r="C10" s="115"/>
      <c r="D10" s="115"/>
      <c r="E10" s="100" t="s">
        <v>923</v>
      </c>
      <c r="F10" s="100"/>
      <c r="G10" s="100" t="s">
        <v>665</v>
      </c>
      <c r="H10" s="101" t="s">
        <v>962</v>
      </c>
      <c r="I10" s="100" t="s">
        <v>917</v>
      </c>
      <c r="J10" s="100" t="s">
        <v>919</v>
      </c>
      <c r="K10" s="114" t="s">
        <v>690</v>
      </c>
      <c r="L10" s="115" t="s">
        <v>920</v>
      </c>
      <c r="M10" s="100" t="s">
        <v>692</v>
      </c>
      <c r="N10" s="100" t="s">
        <v>927</v>
      </c>
      <c r="O10" s="100"/>
      <c r="P10" s="300" t="s">
        <v>969</v>
      </c>
      <c r="Q10" s="301" t="s">
        <v>980</v>
      </c>
      <c r="R10" s="115"/>
      <c r="S10" s="100" t="s">
        <v>506</v>
      </c>
      <c r="T10" s="130"/>
      <c r="U10" s="121">
        <v>11.22</v>
      </c>
      <c r="V10" s="100" t="s">
        <v>101</v>
      </c>
      <c r="W10" s="127">
        <v>35</v>
      </c>
      <c r="X10" s="127">
        <v>27.3</v>
      </c>
      <c r="Y10" s="127">
        <v>25</v>
      </c>
      <c r="Z10" s="104">
        <v>6.2</v>
      </c>
      <c r="AA10" s="103">
        <v>4</v>
      </c>
      <c r="AB10" s="139">
        <f t="shared" si="4"/>
        <v>2.3888E-2</v>
      </c>
      <c r="AC10" s="104">
        <v>63</v>
      </c>
      <c r="AD10" s="105">
        <f t="shared" si="5"/>
        <v>10549</v>
      </c>
      <c r="AE10" s="106">
        <v>3000</v>
      </c>
      <c r="AF10" s="110">
        <f t="shared" si="6"/>
        <v>0.28000000000000003</v>
      </c>
      <c r="AG10" s="115" t="s">
        <v>695</v>
      </c>
      <c r="AH10" s="120">
        <v>0.25700000000000001</v>
      </c>
      <c r="AI10" s="107">
        <f t="shared" si="7"/>
        <v>2.88</v>
      </c>
      <c r="AJ10" s="107">
        <f t="shared" si="8"/>
        <v>14.38</v>
      </c>
      <c r="AK10" s="109">
        <v>0</v>
      </c>
      <c r="AL10" s="110">
        <f t="shared" si="0"/>
        <v>0</v>
      </c>
      <c r="AM10" s="109">
        <v>0</v>
      </c>
      <c r="AN10" s="110">
        <f t="shared" si="1"/>
        <v>0</v>
      </c>
      <c r="AO10" s="109">
        <v>0</v>
      </c>
      <c r="AP10" s="107">
        <f t="shared" si="9"/>
        <v>0</v>
      </c>
      <c r="AQ10" s="109">
        <v>0</v>
      </c>
      <c r="AR10" s="107">
        <f t="shared" si="10"/>
        <v>0</v>
      </c>
      <c r="AS10" s="112">
        <v>0</v>
      </c>
      <c r="AT10" s="109">
        <v>0</v>
      </c>
      <c r="AU10" s="107">
        <f t="shared" si="11"/>
        <v>0</v>
      </c>
      <c r="AV10" s="107">
        <f t="shared" si="12"/>
        <v>0</v>
      </c>
      <c r="AW10" s="110">
        <f t="shared" si="2"/>
        <v>14.38</v>
      </c>
      <c r="AX10" s="116">
        <f t="shared" si="3"/>
        <v>0.1013</v>
      </c>
      <c r="AY10" s="81">
        <v>16</v>
      </c>
      <c r="AZ10" s="80">
        <v>1024</v>
      </c>
      <c r="BA10" s="107">
        <f t="shared" si="13"/>
        <v>14725.12</v>
      </c>
      <c r="BB10" s="107">
        <f t="shared" si="14"/>
        <v>16384</v>
      </c>
    </row>
    <row r="11" spans="1:54" ht="15" customHeight="1" x14ac:dyDescent="0.25">
      <c r="A11" s="114">
        <v>8</v>
      </c>
      <c r="B11" s="115"/>
      <c r="C11" s="115"/>
      <c r="D11" s="115"/>
      <c r="E11" s="100" t="s">
        <v>921</v>
      </c>
      <c r="F11" s="100"/>
      <c r="G11" s="100" t="s">
        <v>665</v>
      </c>
      <c r="H11" s="101" t="s">
        <v>962</v>
      </c>
      <c r="I11" s="100" t="s">
        <v>917</v>
      </c>
      <c r="J11" s="100" t="s">
        <v>919</v>
      </c>
      <c r="K11" s="114" t="s">
        <v>690</v>
      </c>
      <c r="L11" s="115" t="s">
        <v>920</v>
      </c>
      <c r="M11" s="102" t="s">
        <v>692</v>
      </c>
      <c r="N11" s="100" t="s">
        <v>929</v>
      </c>
      <c r="O11" s="100"/>
      <c r="P11" s="300" t="s">
        <v>970</v>
      </c>
      <c r="Q11" s="301" t="s">
        <v>981</v>
      </c>
      <c r="R11" s="115"/>
      <c r="S11" s="100" t="s">
        <v>506</v>
      </c>
      <c r="T11" s="130"/>
      <c r="U11" s="121">
        <v>11.22</v>
      </c>
      <c r="V11" s="100" t="s">
        <v>101</v>
      </c>
      <c r="W11" s="127">
        <v>35</v>
      </c>
      <c r="X11" s="127">
        <v>27.3</v>
      </c>
      <c r="Y11" s="127">
        <v>25</v>
      </c>
      <c r="Z11" s="104">
        <v>6.2</v>
      </c>
      <c r="AA11" s="103">
        <v>4</v>
      </c>
      <c r="AB11" s="139">
        <f t="shared" si="4"/>
        <v>2.3888E-2</v>
      </c>
      <c r="AC11" s="104">
        <v>63</v>
      </c>
      <c r="AD11" s="105">
        <f t="shared" si="5"/>
        <v>10549</v>
      </c>
      <c r="AE11" s="106">
        <v>3000</v>
      </c>
      <c r="AF11" s="110">
        <f t="shared" si="6"/>
        <v>0.28000000000000003</v>
      </c>
      <c r="AG11" s="119" t="s">
        <v>695</v>
      </c>
      <c r="AH11" s="120">
        <v>0.25700000000000001</v>
      </c>
      <c r="AI11" s="107">
        <f t="shared" si="7"/>
        <v>2.88</v>
      </c>
      <c r="AJ11" s="107">
        <f t="shared" si="8"/>
        <v>14.38</v>
      </c>
      <c r="AK11" s="109">
        <v>0</v>
      </c>
      <c r="AL11" s="110">
        <f t="shared" si="0"/>
        <v>0</v>
      </c>
      <c r="AM11" s="109">
        <v>0</v>
      </c>
      <c r="AN11" s="110">
        <f t="shared" si="1"/>
        <v>0</v>
      </c>
      <c r="AO11" s="109">
        <v>0</v>
      </c>
      <c r="AP11" s="107">
        <f t="shared" si="9"/>
        <v>0</v>
      </c>
      <c r="AQ11" s="109">
        <v>0</v>
      </c>
      <c r="AR11" s="107">
        <f t="shared" si="10"/>
        <v>0</v>
      </c>
      <c r="AS11" s="112">
        <v>0</v>
      </c>
      <c r="AT11" s="109">
        <v>0</v>
      </c>
      <c r="AU11" s="107">
        <f t="shared" si="11"/>
        <v>0</v>
      </c>
      <c r="AV11" s="107">
        <f t="shared" si="12"/>
        <v>0</v>
      </c>
      <c r="AW11" s="110">
        <f t="shared" si="2"/>
        <v>14.38</v>
      </c>
      <c r="AX11" s="116">
        <f t="shared" si="3"/>
        <v>0.1013</v>
      </c>
      <c r="AY11" s="81">
        <v>16</v>
      </c>
      <c r="AZ11" s="80">
        <v>1348</v>
      </c>
      <c r="BA11" s="107">
        <f t="shared" si="13"/>
        <v>19384.240000000002</v>
      </c>
      <c r="BB11" s="107">
        <f t="shared" si="14"/>
        <v>21568</v>
      </c>
    </row>
    <row r="12" spans="1:54" ht="15" customHeight="1" x14ac:dyDescent="0.25">
      <c r="A12" s="114">
        <v>9</v>
      </c>
      <c r="B12" s="115"/>
      <c r="C12" s="115"/>
      <c r="D12" s="115"/>
      <c r="E12" s="100" t="s">
        <v>923</v>
      </c>
      <c r="F12" s="100"/>
      <c r="G12" s="100" t="s">
        <v>665</v>
      </c>
      <c r="H12" s="101" t="s">
        <v>962</v>
      </c>
      <c r="I12" s="100" t="s">
        <v>917</v>
      </c>
      <c r="J12" s="100" t="s">
        <v>919</v>
      </c>
      <c r="K12" s="114" t="s">
        <v>690</v>
      </c>
      <c r="L12" s="115" t="s">
        <v>920</v>
      </c>
      <c r="M12" s="102" t="s">
        <v>692</v>
      </c>
      <c r="N12" s="100" t="s">
        <v>931</v>
      </c>
      <c r="O12" s="100"/>
      <c r="P12" s="300" t="s">
        <v>971</v>
      </c>
      <c r="Q12" s="301" t="s">
        <v>982</v>
      </c>
      <c r="R12" s="115"/>
      <c r="S12" s="100" t="s">
        <v>506</v>
      </c>
      <c r="T12" s="130"/>
      <c r="U12" s="121">
        <v>11.22</v>
      </c>
      <c r="V12" s="100" t="s">
        <v>101</v>
      </c>
      <c r="W12" s="127">
        <v>35</v>
      </c>
      <c r="X12" s="127">
        <v>27.3</v>
      </c>
      <c r="Y12" s="127">
        <v>25</v>
      </c>
      <c r="Z12" s="104">
        <v>6.2</v>
      </c>
      <c r="AA12" s="103">
        <v>4</v>
      </c>
      <c r="AB12" s="139">
        <f t="shared" si="4"/>
        <v>2.3888E-2</v>
      </c>
      <c r="AC12" s="104">
        <v>63</v>
      </c>
      <c r="AD12" s="105">
        <f t="shared" si="5"/>
        <v>10549</v>
      </c>
      <c r="AE12" s="106">
        <v>3000</v>
      </c>
      <c r="AF12" s="110">
        <f t="shared" si="6"/>
        <v>0.28000000000000003</v>
      </c>
      <c r="AG12" s="119" t="s">
        <v>695</v>
      </c>
      <c r="AH12" s="120">
        <v>0.25700000000000001</v>
      </c>
      <c r="AI12" s="107">
        <f t="shared" si="7"/>
        <v>2.88</v>
      </c>
      <c r="AJ12" s="107">
        <f t="shared" si="8"/>
        <v>14.38</v>
      </c>
      <c r="AK12" s="109">
        <v>0</v>
      </c>
      <c r="AL12" s="110">
        <f t="shared" si="0"/>
        <v>0</v>
      </c>
      <c r="AM12" s="109">
        <v>0</v>
      </c>
      <c r="AN12" s="110">
        <f t="shared" si="1"/>
        <v>0</v>
      </c>
      <c r="AO12" s="109">
        <v>0</v>
      </c>
      <c r="AP12" s="107">
        <f t="shared" si="9"/>
        <v>0</v>
      </c>
      <c r="AQ12" s="109">
        <v>0</v>
      </c>
      <c r="AR12" s="107">
        <f t="shared" si="10"/>
        <v>0</v>
      </c>
      <c r="AS12" s="112">
        <v>0</v>
      </c>
      <c r="AT12" s="109">
        <v>0</v>
      </c>
      <c r="AU12" s="107">
        <f t="shared" si="11"/>
        <v>0</v>
      </c>
      <c r="AV12" s="107">
        <f t="shared" si="12"/>
        <v>0</v>
      </c>
      <c r="AW12" s="110">
        <f t="shared" si="2"/>
        <v>14.38</v>
      </c>
      <c r="AX12" s="116">
        <f t="shared" si="3"/>
        <v>0.1013</v>
      </c>
      <c r="AY12" s="81">
        <v>16</v>
      </c>
      <c r="AZ12" s="80">
        <v>996</v>
      </c>
      <c r="BA12" s="107">
        <f t="shared" si="13"/>
        <v>14322.48</v>
      </c>
      <c r="BB12" s="107">
        <f t="shared" si="14"/>
        <v>15936</v>
      </c>
    </row>
    <row r="13" spans="1:54" ht="15" customHeight="1" x14ac:dyDescent="0.25">
      <c r="A13" s="114">
        <v>10</v>
      </c>
      <c r="B13" s="115"/>
      <c r="C13" s="115"/>
      <c r="D13" s="115"/>
      <c r="E13" s="100" t="s">
        <v>921</v>
      </c>
      <c r="F13" s="100"/>
      <c r="G13" s="100" t="s">
        <v>665</v>
      </c>
      <c r="H13" s="101" t="s">
        <v>962</v>
      </c>
      <c r="I13" s="100" t="s">
        <v>917</v>
      </c>
      <c r="J13" s="100" t="s">
        <v>919</v>
      </c>
      <c r="K13" s="114" t="s">
        <v>690</v>
      </c>
      <c r="L13" s="115" t="s">
        <v>920</v>
      </c>
      <c r="M13" s="102" t="s">
        <v>692</v>
      </c>
      <c r="N13" s="100" t="s">
        <v>933</v>
      </c>
      <c r="O13" s="100"/>
      <c r="P13" s="300" t="s">
        <v>972</v>
      </c>
      <c r="Q13" s="301" t="s">
        <v>983</v>
      </c>
      <c r="R13" s="115"/>
      <c r="S13" s="100" t="s">
        <v>506</v>
      </c>
      <c r="T13" s="130"/>
      <c r="U13" s="121">
        <v>11.22</v>
      </c>
      <c r="V13" s="100" t="s">
        <v>101</v>
      </c>
      <c r="W13" s="127">
        <v>35</v>
      </c>
      <c r="X13" s="127">
        <v>27.3</v>
      </c>
      <c r="Y13" s="127">
        <v>25</v>
      </c>
      <c r="Z13" s="104">
        <v>6.2</v>
      </c>
      <c r="AA13" s="103">
        <v>4</v>
      </c>
      <c r="AB13" s="139">
        <f t="shared" si="4"/>
        <v>2.3888E-2</v>
      </c>
      <c r="AC13" s="104">
        <v>63</v>
      </c>
      <c r="AD13" s="105">
        <f t="shared" si="5"/>
        <v>10549</v>
      </c>
      <c r="AE13" s="106">
        <v>3000</v>
      </c>
      <c r="AF13" s="110">
        <f t="shared" si="6"/>
        <v>0.28000000000000003</v>
      </c>
      <c r="AG13" s="119" t="s">
        <v>695</v>
      </c>
      <c r="AH13" s="120">
        <v>0.25700000000000001</v>
      </c>
      <c r="AI13" s="107">
        <f t="shared" si="7"/>
        <v>2.88</v>
      </c>
      <c r="AJ13" s="107">
        <f t="shared" si="8"/>
        <v>14.38</v>
      </c>
      <c r="AK13" s="109">
        <v>0</v>
      </c>
      <c r="AL13" s="110">
        <f t="shared" si="0"/>
        <v>0</v>
      </c>
      <c r="AM13" s="109">
        <v>0</v>
      </c>
      <c r="AN13" s="110">
        <f t="shared" si="1"/>
        <v>0</v>
      </c>
      <c r="AO13" s="109">
        <v>0</v>
      </c>
      <c r="AP13" s="107">
        <f t="shared" si="9"/>
        <v>0</v>
      </c>
      <c r="AQ13" s="109">
        <v>0</v>
      </c>
      <c r="AR13" s="107">
        <f t="shared" si="10"/>
        <v>0</v>
      </c>
      <c r="AS13" s="112">
        <v>0</v>
      </c>
      <c r="AT13" s="109">
        <v>0</v>
      </c>
      <c r="AU13" s="107">
        <f t="shared" si="11"/>
        <v>0</v>
      </c>
      <c r="AV13" s="107">
        <f t="shared" si="12"/>
        <v>0</v>
      </c>
      <c r="AW13" s="110">
        <f t="shared" si="2"/>
        <v>14.38</v>
      </c>
      <c r="AX13" s="116">
        <f t="shared" si="3"/>
        <v>0.1013</v>
      </c>
      <c r="AY13" s="81">
        <v>16</v>
      </c>
      <c r="AZ13" s="80">
        <v>1024</v>
      </c>
      <c r="BA13" s="107">
        <f t="shared" si="13"/>
        <v>14725.12</v>
      </c>
      <c r="BB13" s="107">
        <f t="shared" si="14"/>
        <v>16384</v>
      </c>
    </row>
    <row r="14" spans="1:54" x14ac:dyDescent="0.25">
      <c r="AX14" s="78"/>
      <c r="AZ14" s="118"/>
    </row>
  </sheetData>
  <sheetProtection insertRows="0" deleteRows="0" sort="0"/>
  <protectedRanges>
    <protectedRange sqref="AF4:AF7 AF8:AH13 W14:AU223 AV15:AY223 AV14:AX14 AZ8:AZ14 M14:T223 U4:V223 AB4:AD13 A4:K223 W8:Y8 W9:Z13 AI4:AX13 M4:O13 Q4:S13" name="Range1"/>
    <protectedRange sqref="W4:Z4 W5:Y7 Z5:Z8" name="Range1_2"/>
    <protectedRange sqref="AE4:AE13" name="Range1_3"/>
    <protectedRange sqref="AG4:AH7" name="Range1_4"/>
    <protectedRange sqref="AZ4:AZ7" name="Range1_6"/>
    <protectedRange sqref="L4:L259" name="Range1_1"/>
  </protectedRanges>
  <mergeCells count="5">
    <mergeCell ref="V2:AF2"/>
    <mergeCell ref="AG2:AI2"/>
    <mergeCell ref="AK2:AV2"/>
    <mergeCell ref="AW2:AY2"/>
    <mergeCell ref="T2:U2"/>
  </mergeCells>
  <phoneticPr fontId="24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ValueSelect!$D$2:$D$296</xm:f>
          </x14:formula1>
          <xm:sqref>E4:E13</xm:sqref>
        </x14:dataValidation>
        <x14:dataValidation type="list" allowBlank="1" showInputMessage="1" showErrorMessage="1" xr:uid="{00000000-0002-0000-0100-000001000000}">
          <x14:formula1>
            <xm:f>Data!$L$2:$L$6</xm:f>
          </x14:formula1>
          <xm:sqref>S4:S13</xm:sqref>
        </x14:dataValidation>
        <x14:dataValidation type="list" allowBlank="1" showInputMessage="1" showErrorMessage="1" xr:uid="{00000000-0002-0000-0100-000002000000}">
          <x14:formula1>
            <xm:f>Data!$S$2:$S$6</xm:f>
          </x14:formula1>
          <xm:sqref>V4:V13</xm:sqref>
        </x14:dataValidation>
        <x14:dataValidation type="list" allowBlank="1" showInputMessage="1" showErrorMessage="1" xr:uid="{00000000-0002-0000-0100-000003000000}">
          <x14:formula1>
            <xm:f>ValueSelect!$E$2:$E$26</xm:f>
          </x14:formula1>
          <xm:sqref>F4:F13</xm:sqref>
        </x14:dataValidation>
        <x14:dataValidation type="list" allowBlank="1" showInputMessage="1" showErrorMessage="1" xr:uid="{00000000-0002-0000-0100-000004000000}">
          <x14:formula1>
            <xm:f>ValueSelect!$F$2:$F$10</xm:f>
          </x14:formula1>
          <xm:sqref>G4:G13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Q24"/>
  <sheetViews>
    <sheetView topLeftCell="A2" zoomScale="90" zoomScaleNormal="90" workbookViewId="0">
      <selection activeCell="L22" sqref="L22"/>
    </sheetView>
  </sheetViews>
  <sheetFormatPr defaultColWidth="8.7109375" defaultRowHeight="14.25" x14ac:dyDescent="0.2"/>
  <cols>
    <col min="1" max="1" width="35.42578125" style="279" customWidth="1"/>
    <col min="2" max="2" width="31.140625" style="279" customWidth="1"/>
    <col min="3" max="3" width="16.42578125" style="279" customWidth="1"/>
    <col min="4" max="4" width="33.5703125" style="279" customWidth="1"/>
    <col min="5" max="7" width="14" style="279" customWidth="1"/>
    <col min="8" max="9" width="24" style="279" customWidth="1"/>
    <col min="10" max="10" width="9.5703125" style="279" customWidth="1"/>
    <col min="11" max="13" width="7.42578125" style="279" customWidth="1"/>
    <col min="14" max="16" width="9.5703125" style="279" customWidth="1"/>
    <col min="17" max="17" width="20.85546875" style="279" customWidth="1"/>
    <col min="18" max="16384" width="8.7109375" style="279"/>
  </cols>
  <sheetData>
    <row r="1" spans="1:17" ht="33" customHeight="1" thickBot="1" x14ac:dyDescent="0.25">
      <c r="A1" s="297" t="s">
        <v>961</v>
      </c>
      <c r="B1" s="296"/>
    </row>
    <row r="3" spans="1:17" x14ac:dyDescent="0.2">
      <c r="H3" s="296"/>
      <c r="I3" s="296"/>
    </row>
    <row r="4" spans="1:17" ht="18" customHeight="1" x14ac:dyDescent="0.2">
      <c r="A4" s="313" t="s">
        <v>960</v>
      </c>
      <c r="B4" s="313" t="s">
        <v>621</v>
      </c>
      <c r="C4" s="313" t="s">
        <v>732</v>
      </c>
      <c r="D4" s="313" t="s">
        <v>731</v>
      </c>
      <c r="E4" s="313" t="s">
        <v>959</v>
      </c>
      <c r="F4" s="314" t="s">
        <v>958</v>
      </c>
      <c r="G4" s="313" t="s">
        <v>957</v>
      </c>
      <c r="H4" s="314" t="s">
        <v>956</v>
      </c>
      <c r="I4" s="373" t="s">
        <v>985</v>
      </c>
      <c r="J4" s="314" t="s">
        <v>955</v>
      </c>
      <c r="K4" s="330" t="s">
        <v>719</v>
      </c>
      <c r="L4" s="331"/>
      <c r="M4" s="332"/>
      <c r="N4" s="322" t="s">
        <v>954</v>
      </c>
      <c r="O4" s="325" t="s">
        <v>953</v>
      </c>
      <c r="P4" s="325" t="s">
        <v>952</v>
      </c>
      <c r="Q4" s="314" t="s">
        <v>951</v>
      </c>
    </row>
    <row r="5" spans="1:17" ht="18" customHeight="1" x14ac:dyDescent="0.2">
      <c r="A5" s="313"/>
      <c r="B5" s="313"/>
      <c r="C5" s="313"/>
      <c r="D5" s="313"/>
      <c r="E5" s="313"/>
      <c r="F5" s="315"/>
      <c r="G5" s="313"/>
      <c r="H5" s="315"/>
      <c r="I5" s="374"/>
      <c r="J5" s="315"/>
      <c r="K5" s="333"/>
      <c r="L5" s="334"/>
      <c r="M5" s="335"/>
      <c r="N5" s="323"/>
      <c r="O5" s="326"/>
      <c r="P5" s="328"/>
      <c r="Q5" s="315"/>
    </row>
    <row r="6" spans="1:17" x14ac:dyDescent="0.2">
      <c r="A6" s="313"/>
      <c r="B6" s="313"/>
      <c r="C6" s="313"/>
      <c r="D6" s="313"/>
      <c r="E6" s="313"/>
      <c r="F6" s="316"/>
      <c r="G6" s="313"/>
      <c r="H6" s="316"/>
      <c r="I6" s="375"/>
      <c r="J6" s="316"/>
      <c r="K6" s="295" t="s">
        <v>950</v>
      </c>
      <c r="L6" s="295" t="s">
        <v>949</v>
      </c>
      <c r="M6" s="295" t="s">
        <v>948</v>
      </c>
      <c r="N6" s="324"/>
      <c r="O6" s="327"/>
      <c r="P6" s="329"/>
      <c r="Q6" s="316"/>
    </row>
    <row r="7" spans="1:17" ht="47.45" customHeight="1" x14ac:dyDescent="0.2">
      <c r="A7" s="317" t="s">
        <v>947</v>
      </c>
      <c r="B7" s="320" t="s">
        <v>941</v>
      </c>
      <c r="C7" s="320" t="s">
        <v>940</v>
      </c>
      <c r="D7" s="276" t="s">
        <v>913</v>
      </c>
      <c r="E7" s="292">
        <v>12.3</v>
      </c>
      <c r="F7" s="291" t="s">
        <v>939</v>
      </c>
      <c r="G7" s="292" t="s">
        <v>946</v>
      </c>
      <c r="H7" s="284">
        <v>1348</v>
      </c>
      <c r="I7" s="376">
        <v>1292</v>
      </c>
      <c r="J7" s="294">
        <f>H7/H17</f>
        <v>0.1139</v>
      </c>
      <c r="K7" s="281">
        <v>35</v>
      </c>
      <c r="L7" s="281">
        <v>27</v>
      </c>
      <c r="M7" s="281">
        <v>20</v>
      </c>
      <c r="N7" s="281">
        <v>4</v>
      </c>
      <c r="O7" s="281">
        <f t="shared" ref="O7:O16" si="0">K7*L7*M7/1000000/N7</f>
        <v>4.725E-3</v>
      </c>
      <c r="P7" s="281">
        <f t="shared" ref="P7:P16" si="1">H7*O7</f>
        <v>6.3693</v>
      </c>
    </row>
    <row r="8" spans="1:17" ht="51.75" customHeight="1" x14ac:dyDescent="0.2">
      <c r="A8" s="318"/>
      <c r="B8" s="321"/>
      <c r="C8" s="321"/>
      <c r="D8" s="276" t="s">
        <v>912</v>
      </c>
      <c r="E8" s="292">
        <v>16</v>
      </c>
      <c r="F8" s="293" t="s">
        <v>939</v>
      </c>
      <c r="G8" s="290" t="s">
        <v>925</v>
      </c>
      <c r="H8" s="284">
        <v>1348</v>
      </c>
      <c r="I8" s="376">
        <v>1292</v>
      </c>
      <c r="J8" s="288">
        <f>H8/H17</f>
        <v>0.1139</v>
      </c>
      <c r="K8" s="281">
        <v>35</v>
      </c>
      <c r="L8" s="281">
        <v>27</v>
      </c>
      <c r="M8" s="281">
        <v>25</v>
      </c>
      <c r="N8" s="287">
        <v>4</v>
      </c>
      <c r="O8" s="281">
        <f t="shared" si="0"/>
        <v>5.90625E-3</v>
      </c>
      <c r="P8" s="281">
        <f t="shared" si="1"/>
        <v>7.9616249999999997</v>
      </c>
    </row>
    <row r="9" spans="1:17" ht="46.5" customHeight="1" x14ac:dyDescent="0.2">
      <c r="A9" s="318"/>
      <c r="B9" s="320" t="s">
        <v>941</v>
      </c>
      <c r="C9" s="320" t="s">
        <v>940</v>
      </c>
      <c r="D9" s="276" t="s">
        <v>913</v>
      </c>
      <c r="E9" s="292">
        <v>12.3</v>
      </c>
      <c r="F9" s="293" t="s">
        <v>943</v>
      </c>
      <c r="G9" s="290" t="s">
        <v>945</v>
      </c>
      <c r="H9" s="284">
        <v>1200</v>
      </c>
      <c r="I9" s="376">
        <v>1152</v>
      </c>
      <c r="J9" s="288">
        <f>H9/H17</f>
        <v>0.1014</v>
      </c>
      <c r="K9" s="281">
        <v>35</v>
      </c>
      <c r="L9" s="281">
        <v>27</v>
      </c>
      <c r="M9" s="281">
        <v>20</v>
      </c>
      <c r="N9" s="281">
        <v>4</v>
      </c>
      <c r="O9" s="281">
        <f t="shared" si="0"/>
        <v>4.725E-3</v>
      </c>
      <c r="P9" s="281">
        <f t="shared" si="1"/>
        <v>5.67</v>
      </c>
    </row>
    <row r="10" spans="1:17" ht="46.5" customHeight="1" x14ac:dyDescent="0.2">
      <c r="A10" s="318"/>
      <c r="B10" s="321"/>
      <c r="C10" s="321"/>
      <c r="D10" s="276" t="s">
        <v>912</v>
      </c>
      <c r="E10" s="292">
        <v>16</v>
      </c>
      <c r="F10" s="293" t="s">
        <v>943</v>
      </c>
      <c r="G10" s="290" t="s">
        <v>945</v>
      </c>
      <c r="H10" s="289">
        <v>1024</v>
      </c>
      <c r="I10" s="376">
        <v>984</v>
      </c>
      <c r="J10" s="288">
        <f>H10/H17</f>
        <v>8.6499999999999994E-2</v>
      </c>
      <c r="K10" s="281">
        <v>35</v>
      </c>
      <c r="L10" s="281">
        <v>27</v>
      </c>
      <c r="M10" s="281">
        <v>25</v>
      </c>
      <c r="N10" s="287">
        <v>4</v>
      </c>
      <c r="O10" s="281">
        <f t="shared" si="0"/>
        <v>5.90625E-3</v>
      </c>
      <c r="P10" s="281">
        <f t="shared" si="1"/>
        <v>6.048</v>
      </c>
    </row>
    <row r="11" spans="1:17" ht="46.5" customHeight="1" x14ac:dyDescent="0.2">
      <c r="A11" s="318"/>
      <c r="B11" s="320" t="s">
        <v>941</v>
      </c>
      <c r="C11" s="320" t="s">
        <v>940</v>
      </c>
      <c r="D11" s="276" t="s">
        <v>913</v>
      </c>
      <c r="E11" s="292">
        <v>12.3</v>
      </c>
      <c r="F11" s="293" t="s">
        <v>939</v>
      </c>
      <c r="G11" s="290" t="s">
        <v>944</v>
      </c>
      <c r="H11" s="284">
        <v>1348</v>
      </c>
      <c r="I11" s="376">
        <v>1292</v>
      </c>
      <c r="J11" s="288">
        <f>H11/H17</f>
        <v>0.1139</v>
      </c>
      <c r="K11" s="281">
        <v>35</v>
      </c>
      <c r="L11" s="281">
        <v>27</v>
      </c>
      <c r="M11" s="281">
        <v>20</v>
      </c>
      <c r="N11" s="281">
        <v>4</v>
      </c>
      <c r="O11" s="281">
        <f t="shared" si="0"/>
        <v>4.725E-3</v>
      </c>
      <c r="P11" s="281">
        <f t="shared" si="1"/>
        <v>6.3693</v>
      </c>
    </row>
    <row r="12" spans="1:17" ht="46.5" customHeight="1" x14ac:dyDescent="0.2">
      <c r="A12" s="318"/>
      <c r="B12" s="321"/>
      <c r="C12" s="321"/>
      <c r="D12" s="276" t="s">
        <v>912</v>
      </c>
      <c r="E12" s="292">
        <v>16</v>
      </c>
      <c r="F12" s="293" t="s">
        <v>939</v>
      </c>
      <c r="G12" s="290" t="s">
        <v>944</v>
      </c>
      <c r="H12" s="289">
        <v>1348</v>
      </c>
      <c r="I12" s="376">
        <v>1292</v>
      </c>
      <c r="J12" s="288">
        <f>H12/H17</f>
        <v>0.1139</v>
      </c>
      <c r="K12" s="281">
        <v>35</v>
      </c>
      <c r="L12" s="281">
        <v>27</v>
      </c>
      <c r="M12" s="281">
        <v>25</v>
      </c>
      <c r="N12" s="287">
        <v>4</v>
      </c>
      <c r="O12" s="281">
        <f t="shared" si="0"/>
        <v>5.90625E-3</v>
      </c>
      <c r="P12" s="281">
        <f t="shared" si="1"/>
        <v>7.9616249999999997</v>
      </c>
    </row>
    <row r="13" spans="1:17" ht="46.5" customHeight="1" x14ac:dyDescent="0.2">
      <c r="A13" s="318"/>
      <c r="B13" s="320" t="s">
        <v>941</v>
      </c>
      <c r="C13" s="320" t="s">
        <v>940</v>
      </c>
      <c r="D13" s="276" t="s">
        <v>913</v>
      </c>
      <c r="E13" s="292">
        <v>12.3</v>
      </c>
      <c r="F13" s="293" t="s">
        <v>943</v>
      </c>
      <c r="G13" s="290" t="s">
        <v>942</v>
      </c>
      <c r="H13" s="284">
        <v>1000</v>
      </c>
      <c r="I13" s="376">
        <v>960</v>
      </c>
      <c r="J13" s="288">
        <f>H13/H17</f>
        <v>8.4500000000000006E-2</v>
      </c>
      <c r="K13" s="281">
        <v>35</v>
      </c>
      <c r="L13" s="281">
        <v>27</v>
      </c>
      <c r="M13" s="281">
        <v>20</v>
      </c>
      <c r="N13" s="281">
        <v>4</v>
      </c>
      <c r="O13" s="281">
        <f t="shared" si="0"/>
        <v>4.725E-3</v>
      </c>
      <c r="P13" s="281">
        <f t="shared" si="1"/>
        <v>4.7249999999999996</v>
      </c>
    </row>
    <row r="14" spans="1:17" ht="46.5" customHeight="1" x14ac:dyDescent="0.2">
      <c r="A14" s="318"/>
      <c r="B14" s="321"/>
      <c r="C14" s="321"/>
      <c r="D14" s="276" t="s">
        <v>912</v>
      </c>
      <c r="E14" s="292">
        <v>16</v>
      </c>
      <c r="F14" s="293" t="s">
        <v>943</v>
      </c>
      <c r="G14" s="290" t="s">
        <v>942</v>
      </c>
      <c r="H14" s="289">
        <v>996</v>
      </c>
      <c r="I14" s="376">
        <v>956</v>
      </c>
      <c r="J14" s="288">
        <f>H14/H17</f>
        <v>8.4199999999999997E-2</v>
      </c>
      <c r="K14" s="281">
        <v>35</v>
      </c>
      <c r="L14" s="281">
        <v>27</v>
      </c>
      <c r="M14" s="281">
        <v>25</v>
      </c>
      <c r="N14" s="287">
        <v>4</v>
      </c>
      <c r="O14" s="281">
        <f t="shared" si="0"/>
        <v>5.90625E-3</v>
      </c>
      <c r="P14" s="281">
        <f t="shared" si="1"/>
        <v>5.882625</v>
      </c>
    </row>
    <row r="15" spans="1:17" ht="46.5" customHeight="1" x14ac:dyDescent="0.2">
      <c r="A15" s="318"/>
      <c r="B15" s="320" t="s">
        <v>941</v>
      </c>
      <c r="C15" s="320" t="s">
        <v>940</v>
      </c>
      <c r="D15" s="276" t="s">
        <v>913</v>
      </c>
      <c r="E15" s="292">
        <v>12.3</v>
      </c>
      <c r="F15" s="293" t="s">
        <v>939</v>
      </c>
      <c r="G15" s="290" t="s">
        <v>938</v>
      </c>
      <c r="H15" s="284">
        <v>1200</v>
      </c>
      <c r="I15" s="376">
        <v>1152</v>
      </c>
      <c r="J15" s="288">
        <f>H15/H17</f>
        <v>0.1014</v>
      </c>
      <c r="K15" s="281">
        <v>35</v>
      </c>
      <c r="L15" s="281">
        <v>27</v>
      </c>
      <c r="M15" s="281">
        <v>20</v>
      </c>
      <c r="N15" s="281">
        <v>4</v>
      </c>
      <c r="O15" s="281">
        <f t="shared" si="0"/>
        <v>4.725E-3</v>
      </c>
      <c r="P15" s="281">
        <f t="shared" si="1"/>
        <v>5.67</v>
      </c>
    </row>
    <row r="16" spans="1:17" ht="46.5" customHeight="1" x14ac:dyDescent="0.2">
      <c r="A16" s="319"/>
      <c r="B16" s="321"/>
      <c r="C16" s="321"/>
      <c r="D16" s="276" t="s">
        <v>912</v>
      </c>
      <c r="E16" s="292">
        <v>16</v>
      </c>
      <c r="F16" s="291" t="s">
        <v>939</v>
      </c>
      <c r="G16" s="290" t="s">
        <v>938</v>
      </c>
      <c r="H16" s="289">
        <v>1024</v>
      </c>
      <c r="I16" s="376">
        <v>984</v>
      </c>
      <c r="J16" s="288">
        <f>H16/H17</f>
        <v>8.6499999999999994E-2</v>
      </c>
      <c r="K16" s="281">
        <v>35</v>
      </c>
      <c r="L16" s="281">
        <v>27</v>
      </c>
      <c r="M16" s="281">
        <v>25</v>
      </c>
      <c r="N16" s="287">
        <v>4</v>
      </c>
      <c r="O16" s="281">
        <f t="shared" si="0"/>
        <v>5.90625E-3</v>
      </c>
      <c r="P16" s="281">
        <f t="shared" si="1"/>
        <v>6.048</v>
      </c>
    </row>
    <row r="17" spans="5:16" ht="30" customHeight="1" x14ac:dyDescent="0.2">
      <c r="E17" s="286">
        <f>(H7+H9+H11+H13+H15)*E7+(H8+H10+H12+H14+H16)*E8</f>
        <v>166820.79999999999</v>
      </c>
      <c r="G17" s="285" t="s">
        <v>911</v>
      </c>
      <c r="H17" s="284">
        <f>SUM(H7:H16)</f>
        <v>11836</v>
      </c>
      <c r="I17" s="376">
        <f>SUM(I7:I16)</f>
        <v>11356</v>
      </c>
      <c r="J17" s="283">
        <f>SUM(J7:J8)</f>
        <v>0.2278</v>
      </c>
      <c r="K17" s="282"/>
      <c r="L17" s="282"/>
      <c r="M17" s="282"/>
      <c r="N17" s="282"/>
      <c r="O17" s="282"/>
      <c r="P17" s="281">
        <f>SUM(P7:P16)</f>
        <v>62.705475</v>
      </c>
    </row>
    <row r="19" spans="5:16" x14ac:dyDescent="0.2">
      <c r="I19" s="279" t="s">
        <v>937</v>
      </c>
    </row>
    <row r="20" spans="5:16" x14ac:dyDescent="0.2">
      <c r="I20" s="279" t="s">
        <v>936</v>
      </c>
    </row>
    <row r="21" spans="5:16" x14ac:dyDescent="0.2">
      <c r="I21" s="279" t="s">
        <v>935</v>
      </c>
    </row>
    <row r="23" spans="5:16" x14ac:dyDescent="0.2">
      <c r="H23" s="280"/>
      <c r="I23" s="280"/>
    </row>
    <row r="24" spans="5:16" x14ac:dyDescent="0.2">
      <c r="H24" s="280"/>
      <c r="I24" s="280"/>
    </row>
  </sheetData>
  <mergeCells count="26">
    <mergeCell ref="Q4:Q6"/>
    <mergeCell ref="B7:B8"/>
    <mergeCell ref="C7:C8"/>
    <mergeCell ref="D4:D6"/>
    <mergeCell ref="E4:E6"/>
    <mergeCell ref="N4:N6"/>
    <mergeCell ref="O4:O6"/>
    <mergeCell ref="P4:P6"/>
    <mergeCell ref="G4:G6"/>
    <mergeCell ref="H4:H6"/>
    <mergeCell ref="J4:J6"/>
    <mergeCell ref="K4:M5"/>
    <mergeCell ref="I4:I6"/>
    <mergeCell ref="A4:A6"/>
    <mergeCell ref="B4:B6"/>
    <mergeCell ref="C4:C6"/>
    <mergeCell ref="F4:F6"/>
    <mergeCell ref="A7:A16"/>
    <mergeCell ref="B15:B16"/>
    <mergeCell ref="C15:C16"/>
    <mergeCell ref="B9:B10"/>
    <mergeCell ref="C9:C10"/>
    <mergeCell ref="B11:B12"/>
    <mergeCell ref="C11:C12"/>
    <mergeCell ref="B13:B14"/>
    <mergeCell ref="C13:C14"/>
  </mergeCells>
  <phoneticPr fontId="24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HT30"/>
  <sheetViews>
    <sheetView tabSelected="1" topLeftCell="A4" zoomScale="80" zoomScaleNormal="80" workbookViewId="0">
      <selection activeCell="D3" sqref="D3"/>
    </sheetView>
  </sheetViews>
  <sheetFormatPr defaultColWidth="9.140625" defaultRowHeight="12.75" outlineLevelCol="2" x14ac:dyDescent="0.2"/>
  <cols>
    <col min="1" max="1" width="26.7109375" style="140" customWidth="1"/>
    <col min="2" max="2" width="29.42578125" style="140" customWidth="1"/>
    <col min="3" max="3" width="16.85546875" style="144" customWidth="1"/>
    <col min="4" max="4" width="35.140625" style="140" customWidth="1"/>
    <col min="5" max="6" width="15.140625" style="140" customWidth="1"/>
    <col min="7" max="7" width="15.5703125" style="140" customWidth="1"/>
    <col min="8" max="8" width="14" style="140" customWidth="1"/>
    <col min="9" max="9" width="18.140625" style="140" customWidth="1"/>
    <col min="10" max="10" width="12.140625" style="140" customWidth="1" outlineLevel="1"/>
    <col min="11" max="11" width="8.42578125" style="143" customWidth="1" outlineLevel="1" collapsed="1"/>
    <col min="12" max="12" width="8.42578125" style="142" customWidth="1" outlineLevel="2"/>
    <col min="13" max="13" width="4.85546875" style="142" customWidth="1" outlineLevel="2"/>
    <col min="14" max="14" width="6.85546875" style="140" customWidth="1" outlineLevel="2"/>
    <col min="15" max="15" width="8.140625" style="140" customWidth="1" outlineLevel="2"/>
    <col min="16" max="16" width="7.5703125" style="140" customWidth="1" outlineLevel="2"/>
    <col min="17" max="17" width="8.140625" style="141" customWidth="1" outlineLevel="2"/>
    <col min="18" max="18" width="9.42578125" style="141" hidden="1" customWidth="1" outlineLevel="2"/>
    <col min="19" max="19" width="8.140625" style="140" hidden="1" customWidth="1" outlineLevel="2"/>
    <col min="20" max="20" width="11.85546875" style="141" hidden="1" customWidth="1" outlineLevel="1"/>
    <col min="21" max="21" width="7.140625" style="140" hidden="1" customWidth="1" outlineLevel="2"/>
    <col min="22" max="22" width="9.5703125" style="140" hidden="1" customWidth="1" outlineLevel="2"/>
    <col min="23" max="23" width="9.140625" style="141" hidden="1" customWidth="1" outlineLevel="1" collapsed="1"/>
    <col min="24" max="25" width="7.140625" style="141" hidden="1" customWidth="1" outlineLevel="1"/>
    <col min="26" max="29" width="7.140625" style="140" hidden="1" customWidth="1" outlineLevel="2"/>
    <col min="30" max="30" width="7.85546875" style="140" hidden="1" customWidth="1" outlineLevel="2"/>
    <col min="31" max="31" width="9.140625" style="141" hidden="1" customWidth="1" outlineLevel="1" collapsed="1"/>
    <col min="32" max="32" width="9.140625" style="141" hidden="1" customWidth="1" outlineLevel="1"/>
    <col min="33" max="33" width="14.5703125" style="141" bestFit="1" customWidth="1" outlineLevel="1"/>
    <col min="34" max="34" width="10.5703125" style="141" bestFit="1" customWidth="1" outlineLevel="1"/>
    <col min="35" max="35" width="12.5703125" style="141" bestFit="1" customWidth="1" outlineLevel="1"/>
    <col min="36" max="36" width="12.140625" style="141" bestFit="1" customWidth="1" outlineLevel="1"/>
    <col min="37" max="16384" width="9.140625" style="140"/>
  </cols>
  <sheetData>
    <row r="1" spans="1:228" s="209" customFormat="1" ht="31.5" customHeight="1" thickBot="1" x14ac:dyDescent="0.35">
      <c r="A1" s="243" t="s">
        <v>883</v>
      </c>
      <c r="B1" s="243"/>
      <c r="C1" s="243"/>
      <c r="D1" s="243"/>
      <c r="E1" s="243"/>
      <c r="F1" s="243"/>
      <c r="G1" s="243"/>
      <c r="H1" s="243"/>
      <c r="I1" s="243"/>
      <c r="J1" s="243"/>
      <c r="K1" s="242"/>
      <c r="U1" s="215"/>
      <c r="AM1" s="211"/>
      <c r="AN1" s="211"/>
      <c r="AO1" s="211"/>
      <c r="GC1" s="210"/>
      <c r="HT1" s="241"/>
    </row>
    <row r="2" spans="1:228" s="209" customFormat="1" ht="22.5" customHeight="1" x14ac:dyDescent="0.25">
      <c r="A2" s="240" t="s">
        <v>18</v>
      </c>
      <c r="B2" s="239" t="s">
        <v>882</v>
      </c>
      <c r="C2" s="238" t="s">
        <v>19</v>
      </c>
      <c r="D2" s="239" t="s">
        <v>511</v>
      </c>
      <c r="E2" s="360" t="s">
        <v>23</v>
      </c>
      <c r="F2" s="360"/>
      <c r="G2" s="361" t="s">
        <v>36</v>
      </c>
      <c r="H2" s="361"/>
      <c r="I2" s="360" t="s">
        <v>24</v>
      </c>
      <c r="J2" s="360"/>
      <c r="K2" s="362" t="s">
        <v>513</v>
      </c>
      <c r="L2" s="363"/>
      <c r="N2" s="237" t="s">
        <v>881</v>
      </c>
      <c r="O2" s="216"/>
      <c r="U2" s="215"/>
      <c r="Y2" s="211"/>
      <c r="Z2" s="211"/>
      <c r="AA2" s="226"/>
      <c r="AD2" s="213"/>
      <c r="AM2" s="211"/>
      <c r="AN2" s="211"/>
      <c r="AO2" s="211"/>
      <c r="DM2" s="236" t="s">
        <v>880</v>
      </c>
      <c r="DN2" s="236" t="s">
        <v>879</v>
      </c>
      <c r="DO2" s="236" t="s">
        <v>878</v>
      </c>
      <c r="DP2" s="236" t="s">
        <v>877</v>
      </c>
      <c r="DQ2" s="236" t="s">
        <v>876</v>
      </c>
      <c r="DR2" s="236" t="s">
        <v>875</v>
      </c>
      <c r="DS2" s="236" t="s">
        <v>874</v>
      </c>
      <c r="DT2" s="236" t="s">
        <v>873</v>
      </c>
      <c r="DU2" s="236" t="s">
        <v>872</v>
      </c>
      <c r="DV2" s="236" t="s">
        <v>871</v>
      </c>
      <c r="DW2" s="236" t="s">
        <v>870</v>
      </c>
      <c r="DX2" s="236" t="s">
        <v>511</v>
      </c>
      <c r="DY2" s="236" t="s">
        <v>869</v>
      </c>
      <c r="DZ2" s="236" t="s">
        <v>868</v>
      </c>
      <c r="EA2" s="236" t="s">
        <v>867</v>
      </c>
      <c r="EB2" s="210" t="s">
        <v>866</v>
      </c>
      <c r="EC2" s="210" t="s">
        <v>865</v>
      </c>
      <c r="ED2" s="210" t="s">
        <v>864</v>
      </c>
      <c r="EE2" s="210" t="s">
        <v>863</v>
      </c>
      <c r="EF2" s="210" t="s">
        <v>862</v>
      </c>
      <c r="EG2" s="210" t="s">
        <v>861</v>
      </c>
      <c r="EH2" s="210" t="s">
        <v>860</v>
      </c>
      <c r="EI2" s="210" t="s">
        <v>859</v>
      </c>
      <c r="EJ2" s="210" t="s">
        <v>858</v>
      </c>
      <c r="EK2" s="210" t="s">
        <v>857</v>
      </c>
      <c r="EL2" s="210" t="s">
        <v>856</v>
      </c>
      <c r="EM2" s="210" t="s">
        <v>95</v>
      </c>
      <c r="EN2" s="210" t="s">
        <v>855</v>
      </c>
      <c r="EO2" s="210" t="s">
        <v>854</v>
      </c>
      <c r="EP2" s="210" t="s">
        <v>853</v>
      </c>
      <c r="EQ2" s="210" t="s">
        <v>852</v>
      </c>
      <c r="ER2" s="210" t="s">
        <v>851</v>
      </c>
      <c r="ES2" s="210" t="s">
        <v>850</v>
      </c>
      <c r="ET2" s="210" t="s">
        <v>849</v>
      </c>
      <c r="EU2" s="210" t="s">
        <v>96</v>
      </c>
      <c r="EV2" s="210" t="s">
        <v>848</v>
      </c>
      <c r="EW2" s="210" t="s">
        <v>847</v>
      </c>
      <c r="EX2" s="210" t="s">
        <v>846</v>
      </c>
      <c r="EY2" s="210" t="s">
        <v>845</v>
      </c>
      <c r="EZ2" s="210" t="s">
        <v>844</v>
      </c>
      <c r="FA2" s="210" t="s">
        <v>843</v>
      </c>
      <c r="FB2" s="210" t="s">
        <v>842</v>
      </c>
      <c r="FC2" s="210" t="s">
        <v>841</v>
      </c>
      <c r="FD2" s="210" t="s">
        <v>840</v>
      </c>
      <c r="FE2" s="210" t="s">
        <v>839</v>
      </c>
      <c r="FF2" s="210" t="s">
        <v>97</v>
      </c>
      <c r="FG2" s="210" t="s">
        <v>838</v>
      </c>
      <c r="FH2" s="210" t="s">
        <v>837</v>
      </c>
      <c r="FI2" s="210" t="s">
        <v>836</v>
      </c>
      <c r="FJ2" s="210" t="s">
        <v>835</v>
      </c>
      <c r="FK2" s="210" t="s">
        <v>797</v>
      </c>
      <c r="FL2" s="210" t="s">
        <v>834</v>
      </c>
      <c r="FM2" s="210" t="s">
        <v>833</v>
      </c>
      <c r="FN2" s="210" t="s">
        <v>832</v>
      </c>
      <c r="FO2" s="210" t="s">
        <v>831</v>
      </c>
      <c r="FP2" s="210" t="s">
        <v>830</v>
      </c>
      <c r="FQ2" s="210" t="s">
        <v>829</v>
      </c>
      <c r="FR2" s="210" t="s">
        <v>784</v>
      </c>
      <c r="FS2" s="210" t="s">
        <v>828</v>
      </c>
      <c r="FT2" s="210" t="s">
        <v>827</v>
      </c>
      <c r="FU2" s="210" t="s">
        <v>826</v>
      </c>
      <c r="FV2" s="210" t="s">
        <v>825</v>
      </c>
      <c r="FW2" s="210" t="s">
        <v>824</v>
      </c>
      <c r="FX2" s="210" t="s">
        <v>823</v>
      </c>
      <c r="FY2" s="210" t="s">
        <v>582</v>
      </c>
      <c r="FZ2" s="210" t="s">
        <v>822</v>
      </c>
      <c r="GA2" s="210" t="s">
        <v>821</v>
      </c>
      <c r="GB2" s="210" t="s">
        <v>820</v>
      </c>
    </row>
    <row r="3" spans="1:228" s="209" customFormat="1" ht="22.5" customHeight="1" x14ac:dyDescent="0.25">
      <c r="A3" s="232" t="s">
        <v>3</v>
      </c>
      <c r="B3" s="230"/>
      <c r="C3" s="229" t="s">
        <v>22</v>
      </c>
      <c r="D3" s="235" t="str">
        <f>B2&amp;" "&amp;B3&amp;" "&amp;"200TC Cotton Solid Sheet Set"</f>
        <v>ROSS  200TC Cotton Solid Sheet Set</v>
      </c>
      <c r="E3" s="355" t="s">
        <v>34</v>
      </c>
      <c r="F3" s="355"/>
      <c r="G3" s="356" t="s">
        <v>49</v>
      </c>
      <c r="H3" s="356"/>
      <c r="I3" s="355" t="s">
        <v>35</v>
      </c>
      <c r="J3" s="355"/>
      <c r="K3" s="358" t="s">
        <v>514</v>
      </c>
      <c r="L3" s="359"/>
      <c r="N3" s="234" t="s">
        <v>772</v>
      </c>
      <c r="U3" s="215"/>
      <c r="Y3" s="211"/>
      <c r="Z3" s="211"/>
      <c r="AA3" s="226"/>
      <c r="AD3" s="213"/>
      <c r="AM3" s="211"/>
      <c r="AN3" s="211"/>
      <c r="AO3" s="211"/>
      <c r="DM3" s="209" t="s">
        <v>819</v>
      </c>
      <c r="DN3" s="209" t="s">
        <v>818</v>
      </c>
      <c r="DO3" s="209" t="s">
        <v>817</v>
      </c>
      <c r="DP3" s="209" t="s">
        <v>817</v>
      </c>
      <c r="DQ3" s="209" t="s">
        <v>818</v>
      </c>
      <c r="DR3" s="209" t="s">
        <v>817</v>
      </c>
      <c r="DS3" s="209" t="s">
        <v>819</v>
      </c>
      <c r="DT3" s="209" t="s">
        <v>818</v>
      </c>
      <c r="DU3" s="209" t="s">
        <v>818</v>
      </c>
      <c r="DV3" s="209" t="s">
        <v>817</v>
      </c>
      <c r="DW3" s="209" t="s">
        <v>818</v>
      </c>
      <c r="DX3" s="209" t="s">
        <v>817</v>
      </c>
      <c r="DY3" s="209" t="s">
        <v>818</v>
      </c>
      <c r="DZ3" s="209" t="s">
        <v>818</v>
      </c>
      <c r="EA3" s="209" t="s">
        <v>817</v>
      </c>
      <c r="EB3" s="210" t="s">
        <v>816</v>
      </c>
      <c r="EC3" s="210" t="s">
        <v>815</v>
      </c>
      <c r="ED3" s="210" t="s">
        <v>814</v>
      </c>
      <c r="EE3" s="210" t="s">
        <v>813</v>
      </c>
      <c r="EF3" s="210" t="s">
        <v>566</v>
      </c>
      <c r="EG3" s="210" t="s">
        <v>567</v>
      </c>
      <c r="EH3" s="210" t="s">
        <v>812</v>
      </c>
      <c r="EI3" s="210" t="s">
        <v>568</v>
      </c>
      <c r="EJ3" s="210" t="s">
        <v>811</v>
      </c>
      <c r="EK3" s="210" t="s">
        <v>810</v>
      </c>
      <c r="EL3" s="210" t="s">
        <v>809</v>
      </c>
      <c r="EM3" s="210" t="s">
        <v>808</v>
      </c>
      <c r="EN3" s="210" t="s">
        <v>807</v>
      </c>
      <c r="EO3" s="210" t="s">
        <v>806</v>
      </c>
      <c r="EP3" s="210" t="s">
        <v>805</v>
      </c>
      <c r="EQ3" s="210" t="s">
        <v>804</v>
      </c>
      <c r="ER3" s="210" t="s">
        <v>413</v>
      </c>
      <c r="ES3" s="210" t="s">
        <v>803</v>
      </c>
      <c r="ET3" s="210" t="s">
        <v>802</v>
      </c>
      <c r="EU3" s="210" t="s">
        <v>801</v>
      </c>
      <c r="EV3" s="210" t="s">
        <v>800</v>
      </c>
      <c r="EW3" s="210" t="s">
        <v>415</v>
      </c>
      <c r="EX3" s="210" t="s">
        <v>799</v>
      </c>
      <c r="EY3" s="210" t="s">
        <v>798</v>
      </c>
      <c r="EZ3" s="210" t="s">
        <v>797</v>
      </c>
      <c r="FA3" s="210" t="s">
        <v>796</v>
      </c>
      <c r="FB3" s="210" t="s">
        <v>795</v>
      </c>
      <c r="FC3" s="210" t="s">
        <v>794</v>
      </c>
      <c r="FD3" s="210" t="s">
        <v>793</v>
      </c>
      <c r="FE3" s="210" t="s">
        <v>792</v>
      </c>
      <c r="FF3" s="210" t="s">
        <v>791</v>
      </c>
      <c r="FG3" s="210" t="s">
        <v>790</v>
      </c>
      <c r="FH3" s="210" t="s">
        <v>789</v>
      </c>
      <c r="FI3" s="210" t="s">
        <v>788</v>
      </c>
      <c r="FJ3" s="210" t="s">
        <v>787</v>
      </c>
      <c r="FK3" s="210" t="s">
        <v>786</v>
      </c>
      <c r="FL3" s="209" t="s">
        <v>785</v>
      </c>
      <c r="FM3" s="210" t="s">
        <v>784</v>
      </c>
      <c r="FN3" s="210" t="s">
        <v>783</v>
      </c>
      <c r="FO3" s="210" t="s">
        <v>782</v>
      </c>
      <c r="FP3" s="210" t="s">
        <v>569</v>
      </c>
      <c r="FQ3" s="210" t="s">
        <v>781</v>
      </c>
      <c r="FR3" s="210" t="s">
        <v>780</v>
      </c>
      <c r="FS3" s="210" t="s">
        <v>779</v>
      </c>
      <c r="FT3" s="210" t="s">
        <v>778</v>
      </c>
      <c r="FU3" s="210" t="s">
        <v>777</v>
      </c>
      <c r="FV3" s="210" t="s">
        <v>776</v>
      </c>
      <c r="FW3" s="210" t="s">
        <v>775</v>
      </c>
      <c r="FX3" s="210" t="s">
        <v>774</v>
      </c>
      <c r="FY3" s="210" t="s">
        <v>571</v>
      </c>
      <c r="FZ3" s="210" t="s">
        <v>773</v>
      </c>
    </row>
    <row r="4" spans="1:228" s="209" customFormat="1" ht="22.5" customHeight="1" x14ac:dyDescent="0.25">
      <c r="A4" s="232" t="s">
        <v>20</v>
      </c>
      <c r="B4" s="230"/>
      <c r="C4" s="229" t="s">
        <v>64</v>
      </c>
      <c r="D4" s="230" t="s">
        <v>741</v>
      </c>
      <c r="E4" s="355" t="s">
        <v>43</v>
      </c>
      <c r="F4" s="355"/>
      <c r="G4" s="356" t="s">
        <v>56</v>
      </c>
      <c r="H4" s="356"/>
      <c r="I4" s="355" t="s">
        <v>44</v>
      </c>
      <c r="J4" s="355"/>
      <c r="K4" s="356" t="s">
        <v>99</v>
      </c>
      <c r="L4" s="357"/>
      <c r="N4" s="228" t="s">
        <v>741</v>
      </c>
      <c r="O4" s="233"/>
      <c r="U4" s="215"/>
      <c r="Y4" s="214"/>
      <c r="Z4" s="214"/>
      <c r="AA4" s="213"/>
      <c r="AB4" s="213"/>
      <c r="AC4" s="213"/>
      <c r="AD4" s="212"/>
      <c r="AM4" s="211"/>
      <c r="AN4" s="211"/>
      <c r="AO4" s="211"/>
      <c r="DM4" s="209" t="s">
        <v>772</v>
      </c>
      <c r="DN4" s="209" t="s">
        <v>771</v>
      </c>
      <c r="DO4" s="209" t="s">
        <v>770</v>
      </c>
      <c r="DP4" s="209" t="s">
        <v>770</v>
      </c>
      <c r="DQ4" s="209" t="s">
        <v>771</v>
      </c>
      <c r="DR4" s="209" t="s">
        <v>770</v>
      </c>
      <c r="DS4" s="209" t="s">
        <v>772</v>
      </c>
      <c r="DT4" s="209" t="s">
        <v>771</v>
      </c>
      <c r="DU4" s="209" t="s">
        <v>771</v>
      </c>
      <c r="DV4" s="209" t="s">
        <v>770</v>
      </c>
      <c r="DW4" s="209" t="s">
        <v>771</v>
      </c>
      <c r="DX4" s="209" t="s">
        <v>770</v>
      </c>
      <c r="DY4" s="209" t="s">
        <v>771</v>
      </c>
      <c r="DZ4" s="209" t="s">
        <v>771</v>
      </c>
      <c r="EA4" s="209" t="s">
        <v>770</v>
      </c>
      <c r="EB4" s="210" t="s">
        <v>36</v>
      </c>
      <c r="EC4" s="210" t="s">
        <v>37</v>
      </c>
      <c r="EE4" s="209" t="s">
        <v>343</v>
      </c>
      <c r="EF4" s="209" t="s">
        <v>159</v>
      </c>
      <c r="EG4" s="209" t="s">
        <v>769</v>
      </c>
      <c r="EH4" s="209" t="s">
        <v>171</v>
      </c>
      <c r="EI4" s="210" t="s">
        <v>768</v>
      </c>
      <c r="EJ4" s="209" t="s">
        <v>767</v>
      </c>
      <c r="EK4" s="209" t="s">
        <v>170</v>
      </c>
      <c r="EL4" s="209" t="s">
        <v>198</v>
      </c>
      <c r="EM4" s="209" t="s">
        <v>766</v>
      </c>
      <c r="EN4" s="209" t="s">
        <v>765</v>
      </c>
      <c r="EO4" s="209" t="s">
        <v>764</v>
      </c>
      <c r="EP4" s="209" t="s">
        <v>763</v>
      </c>
      <c r="EQ4" s="209" t="s">
        <v>762</v>
      </c>
      <c r="ER4" s="209" t="s">
        <v>761</v>
      </c>
      <c r="ES4" s="209" t="s">
        <v>760</v>
      </c>
      <c r="ET4" s="209" t="s">
        <v>759</v>
      </c>
      <c r="EU4" s="209" t="s">
        <v>758</v>
      </c>
      <c r="EV4" s="209" t="s">
        <v>757</v>
      </c>
      <c r="EW4" s="209" t="s">
        <v>756</v>
      </c>
      <c r="EX4" s="209" t="s">
        <v>227</v>
      </c>
      <c r="EY4" s="209" t="s">
        <v>510</v>
      </c>
      <c r="EZ4" s="209" t="s">
        <v>755</v>
      </c>
      <c r="FA4" s="209" t="s">
        <v>754</v>
      </c>
      <c r="FB4" s="209" t="s">
        <v>753</v>
      </c>
      <c r="FC4" s="209" t="s">
        <v>263</v>
      </c>
      <c r="FD4" s="209" t="s">
        <v>114</v>
      </c>
      <c r="FE4" s="209" t="s">
        <v>752</v>
      </c>
      <c r="FF4" s="209" t="s">
        <v>271</v>
      </c>
      <c r="FG4" s="209" t="s">
        <v>751</v>
      </c>
      <c r="FH4" s="209" t="s">
        <v>750</v>
      </c>
      <c r="FI4" s="209" t="s">
        <v>749</v>
      </c>
      <c r="FJ4" s="209" t="s">
        <v>748</v>
      </c>
      <c r="FK4" s="209" t="s">
        <v>747</v>
      </c>
      <c r="FL4" s="209" t="s">
        <v>746</v>
      </c>
      <c r="FM4" s="209" t="s">
        <v>745</v>
      </c>
      <c r="FN4" s="209" t="s">
        <v>296</v>
      </c>
      <c r="FO4" s="209" t="s">
        <v>744</v>
      </c>
      <c r="FP4" s="209" t="s">
        <v>743</v>
      </c>
      <c r="FQ4" s="209" t="s">
        <v>742</v>
      </c>
      <c r="FR4" s="209" t="s">
        <v>311</v>
      </c>
      <c r="FS4" s="209" t="s">
        <v>340</v>
      </c>
    </row>
    <row r="5" spans="1:228" s="209" customFormat="1" ht="22.5" customHeight="1" x14ac:dyDescent="0.25">
      <c r="A5" s="232" t="s">
        <v>62</v>
      </c>
      <c r="B5" s="230"/>
      <c r="C5" s="229" t="s">
        <v>63</v>
      </c>
      <c r="D5" s="231">
        <f>AI27</f>
        <v>160058</v>
      </c>
      <c r="E5" s="355" t="s">
        <v>46</v>
      </c>
      <c r="F5" s="355"/>
      <c r="G5" s="356" t="s">
        <v>97</v>
      </c>
      <c r="H5" s="356"/>
      <c r="I5" s="355" t="s">
        <v>47</v>
      </c>
      <c r="J5" s="355"/>
      <c r="K5" s="358" t="s">
        <v>1</v>
      </c>
      <c r="L5" s="359"/>
      <c r="N5" s="228" t="s">
        <v>736</v>
      </c>
      <c r="O5" s="227"/>
      <c r="U5" s="215"/>
      <c r="Y5" s="211"/>
      <c r="Z5" s="211"/>
      <c r="AA5" s="226"/>
      <c r="AD5" s="225"/>
      <c r="AM5" s="211"/>
      <c r="AN5" s="211"/>
      <c r="AO5" s="211"/>
      <c r="DM5" s="209" t="s">
        <v>741</v>
      </c>
      <c r="DN5" s="209" t="s">
        <v>740</v>
      </c>
      <c r="DO5" s="209" t="s">
        <v>739</v>
      </c>
      <c r="DP5" s="209" t="s">
        <v>739</v>
      </c>
      <c r="DQ5" s="209" t="s">
        <v>740</v>
      </c>
      <c r="DR5" s="209" t="s">
        <v>739</v>
      </c>
      <c r="DS5" s="209" t="s">
        <v>741</v>
      </c>
      <c r="DT5" s="209" t="s">
        <v>740</v>
      </c>
      <c r="DU5" s="209" t="s">
        <v>740</v>
      </c>
      <c r="DV5" s="209" t="s">
        <v>739</v>
      </c>
      <c r="DW5" s="209" t="s">
        <v>740</v>
      </c>
      <c r="DX5" s="209" t="s">
        <v>739</v>
      </c>
      <c r="DY5" s="209" t="s">
        <v>740</v>
      </c>
      <c r="DZ5" s="209" t="s">
        <v>740</v>
      </c>
      <c r="EA5" s="209" t="s">
        <v>739</v>
      </c>
      <c r="EB5" s="223" t="s">
        <v>48</v>
      </c>
      <c r="EC5" s="223" t="s">
        <v>49</v>
      </c>
      <c r="ED5" s="224" t="s">
        <v>2</v>
      </c>
      <c r="EE5" s="223" t="s">
        <v>738</v>
      </c>
      <c r="EF5" s="222"/>
      <c r="EG5" s="210" t="s">
        <v>0</v>
      </c>
      <c r="EH5" s="210" t="s">
        <v>1</v>
      </c>
      <c r="EI5" s="209" t="s">
        <v>99</v>
      </c>
      <c r="EJ5" s="209" t="s">
        <v>100</v>
      </c>
      <c r="EK5" s="209" t="s">
        <v>76</v>
      </c>
      <c r="EL5" s="209" t="s">
        <v>77</v>
      </c>
    </row>
    <row r="6" spans="1:228" s="209" customFormat="1" ht="22.5" customHeight="1" thickBot="1" x14ac:dyDescent="0.3">
      <c r="A6" s="221" t="s">
        <v>66</v>
      </c>
      <c r="B6" s="219" t="s">
        <v>1</v>
      </c>
      <c r="C6" s="218" t="s">
        <v>65</v>
      </c>
      <c r="D6" s="220">
        <v>45911</v>
      </c>
      <c r="E6" s="347" t="s">
        <v>52</v>
      </c>
      <c r="F6" s="347"/>
      <c r="G6" s="348" t="s">
        <v>415</v>
      </c>
      <c r="H6" s="348"/>
      <c r="I6" s="349" t="s">
        <v>53</v>
      </c>
      <c r="J6" s="349"/>
      <c r="K6" s="350" t="s">
        <v>737</v>
      </c>
      <c r="L6" s="351"/>
      <c r="N6" s="217"/>
      <c r="O6" s="216"/>
      <c r="U6" s="215"/>
      <c r="Y6" s="214"/>
      <c r="Z6" s="214"/>
      <c r="AA6" s="213"/>
      <c r="AB6" s="213"/>
      <c r="AC6" s="213"/>
      <c r="AD6" s="212"/>
      <c r="AG6" s="152"/>
      <c r="AM6" s="211"/>
      <c r="AN6" s="211"/>
      <c r="AO6" s="211"/>
      <c r="DM6" s="209" t="s">
        <v>736</v>
      </c>
      <c r="DN6" s="209" t="s">
        <v>735</v>
      </c>
      <c r="DO6" s="209" t="s">
        <v>734</v>
      </c>
      <c r="DP6" s="209" t="s">
        <v>734</v>
      </c>
      <c r="DQ6" s="209" t="s">
        <v>735</v>
      </c>
      <c r="DR6" s="209" t="s">
        <v>734</v>
      </c>
      <c r="DS6" s="209" t="s">
        <v>736</v>
      </c>
      <c r="DT6" s="209" t="s">
        <v>735</v>
      </c>
      <c r="DU6" s="209" t="s">
        <v>735</v>
      </c>
      <c r="DV6" s="209" t="s">
        <v>734</v>
      </c>
      <c r="DW6" s="209" t="s">
        <v>735</v>
      </c>
      <c r="DX6" s="209" t="s">
        <v>734</v>
      </c>
      <c r="DY6" s="209" t="s">
        <v>735</v>
      </c>
      <c r="DZ6" s="209" t="s">
        <v>735</v>
      </c>
      <c r="EA6" s="209" t="s">
        <v>734</v>
      </c>
      <c r="EB6" s="210" t="s">
        <v>54</v>
      </c>
      <c r="EC6" s="210" t="s">
        <v>55</v>
      </c>
      <c r="ED6" s="210" t="s">
        <v>56</v>
      </c>
      <c r="EE6" s="210" t="s">
        <v>409</v>
      </c>
      <c r="EF6" s="210" t="s">
        <v>410</v>
      </c>
      <c r="EG6" s="209" t="s">
        <v>59</v>
      </c>
      <c r="EH6" s="210" t="s">
        <v>411</v>
      </c>
      <c r="EI6" s="210" t="s">
        <v>412</v>
      </c>
    </row>
    <row r="7" spans="1:228" x14ac:dyDescent="0.2">
      <c r="AG7" s="151"/>
    </row>
    <row r="8" spans="1:228" s="198" customFormat="1" ht="23.85" customHeight="1" x14ac:dyDescent="0.25">
      <c r="A8" s="340" t="s">
        <v>733</v>
      </c>
      <c r="B8" s="340" t="s">
        <v>621</v>
      </c>
      <c r="C8" s="340" t="s">
        <v>732</v>
      </c>
      <c r="D8" s="340" t="s">
        <v>731</v>
      </c>
      <c r="E8" s="340" t="s">
        <v>3</v>
      </c>
      <c r="F8" s="340" t="s">
        <v>730</v>
      </c>
      <c r="G8" s="340" t="s">
        <v>729</v>
      </c>
      <c r="H8" s="352" t="s">
        <v>728</v>
      </c>
      <c r="I8" s="352" t="s">
        <v>727</v>
      </c>
      <c r="J8" s="339" t="s">
        <v>726</v>
      </c>
      <c r="K8" s="343" t="s">
        <v>725</v>
      </c>
      <c r="L8" s="343"/>
      <c r="M8" s="343"/>
      <c r="N8" s="343"/>
      <c r="O8" s="343"/>
      <c r="P8" s="343"/>
      <c r="Q8" s="343"/>
      <c r="R8" s="343"/>
      <c r="S8" s="343"/>
      <c r="T8" s="343" t="s">
        <v>613</v>
      </c>
      <c r="U8" s="343"/>
      <c r="V8" s="343"/>
      <c r="W8" s="339" t="s">
        <v>643</v>
      </c>
      <c r="X8" s="344" t="s">
        <v>724</v>
      </c>
      <c r="Y8" s="345"/>
      <c r="Z8" s="345"/>
      <c r="AA8" s="345"/>
      <c r="AB8" s="345"/>
      <c r="AC8" s="346"/>
      <c r="AD8" s="339" t="s">
        <v>652</v>
      </c>
      <c r="AE8" s="339" t="s">
        <v>723</v>
      </c>
      <c r="AF8" s="339" t="s">
        <v>722</v>
      </c>
      <c r="AG8" s="341" t="s">
        <v>721</v>
      </c>
      <c r="AH8" s="339" t="s">
        <v>720</v>
      </c>
      <c r="AI8" s="339" t="s">
        <v>656</v>
      </c>
      <c r="AJ8" s="339" t="s">
        <v>696</v>
      </c>
    </row>
    <row r="9" spans="1:228" s="198" customFormat="1" ht="23.85" customHeight="1" x14ac:dyDescent="0.25">
      <c r="A9" s="340"/>
      <c r="B9" s="340"/>
      <c r="C9" s="340"/>
      <c r="D9" s="340"/>
      <c r="E9" s="340"/>
      <c r="F9" s="340"/>
      <c r="G9" s="340"/>
      <c r="H9" s="353"/>
      <c r="I9" s="353"/>
      <c r="J9" s="339"/>
      <c r="K9" s="342" t="s">
        <v>719</v>
      </c>
      <c r="L9" s="342"/>
      <c r="M9" s="342"/>
      <c r="N9" s="340" t="s">
        <v>718</v>
      </c>
      <c r="O9" s="340" t="s">
        <v>717</v>
      </c>
      <c r="P9" s="339" t="s">
        <v>716</v>
      </c>
      <c r="Q9" s="208" t="s">
        <v>715</v>
      </c>
      <c r="R9" s="203" t="s">
        <v>714</v>
      </c>
      <c r="S9" s="339" t="s">
        <v>713</v>
      </c>
      <c r="T9" s="340" t="s">
        <v>712</v>
      </c>
      <c r="U9" s="340" t="s">
        <v>641</v>
      </c>
      <c r="V9" s="339" t="s">
        <v>711</v>
      </c>
      <c r="W9" s="339"/>
      <c r="X9" s="203" t="s">
        <v>710</v>
      </c>
      <c r="Y9" s="203" t="s">
        <v>709</v>
      </c>
      <c r="Z9" s="207" t="s">
        <v>708</v>
      </c>
      <c r="AA9" s="207" t="s">
        <v>707</v>
      </c>
      <c r="AB9" s="203" t="s">
        <v>706</v>
      </c>
      <c r="AC9" s="203" t="s">
        <v>705</v>
      </c>
      <c r="AD9" s="339"/>
      <c r="AE9" s="339"/>
      <c r="AF9" s="339"/>
      <c r="AG9" s="341"/>
      <c r="AH9" s="339"/>
      <c r="AI9" s="339"/>
      <c r="AJ9" s="339"/>
    </row>
    <row r="10" spans="1:228" s="200" customFormat="1" ht="23.85" customHeight="1" x14ac:dyDescent="0.25">
      <c r="A10" s="340"/>
      <c r="B10" s="340"/>
      <c r="C10" s="340"/>
      <c r="D10" s="340"/>
      <c r="E10" s="340"/>
      <c r="F10" s="340"/>
      <c r="G10" s="340"/>
      <c r="H10" s="354"/>
      <c r="I10" s="354"/>
      <c r="J10" s="339"/>
      <c r="K10" s="206" t="s">
        <v>704</v>
      </c>
      <c r="L10" s="206" t="s">
        <v>703</v>
      </c>
      <c r="M10" s="206" t="s">
        <v>702</v>
      </c>
      <c r="N10" s="340"/>
      <c r="O10" s="340"/>
      <c r="P10" s="339"/>
      <c r="Q10" s="205">
        <v>63</v>
      </c>
      <c r="R10" s="204">
        <v>3000</v>
      </c>
      <c r="S10" s="339"/>
      <c r="T10" s="340"/>
      <c r="U10" s="340"/>
      <c r="V10" s="339"/>
      <c r="W10" s="339"/>
      <c r="X10" s="201">
        <v>0.03</v>
      </c>
      <c r="Y10" s="201"/>
      <c r="Z10" s="201"/>
      <c r="AA10" s="201">
        <v>0.05</v>
      </c>
      <c r="AB10" s="202"/>
      <c r="AC10" s="201"/>
      <c r="AD10" s="339"/>
      <c r="AE10" s="339"/>
      <c r="AF10" s="339"/>
      <c r="AG10" s="341"/>
      <c r="AH10" s="339"/>
      <c r="AI10" s="339"/>
      <c r="AJ10" s="339"/>
    </row>
    <row r="11" spans="1:228" s="178" customFormat="1" ht="26.1" customHeight="1" x14ac:dyDescent="0.25">
      <c r="A11" s="196" t="s">
        <v>914</v>
      </c>
      <c r="B11" s="195"/>
      <c r="C11" s="194"/>
      <c r="D11" s="192"/>
      <c r="E11" s="192"/>
      <c r="F11" s="192"/>
      <c r="G11" s="192"/>
      <c r="H11" s="192"/>
      <c r="I11" s="192"/>
      <c r="J11" s="191" t="s">
        <v>700</v>
      </c>
      <c r="K11" s="199"/>
      <c r="L11" s="199"/>
      <c r="M11" s="199"/>
      <c r="N11" s="193"/>
      <c r="O11" s="192"/>
      <c r="P11" s="188"/>
      <c r="Q11" s="187"/>
      <c r="R11" s="186"/>
      <c r="S11" s="185"/>
      <c r="T11" s="184"/>
      <c r="U11" s="183"/>
      <c r="V11" s="182"/>
      <c r="W11" s="182"/>
      <c r="X11" s="181"/>
      <c r="Y11" s="181"/>
      <c r="Z11" s="182"/>
      <c r="AA11" s="182"/>
      <c r="AB11" s="182"/>
      <c r="AC11" s="181"/>
      <c r="AD11" s="180"/>
      <c r="AE11" s="179"/>
      <c r="AF11" s="179"/>
      <c r="AG11" s="179"/>
      <c r="AH11" s="179"/>
      <c r="AI11" s="179"/>
      <c r="AJ11" s="179"/>
    </row>
    <row r="12" spans="1:228" s="156" customFormat="1" ht="38.25" customHeight="1" x14ac:dyDescent="0.2">
      <c r="A12" s="336" t="str">
        <f>A11</f>
        <v xml:space="preserve">3 piece set -- 200TC 100% Cotton Solid Sheet Set </v>
      </c>
      <c r="B12" s="337" t="s">
        <v>916</v>
      </c>
      <c r="C12" s="338" t="s">
        <v>690</v>
      </c>
      <c r="D12" s="177" t="s">
        <v>701</v>
      </c>
      <c r="E12" s="277" t="s">
        <v>922</v>
      </c>
      <c r="F12" s="377" t="s">
        <v>986</v>
      </c>
      <c r="G12" s="278" t="s">
        <v>926</v>
      </c>
      <c r="H12" s="176" t="s">
        <v>984</v>
      </c>
      <c r="I12" s="176" t="s">
        <v>974</v>
      </c>
      <c r="J12" s="175">
        <f>'PAK 08-21-25'!G6</f>
        <v>8.5299999999999994</v>
      </c>
      <c r="K12" s="173">
        <v>35</v>
      </c>
      <c r="L12" s="174">
        <v>27.3</v>
      </c>
      <c r="M12" s="173">
        <v>20</v>
      </c>
      <c r="N12" s="172">
        <v>4</v>
      </c>
      <c r="O12" s="172">
        <v>5.0999999999999996</v>
      </c>
      <c r="P12" s="171">
        <f>K12*L12*M12/1000000/N12</f>
        <v>4.7999999999999996E-3</v>
      </c>
      <c r="Q12" s="170">
        <f>$Q$10/P12</f>
        <v>13125</v>
      </c>
      <c r="R12" s="169">
        <f>$R$10</f>
        <v>3000</v>
      </c>
      <c r="S12" s="168">
        <f>R12/Q12</f>
        <v>0.23</v>
      </c>
      <c r="T12" s="167" t="s">
        <v>698</v>
      </c>
      <c r="U12" s="166">
        <f>6.7%+19%</f>
        <v>0.25700000000000001</v>
      </c>
      <c r="V12" s="165">
        <f>J12*U12</f>
        <v>2.19</v>
      </c>
      <c r="W12" s="165">
        <f>V12+S12+J12</f>
        <v>10.95</v>
      </c>
      <c r="X12" s="162"/>
      <c r="Y12" s="162"/>
      <c r="Z12" s="164"/>
      <c r="AA12" s="164"/>
      <c r="AB12" s="163"/>
      <c r="AC12" s="162"/>
      <c r="AD12" s="161">
        <f>SUM(X12:AC12)</f>
        <v>0</v>
      </c>
      <c r="AE12" s="159">
        <f>AD12+W12</f>
        <v>10.95</v>
      </c>
      <c r="AF12" s="160">
        <f>(AG12-AE12)/AG12</f>
        <v>0.11</v>
      </c>
      <c r="AG12" s="158">
        <v>12.3</v>
      </c>
      <c r="AH12" s="376">
        <v>1292</v>
      </c>
      <c r="AI12" s="159">
        <f>AH12*AG12</f>
        <v>15891.6</v>
      </c>
      <c r="AJ12" s="159">
        <f>AH12*AE12</f>
        <v>14147.4</v>
      </c>
      <c r="AL12" s="158">
        <v>11.5</v>
      </c>
      <c r="AM12" s="157">
        <f>AG12/AL12-1</f>
        <v>7.0000000000000007E-2</v>
      </c>
    </row>
    <row r="13" spans="1:228" s="156" customFormat="1" ht="38.25" customHeight="1" x14ac:dyDescent="0.2">
      <c r="A13" s="336"/>
      <c r="B13" s="338"/>
      <c r="C13" s="338"/>
      <c r="D13" s="177" t="s">
        <v>701</v>
      </c>
      <c r="E13" s="277" t="s">
        <v>924</v>
      </c>
      <c r="F13" s="377" t="s">
        <v>986</v>
      </c>
      <c r="G13" s="278" t="s">
        <v>928</v>
      </c>
      <c r="H13" s="176" t="s">
        <v>964</v>
      </c>
      <c r="I13" s="176" t="s">
        <v>975</v>
      </c>
      <c r="J13" s="175">
        <f>'PAK 08-21-25'!G6</f>
        <v>8.5299999999999994</v>
      </c>
      <c r="K13" s="173">
        <v>35</v>
      </c>
      <c r="L13" s="174">
        <v>27.3</v>
      </c>
      <c r="M13" s="173">
        <v>20</v>
      </c>
      <c r="N13" s="172">
        <v>4</v>
      </c>
      <c r="O13" s="172">
        <v>5.0999999999999996</v>
      </c>
      <c r="P13" s="171">
        <f>K13*L13*M13/1000000/N13</f>
        <v>4.7999999999999996E-3</v>
      </c>
      <c r="Q13" s="170">
        <f>$Q$10/P13</f>
        <v>13125</v>
      </c>
      <c r="R13" s="169">
        <f>$R$10</f>
        <v>3000</v>
      </c>
      <c r="S13" s="168">
        <f>R13/Q13</f>
        <v>0.23</v>
      </c>
      <c r="T13" s="167" t="s">
        <v>698</v>
      </c>
      <c r="U13" s="166">
        <f>6.7%+19%</f>
        <v>0.25700000000000001</v>
      </c>
      <c r="V13" s="165">
        <f>J13*U13</f>
        <v>2.19</v>
      </c>
      <c r="W13" s="165">
        <f>V13+S13+J13</f>
        <v>10.95</v>
      </c>
      <c r="X13" s="162"/>
      <c r="Y13" s="162"/>
      <c r="Z13" s="164"/>
      <c r="AA13" s="164"/>
      <c r="AB13" s="163"/>
      <c r="AC13" s="162"/>
      <c r="AD13" s="161">
        <f>SUM(X13:AC13)</f>
        <v>0</v>
      </c>
      <c r="AE13" s="159">
        <f>AD13+W13</f>
        <v>10.95</v>
      </c>
      <c r="AF13" s="160">
        <f>(AG13-AE13)/AG13</f>
        <v>0.11</v>
      </c>
      <c r="AG13" s="158">
        <v>12.3</v>
      </c>
      <c r="AH13" s="376">
        <v>1152</v>
      </c>
      <c r="AI13" s="159">
        <f>AH13*AG13</f>
        <v>14169.6</v>
      </c>
      <c r="AJ13" s="159">
        <f>AH13*AE13</f>
        <v>12614.4</v>
      </c>
      <c r="AL13" s="158">
        <v>11.5</v>
      </c>
      <c r="AM13" s="157">
        <f>AG13/AL13-1</f>
        <v>7.0000000000000007E-2</v>
      </c>
    </row>
    <row r="14" spans="1:228" s="156" customFormat="1" ht="38.25" customHeight="1" x14ac:dyDescent="0.2">
      <c r="A14" s="336"/>
      <c r="B14" s="338"/>
      <c r="C14" s="338"/>
      <c r="D14" s="177" t="s">
        <v>701</v>
      </c>
      <c r="E14" s="277" t="s">
        <v>922</v>
      </c>
      <c r="F14" s="377" t="s">
        <v>986</v>
      </c>
      <c r="G14" s="278" t="s">
        <v>930</v>
      </c>
      <c r="H14" s="176" t="s">
        <v>965</v>
      </c>
      <c r="I14" s="176" t="s">
        <v>976</v>
      </c>
      <c r="J14" s="175">
        <f>J12</f>
        <v>8.5299999999999994</v>
      </c>
      <c r="K14" s="173">
        <v>35</v>
      </c>
      <c r="L14" s="174">
        <v>27.3</v>
      </c>
      <c r="M14" s="173">
        <v>20</v>
      </c>
      <c r="N14" s="172">
        <v>4</v>
      </c>
      <c r="O14" s="172">
        <v>5.0999999999999996</v>
      </c>
      <c r="P14" s="171">
        <f>K14*L14*M14/1000000/N14</f>
        <v>4.7999999999999996E-3</v>
      </c>
      <c r="Q14" s="170">
        <f>$Q$10/P14</f>
        <v>13125</v>
      </c>
      <c r="R14" s="169">
        <f>$R$10</f>
        <v>3000</v>
      </c>
      <c r="S14" s="168">
        <f>R14/Q14</f>
        <v>0.23</v>
      </c>
      <c r="T14" s="167" t="s">
        <v>698</v>
      </c>
      <c r="U14" s="166">
        <f>6.7%+19%</f>
        <v>0.25700000000000001</v>
      </c>
      <c r="V14" s="165">
        <f>J14*U14</f>
        <v>2.19</v>
      </c>
      <c r="W14" s="165">
        <f>V14+S14+J14</f>
        <v>10.95</v>
      </c>
      <c r="X14" s="162"/>
      <c r="Y14" s="162"/>
      <c r="Z14" s="164"/>
      <c r="AA14" s="164"/>
      <c r="AB14" s="163"/>
      <c r="AC14" s="162"/>
      <c r="AD14" s="161">
        <f>SUM(X14:AC14)</f>
        <v>0</v>
      </c>
      <c r="AE14" s="159">
        <f>AD14+W14</f>
        <v>10.95</v>
      </c>
      <c r="AF14" s="160">
        <f>(AG14-AE14)/AG14</f>
        <v>0.11</v>
      </c>
      <c r="AG14" s="158">
        <v>12.3</v>
      </c>
      <c r="AH14" s="376">
        <v>1292</v>
      </c>
      <c r="AI14" s="159">
        <f>AH14*AG14</f>
        <v>15891.6</v>
      </c>
      <c r="AJ14" s="159">
        <f>AH14*AE14</f>
        <v>14147.4</v>
      </c>
      <c r="AL14" s="158">
        <v>11.5</v>
      </c>
      <c r="AM14" s="157">
        <f>AG14/AL14-1</f>
        <v>7.0000000000000007E-2</v>
      </c>
    </row>
    <row r="15" spans="1:228" s="156" customFormat="1" ht="38.25" customHeight="1" x14ac:dyDescent="0.2">
      <c r="A15" s="336"/>
      <c r="B15" s="338"/>
      <c r="C15" s="338"/>
      <c r="D15" s="177" t="s">
        <v>701</v>
      </c>
      <c r="E15" s="277" t="s">
        <v>924</v>
      </c>
      <c r="F15" s="377" t="s">
        <v>986</v>
      </c>
      <c r="G15" s="278" t="s">
        <v>932</v>
      </c>
      <c r="H15" s="176" t="s">
        <v>966</v>
      </c>
      <c r="I15" s="176" t="s">
        <v>977</v>
      </c>
      <c r="J15" s="175">
        <f>J12</f>
        <v>8.5299999999999994</v>
      </c>
      <c r="K15" s="173">
        <v>35</v>
      </c>
      <c r="L15" s="174">
        <v>27.3</v>
      </c>
      <c r="M15" s="173">
        <v>20</v>
      </c>
      <c r="N15" s="172">
        <v>4</v>
      </c>
      <c r="O15" s="172">
        <v>5.0999999999999996</v>
      </c>
      <c r="P15" s="171">
        <f>K15*L15*M15/1000000/N15</f>
        <v>4.7999999999999996E-3</v>
      </c>
      <c r="Q15" s="170">
        <f>$Q$10/P15</f>
        <v>13125</v>
      </c>
      <c r="R15" s="169">
        <f>$R$10</f>
        <v>3000</v>
      </c>
      <c r="S15" s="168">
        <f>R15/Q15</f>
        <v>0.23</v>
      </c>
      <c r="T15" s="167" t="s">
        <v>698</v>
      </c>
      <c r="U15" s="166">
        <f>6.7%+19%</f>
        <v>0.25700000000000001</v>
      </c>
      <c r="V15" s="165">
        <f>J15*U15</f>
        <v>2.19</v>
      </c>
      <c r="W15" s="165">
        <f>V15+S15+J15</f>
        <v>10.95</v>
      </c>
      <c r="X15" s="162"/>
      <c r="Y15" s="162"/>
      <c r="Z15" s="164"/>
      <c r="AA15" s="164"/>
      <c r="AB15" s="163"/>
      <c r="AC15" s="162"/>
      <c r="AD15" s="161">
        <f>SUM(X15:AC15)</f>
        <v>0</v>
      </c>
      <c r="AE15" s="159">
        <f>AD15+W15</f>
        <v>10.95</v>
      </c>
      <c r="AF15" s="160">
        <f>(AG15-AE15)/AG15</f>
        <v>0.11</v>
      </c>
      <c r="AG15" s="158">
        <v>12.3</v>
      </c>
      <c r="AH15" s="376">
        <v>960</v>
      </c>
      <c r="AI15" s="159">
        <f>AH15*AG15</f>
        <v>11808</v>
      </c>
      <c r="AJ15" s="159">
        <f>AH15*AE15</f>
        <v>10512</v>
      </c>
      <c r="AL15" s="158">
        <v>11.5</v>
      </c>
      <c r="AM15" s="157">
        <f>AG15/AL15-1</f>
        <v>7.0000000000000007E-2</v>
      </c>
    </row>
    <row r="16" spans="1:228" s="156" customFormat="1" ht="38.25" customHeight="1" x14ac:dyDescent="0.2">
      <c r="A16" s="336"/>
      <c r="B16" s="338"/>
      <c r="C16" s="338"/>
      <c r="D16" s="177" t="s">
        <v>701</v>
      </c>
      <c r="E16" s="277" t="s">
        <v>922</v>
      </c>
      <c r="F16" s="377" t="s">
        <v>986</v>
      </c>
      <c r="G16" s="278" t="s">
        <v>934</v>
      </c>
      <c r="H16" s="176" t="s">
        <v>967</v>
      </c>
      <c r="I16" s="176" t="s">
        <v>978</v>
      </c>
      <c r="J16" s="175">
        <f>J12</f>
        <v>8.5299999999999994</v>
      </c>
      <c r="K16" s="173">
        <v>35</v>
      </c>
      <c r="L16" s="174">
        <v>27.3</v>
      </c>
      <c r="M16" s="173">
        <v>20</v>
      </c>
      <c r="N16" s="172">
        <v>4</v>
      </c>
      <c r="O16" s="172">
        <v>5.0999999999999996</v>
      </c>
      <c r="P16" s="171">
        <f>K16*L16*M16/1000000/N16</f>
        <v>4.7999999999999996E-3</v>
      </c>
      <c r="Q16" s="170">
        <f>$Q$10/P16</f>
        <v>13125</v>
      </c>
      <c r="R16" s="169">
        <f>$R$10</f>
        <v>3000</v>
      </c>
      <c r="S16" s="168">
        <f>R16/Q16</f>
        <v>0.23</v>
      </c>
      <c r="T16" s="167" t="s">
        <v>698</v>
      </c>
      <c r="U16" s="166">
        <f>6.7%+19%</f>
        <v>0.25700000000000001</v>
      </c>
      <c r="V16" s="165">
        <f>J16*U16</f>
        <v>2.19</v>
      </c>
      <c r="W16" s="165">
        <f>V16+S16+J16</f>
        <v>10.95</v>
      </c>
      <c r="X16" s="162"/>
      <c r="Y16" s="162"/>
      <c r="Z16" s="164"/>
      <c r="AA16" s="164"/>
      <c r="AB16" s="163"/>
      <c r="AC16" s="162"/>
      <c r="AD16" s="161">
        <f>SUM(X16:AC16)</f>
        <v>0</v>
      </c>
      <c r="AE16" s="159">
        <f>AD16+W16</f>
        <v>10.95</v>
      </c>
      <c r="AF16" s="160">
        <f>(AG16-AE16)/AG16</f>
        <v>0.11</v>
      </c>
      <c r="AG16" s="158">
        <v>12.3</v>
      </c>
      <c r="AH16" s="376">
        <v>1152</v>
      </c>
      <c r="AI16" s="159">
        <f>AH16*AG16</f>
        <v>14169.6</v>
      </c>
      <c r="AJ16" s="159">
        <f>AH16*AE16</f>
        <v>12614.4</v>
      </c>
      <c r="AL16" s="158">
        <v>11.5</v>
      </c>
      <c r="AM16" s="157">
        <f>AG16/AL16-1</f>
        <v>7.0000000000000007E-2</v>
      </c>
    </row>
    <row r="17" spans="1:39" x14ac:dyDescent="0.2">
      <c r="D17" s="198"/>
      <c r="H17" s="197"/>
      <c r="I17" s="197"/>
      <c r="AH17" s="155">
        <f>SUM(AH12:AH16)</f>
        <v>5848</v>
      </c>
      <c r="AI17" s="154">
        <f>SUM(AI12:AI16)</f>
        <v>71930.399999999994</v>
      </c>
      <c r="AJ17" s="154">
        <f>SUM(AJ12:AJ16)</f>
        <v>64035.6</v>
      </c>
      <c r="AK17" s="153">
        <f>(AI17-AJ17)/AI17</f>
        <v>0.10979999999999999</v>
      </c>
    </row>
    <row r="18" spans="1:39" s="178" customFormat="1" ht="26.1" customHeight="1" x14ac:dyDescent="0.2">
      <c r="A18" s="196" t="s">
        <v>915</v>
      </c>
      <c r="B18" s="195"/>
      <c r="C18" s="194"/>
      <c r="D18" s="193"/>
      <c r="E18" s="192"/>
      <c r="F18" s="192"/>
      <c r="G18" s="193"/>
      <c r="H18" s="192"/>
      <c r="I18" s="192"/>
      <c r="J18" s="191" t="s">
        <v>700</v>
      </c>
      <c r="K18" s="190"/>
      <c r="L18" s="190"/>
      <c r="M18" s="190"/>
      <c r="N18" s="189"/>
      <c r="O18" s="189"/>
      <c r="P18" s="188"/>
      <c r="Q18" s="187"/>
      <c r="R18" s="186"/>
      <c r="S18" s="185"/>
      <c r="T18" s="184"/>
      <c r="U18" s="183"/>
      <c r="V18" s="182"/>
      <c r="W18" s="182"/>
      <c r="X18" s="181"/>
      <c r="Y18" s="181"/>
      <c r="Z18" s="182"/>
      <c r="AA18" s="182"/>
      <c r="AB18" s="182"/>
      <c r="AC18" s="181"/>
      <c r="AD18" s="180"/>
      <c r="AE18" s="179"/>
      <c r="AF18" s="179"/>
      <c r="AG18" s="179"/>
      <c r="AH18" s="179"/>
      <c r="AI18" s="179"/>
      <c r="AJ18" s="179"/>
      <c r="AK18" s="153"/>
    </row>
    <row r="19" spans="1:39" s="156" customFormat="1" ht="38.25" customHeight="1" x14ac:dyDescent="0.2">
      <c r="A19" s="336" t="str">
        <f>A18</f>
        <v xml:space="preserve">4 piece set -- 200TC 100% Cotton Solid Sheet Set </v>
      </c>
      <c r="B19" s="337" t="s">
        <v>916</v>
      </c>
      <c r="C19" s="338" t="s">
        <v>690</v>
      </c>
      <c r="D19" s="177" t="s">
        <v>699</v>
      </c>
      <c r="E19" s="277" t="s">
        <v>922</v>
      </c>
      <c r="F19" s="377" t="s">
        <v>986</v>
      </c>
      <c r="G19" s="278" t="s">
        <v>926</v>
      </c>
      <c r="H19" s="176" t="s">
        <v>968</v>
      </c>
      <c r="I19" s="176" t="s">
        <v>979</v>
      </c>
      <c r="J19" s="175">
        <f>'PAK 08-21-25'!G8</f>
        <v>11.22</v>
      </c>
      <c r="K19" s="173">
        <v>35</v>
      </c>
      <c r="L19" s="174">
        <v>27.3</v>
      </c>
      <c r="M19" s="173">
        <v>25</v>
      </c>
      <c r="N19" s="172">
        <v>4</v>
      </c>
      <c r="O19" s="172">
        <v>5.0999999999999996</v>
      </c>
      <c r="P19" s="171">
        <f>K19*L19*M19/1000000/N19</f>
        <v>6.0000000000000001E-3</v>
      </c>
      <c r="Q19" s="170">
        <f>$Q$10/P19</f>
        <v>10500</v>
      </c>
      <c r="R19" s="169">
        <f>$R$10</f>
        <v>3000</v>
      </c>
      <c r="S19" s="168">
        <f>R19/Q19</f>
        <v>0.28999999999999998</v>
      </c>
      <c r="T19" s="167" t="s">
        <v>698</v>
      </c>
      <c r="U19" s="166">
        <f>6.7%+19%</f>
        <v>0.25700000000000001</v>
      </c>
      <c r="V19" s="165">
        <f>J19*U19</f>
        <v>2.88</v>
      </c>
      <c r="W19" s="165">
        <f>V19+S19+J19</f>
        <v>14.39</v>
      </c>
      <c r="X19" s="162"/>
      <c r="Y19" s="162"/>
      <c r="Z19" s="164"/>
      <c r="AA19" s="164"/>
      <c r="AB19" s="163"/>
      <c r="AC19" s="162"/>
      <c r="AD19" s="161">
        <f>SUM(X19:AC19)</f>
        <v>0</v>
      </c>
      <c r="AE19" s="159">
        <f>AD19+W19</f>
        <v>14.39</v>
      </c>
      <c r="AF19" s="160">
        <f>(AG19-AE19)/AG19</f>
        <v>0.10100000000000001</v>
      </c>
      <c r="AG19" s="158">
        <f>AL19*1.07</f>
        <v>16</v>
      </c>
      <c r="AH19" s="376">
        <v>1292</v>
      </c>
      <c r="AI19" s="159">
        <f>AH19*AG19</f>
        <v>20672</v>
      </c>
      <c r="AJ19" s="159">
        <f>AH19*AE19</f>
        <v>18591.88</v>
      </c>
      <c r="AK19" s="153"/>
      <c r="AL19" s="158">
        <v>14.95</v>
      </c>
      <c r="AM19" s="157">
        <f>AG19/AL19-1</f>
        <v>7.0000000000000007E-2</v>
      </c>
    </row>
    <row r="20" spans="1:39" s="156" customFormat="1" ht="38.25" customHeight="1" x14ac:dyDescent="0.2">
      <c r="A20" s="336"/>
      <c r="B20" s="338"/>
      <c r="C20" s="338"/>
      <c r="D20" s="177" t="s">
        <v>699</v>
      </c>
      <c r="E20" s="277" t="s">
        <v>924</v>
      </c>
      <c r="F20" s="377" t="s">
        <v>986</v>
      </c>
      <c r="G20" s="278" t="s">
        <v>928</v>
      </c>
      <c r="H20" s="176" t="s">
        <v>969</v>
      </c>
      <c r="I20" s="176" t="s">
        <v>980</v>
      </c>
      <c r="J20" s="175">
        <f>J19</f>
        <v>11.22</v>
      </c>
      <c r="K20" s="173">
        <v>35</v>
      </c>
      <c r="L20" s="174">
        <v>27.3</v>
      </c>
      <c r="M20" s="173">
        <v>25</v>
      </c>
      <c r="N20" s="172">
        <v>4</v>
      </c>
      <c r="O20" s="172">
        <v>5.0999999999999996</v>
      </c>
      <c r="P20" s="171">
        <f>K20*L20*M20/1000000/N20</f>
        <v>6.0000000000000001E-3</v>
      </c>
      <c r="Q20" s="170">
        <f>$Q$10/P20</f>
        <v>10500</v>
      </c>
      <c r="R20" s="169">
        <f>$R$10</f>
        <v>3000</v>
      </c>
      <c r="S20" s="168">
        <f>R20/Q20</f>
        <v>0.28999999999999998</v>
      </c>
      <c r="T20" s="167" t="s">
        <v>698</v>
      </c>
      <c r="U20" s="166">
        <f>6.7%+19%</f>
        <v>0.25700000000000001</v>
      </c>
      <c r="V20" s="165">
        <f>J20*U20</f>
        <v>2.88</v>
      </c>
      <c r="W20" s="165">
        <f>V20+S20+J20</f>
        <v>14.39</v>
      </c>
      <c r="X20" s="162"/>
      <c r="Y20" s="162"/>
      <c r="Z20" s="164"/>
      <c r="AA20" s="164"/>
      <c r="AB20" s="163"/>
      <c r="AC20" s="162"/>
      <c r="AD20" s="161">
        <f>SUM(X20:AC20)</f>
        <v>0</v>
      </c>
      <c r="AE20" s="159">
        <f>AD20+W20</f>
        <v>14.39</v>
      </c>
      <c r="AF20" s="160">
        <f>(AG20-AE20)/AG20</f>
        <v>0.10100000000000001</v>
      </c>
      <c r="AG20" s="158">
        <f>AL20*1.07</f>
        <v>16</v>
      </c>
      <c r="AH20" s="376">
        <v>984</v>
      </c>
      <c r="AI20" s="159">
        <f>AH20*AG20</f>
        <v>15744</v>
      </c>
      <c r="AJ20" s="159">
        <f>AH20*AE20</f>
        <v>14159.76</v>
      </c>
      <c r="AK20" s="153"/>
      <c r="AL20" s="158">
        <v>14.95</v>
      </c>
      <c r="AM20" s="157">
        <f>AG20/AL20-1</f>
        <v>7.0000000000000007E-2</v>
      </c>
    </row>
    <row r="21" spans="1:39" s="156" customFormat="1" ht="38.25" customHeight="1" x14ac:dyDescent="0.2">
      <c r="A21" s="336"/>
      <c r="B21" s="338"/>
      <c r="C21" s="338"/>
      <c r="D21" s="177" t="s">
        <v>699</v>
      </c>
      <c r="E21" s="277" t="s">
        <v>922</v>
      </c>
      <c r="F21" s="377" t="s">
        <v>986</v>
      </c>
      <c r="G21" s="278" t="s">
        <v>930</v>
      </c>
      <c r="H21" s="176" t="s">
        <v>970</v>
      </c>
      <c r="I21" s="176" t="s">
        <v>981</v>
      </c>
      <c r="J21" s="175">
        <f>J19</f>
        <v>11.22</v>
      </c>
      <c r="K21" s="173">
        <v>35</v>
      </c>
      <c r="L21" s="174">
        <v>27.3</v>
      </c>
      <c r="M21" s="173">
        <v>25</v>
      </c>
      <c r="N21" s="172">
        <v>4</v>
      </c>
      <c r="O21" s="172">
        <v>5.0999999999999996</v>
      </c>
      <c r="P21" s="171">
        <f>K21*L21*M21/1000000/N21</f>
        <v>6.0000000000000001E-3</v>
      </c>
      <c r="Q21" s="170">
        <f>$Q$10/P21</f>
        <v>10500</v>
      </c>
      <c r="R21" s="169">
        <f>$R$10</f>
        <v>3000</v>
      </c>
      <c r="S21" s="168">
        <f>R21/Q21</f>
        <v>0.28999999999999998</v>
      </c>
      <c r="T21" s="167" t="s">
        <v>698</v>
      </c>
      <c r="U21" s="166">
        <f>6.7%+19%</f>
        <v>0.25700000000000001</v>
      </c>
      <c r="V21" s="165">
        <f>J21*U21</f>
        <v>2.88</v>
      </c>
      <c r="W21" s="165">
        <f>V21+S21+J21</f>
        <v>14.39</v>
      </c>
      <c r="X21" s="162"/>
      <c r="Y21" s="162"/>
      <c r="Z21" s="164"/>
      <c r="AA21" s="164"/>
      <c r="AB21" s="163"/>
      <c r="AC21" s="162"/>
      <c r="AD21" s="161">
        <f>SUM(X21:AC21)</f>
        <v>0</v>
      </c>
      <c r="AE21" s="159">
        <f>AD21+W21</f>
        <v>14.39</v>
      </c>
      <c r="AF21" s="160">
        <f>(AG21-AE21)/AG21</f>
        <v>0.10100000000000001</v>
      </c>
      <c r="AG21" s="158">
        <f>AL21*1.07</f>
        <v>16</v>
      </c>
      <c r="AH21" s="376">
        <v>1292</v>
      </c>
      <c r="AI21" s="159">
        <f>AH21*AG21</f>
        <v>20672</v>
      </c>
      <c r="AJ21" s="159">
        <f>AH21*AE21</f>
        <v>18591.88</v>
      </c>
      <c r="AK21" s="153"/>
      <c r="AL21" s="158">
        <v>14.95</v>
      </c>
      <c r="AM21" s="157">
        <f>AG21/AL21-1</f>
        <v>7.0000000000000007E-2</v>
      </c>
    </row>
    <row r="22" spans="1:39" s="156" customFormat="1" ht="38.25" customHeight="1" x14ac:dyDescent="0.2">
      <c r="A22" s="336"/>
      <c r="B22" s="338"/>
      <c r="C22" s="338"/>
      <c r="D22" s="177" t="s">
        <v>699</v>
      </c>
      <c r="E22" s="277" t="s">
        <v>924</v>
      </c>
      <c r="F22" s="377" t="s">
        <v>986</v>
      </c>
      <c r="G22" s="278" t="s">
        <v>932</v>
      </c>
      <c r="H22" s="176" t="s">
        <v>971</v>
      </c>
      <c r="I22" s="176" t="s">
        <v>982</v>
      </c>
      <c r="J22" s="175">
        <f>J19</f>
        <v>11.22</v>
      </c>
      <c r="K22" s="173">
        <v>35</v>
      </c>
      <c r="L22" s="174">
        <v>27.3</v>
      </c>
      <c r="M22" s="173">
        <v>25</v>
      </c>
      <c r="N22" s="172">
        <v>4</v>
      </c>
      <c r="O22" s="172">
        <v>5.0999999999999996</v>
      </c>
      <c r="P22" s="171">
        <f>K22*L22*M22/1000000/N22</f>
        <v>6.0000000000000001E-3</v>
      </c>
      <c r="Q22" s="170">
        <f>$Q$10/P22</f>
        <v>10500</v>
      </c>
      <c r="R22" s="169">
        <f>$R$10</f>
        <v>3000</v>
      </c>
      <c r="S22" s="168">
        <f>R22/Q22</f>
        <v>0.28999999999999998</v>
      </c>
      <c r="T22" s="167" t="s">
        <v>698</v>
      </c>
      <c r="U22" s="166">
        <f>6.7%+19%</f>
        <v>0.25700000000000001</v>
      </c>
      <c r="V22" s="165">
        <f>J22*U22</f>
        <v>2.88</v>
      </c>
      <c r="W22" s="165">
        <f>V22+S22+J22</f>
        <v>14.39</v>
      </c>
      <c r="X22" s="162"/>
      <c r="Y22" s="162"/>
      <c r="Z22" s="164"/>
      <c r="AA22" s="164"/>
      <c r="AB22" s="163"/>
      <c r="AC22" s="162"/>
      <c r="AD22" s="161">
        <f>SUM(X22:AC22)</f>
        <v>0</v>
      </c>
      <c r="AE22" s="159">
        <f>AD22+W22</f>
        <v>14.39</v>
      </c>
      <c r="AF22" s="160">
        <f>(AG22-AE22)/AG22</f>
        <v>0.10100000000000001</v>
      </c>
      <c r="AG22" s="158">
        <f>AL22*1.07</f>
        <v>16</v>
      </c>
      <c r="AH22" s="376">
        <v>956</v>
      </c>
      <c r="AI22" s="159">
        <f>AH22*AG22</f>
        <v>15296</v>
      </c>
      <c r="AJ22" s="159">
        <f>AH22*AE22</f>
        <v>13756.84</v>
      </c>
      <c r="AK22" s="153"/>
      <c r="AL22" s="158">
        <v>14.95</v>
      </c>
      <c r="AM22" s="157">
        <f>AG22/AL22-1</f>
        <v>7.0000000000000007E-2</v>
      </c>
    </row>
    <row r="23" spans="1:39" s="156" customFormat="1" ht="38.25" customHeight="1" x14ac:dyDescent="0.2">
      <c r="A23" s="336"/>
      <c r="B23" s="338"/>
      <c r="C23" s="338"/>
      <c r="D23" s="177" t="s">
        <v>699</v>
      </c>
      <c r="E23" s="277" t="s">
        <v>922</v>
      </c>
      <c r="F23" s="377" t="s">
        <v>986</v>
      </c>
      <c r="G23" s="278" t="s">
        <v>934</v>
      </c>
      <c r="H23" s="176" t="s">
        <v>972</v>
      </c>
      <c r="I23" s="176" t="s">
        <v>983</v>
      </c>
      <c r="J23" s="175">
        <f>J19</f>
        <v>11.22</v>
      </c>
      <c r="K23" s="173">
        <v>35</v>
      </c>
      <c r="L23" s="174">
        <v>27.3</v>
      </c>
      <c r="M23" s="173">
        <v>25</v>
      </c>
      <c r="N23" s="172">
        <v>4</v>
      </c>
      <c r="O23" s="172">
        <v>5.0999999999999996</v>
      </c>
      <c r="P23" s="171">
        <f>K23*L23*M23/1000000/N23</f>
        <v>6.0000000000000001E-3</v>
      </c>
      <c r="Q23" s="170">
        <f>$Q$10/P23</f>
        <v>10500</v>
      </c>
      <c r="R23" s="169">
        <f>$R$10</f>
        <v>3000</v>
      </c>
      <c r="S23" s="168">
        <f>R23/Q23</f>
        <v>0.28999999999999998</v>
      </c>
      <c r="T23" s="167" t="s">
        <v>698</v>
      </c>
      <c r="U23" s="166">
        <f>6.7%+19%</f>
        <v>0.25700000000000001</v>
      </c>
      <c r="V23" s="165">
        <f>J23*U23</f>
        <v>2.88</v>
      </c>
      <c r="W23" s="165">
        <f>V23+S23+J23</f>
        <v>14.39</v>
      </c>
      <c r="X23" s="162"/>
      <c r="Y23" s="162"/>
      <c r="Z23" s="164"/>
      <c r="AA23" s="164"/>
      <c r="AB23" s="163"/>
      <c r="AC23" s="162"/>
      <c r="AD23" s="161">
        <f>SUM(X23:AC23)</f>
        <v>0</v>
      </c>
      <c r="AE23" s="159">
        <f>AD23+W23</f>
        <v>14.39</v>
      </c>
      <c r="AF23" s="160">
        <f>(AG23-AE23)/AG23</f>
        <v>0.10100000000000001</v>
      </c>
      <c r="AG23" s="158">
        <f>AL23*1.07</f>
        <v>16</v>
      </c>
      <c r="AH23" s="376">
        <v>984</v>
      </c>
      <c r="AI23" s="159">
        <f>AH23*AG23</f>
        <v>15744</v>
      </c>
      <c r="AJ23" s="159">
        <f>AH23*AE23</f>
        <v>14159.76</v>
      </c>
      <c r="AK23" s="153"/>
      <c r="AL23" s="158">
        <v>14.95</v>
      </c>
      <c r="AM23" s="157">
        <f>AG23/AL23-1</f>
        <v>7.0000000000000007E-2</v>
      </c>
    </row>
    <row r="24" spans="1:39" ht="14.25" x14ac:dyDescent="0.2">
      <c r="A24" s="298" t="s">
        <v>937</v>
      </c>
      <c r="AH24" s="155">
        <f>SUM(AH19:AH23)</f>
        <v>5508</v>
      </c>
      <c r="AI24" s="154">
        <f>SUM(AI19:AI23)</f>
        <v>88128</v>
      </c>
      <c r="AJ24" s="154">
        <f>SUM(AJ19:AJ23)</f>
        <v>79260.12</v>
      </c>
      <c r="AK24" s="153">
        <f>(AI24-AJ24)/AI24</f>
        <v>0.10059999999999999</v>
      </c>
    </row>
    <row r="25" spans="1:39" ht="14.25" x14ac:dyDescent="0.2">
      <c r="A25" s="298" t="s">
        <v>936</v>
      </c>
    </row>
    <row r="26" spans="1:39" ht="14.25" x14ac:dyDescent="0.2">
      <c r="A26" s="298" t="s">
        <v>935</v>
      </c>
      <c r="AH26" s="147" t="s">
        <v>697</v>
      </c>
      <c r="AI26" s="150">
        <f>AH17+AH24</f>
        <v>11356</v>
      </c>
    </row>
    <row r="27" spans="1:39" x14ac:dyDescent="0.2">
      <c r="A27" s="299"/>
      <c r="AH27" s="147" t="s">
        <v>656</v>
      </c>
      <c r="AI27" s="148">
        <f>AI17+AI24</f>
        <v>160058.4</v>
      </c>
    </row>
    <row r="28" spans="1:39" ht="14.25" x14ac:dyDescent="0.2">
      <c r="A28" s="149"/>
      <c r="AH28" s="147" t="s">
        <v>696</v>
      </c>
      <c r="AI28" s="148">
        <f>AJ17+AJ24</f>
        <v>143295.72</v>
      </c>
    </row>
    <row r="29" spans="1:39" ht="15" x14ac:dyDescent="0.25">
      <c r="A29" s="145"/>
      <c r="AH29" s="147" t="s">
        <v>693</v>
      </c>
      <c r="AI29" s="146">
        <f>(AI27-AI28)/AI27</f>
        <v>0.105</v>
      </c>
    </row>
    <row r="30" spans="1:39" ht="15" x14ac:dyDescent="0.25">
      <c r="A30" s="145"/>
    </row>
  </sheetData>
  <mergeCells count="55">
    <mergeCell ref="E2:F2"/>
    <mergeCell ref="G2:H2"/>
    <mergeCell ref="I2:J2"/>
    <mergeCell ref="K2:L2"/>
    <mergeCell ref="E3:F3"/>
    <mergeCell ref="G3:H3"/>
    <mergeCell ref="I3:J3"/>
    <mergeCell ref="K3:L3"/>
    <mergeCell ref="E4:F4"/>
    <mergeCell ref="G4:H4"/>
    <mergeCell ref="I4:J4"/>
    <mergeCell ref="K4:L4"/>
    <mergeCell ref="E5:F5"/>
    <mergeCell ref="G5:H5"/>
    <mergeCell ref="I5:J5"/>
    <mergeCell ref="K5:L5"/>
    <mergeCell ref="E6:F6"/>
    <mergeCell ref="G6:H6"/>
    <mergeCell ref="I6:J6"/>
    <mergeCell ref="K6:L6"/>
    <mergeCell ref="F8:F10"/>
    <mergeCell ref="G8:G10"/>
    <mergeCell ref="H8:H10"/>
    <mergeCell ref="I8:I10"/>
    <mergeCell ref="J8:J10"/>
    <mergeCell ref="K8:S8"/>
    <mergeCell ref="E8:E10"/>
    <mergeCell ref="AG8:AG10"/>
    <mergeCell ref="AH8:AH10"/>
    <mergeCell ref="AI8:AI10"/>
    <mergeCell ref="AJ8:AJ10"/>
    <mergeCell ref="K9:M9"/>
    <mergeCell ref="N9:N10"/>
    <mergeCell ref="O9:O10"/>
    <mergeCell ref="P9:P10"/>
    <mergeCell ref="S9:S10"/>
    <mergeCell ref="T9:T10"/>
    <mergeCell ref="U9:U10"/>
    <mergeCell ref="T8:V8"/>
    <mergeCell ref="V9:V10"/>
    <mergeCell ref="W8:W10"/>
    <mergeCell ref="X8:AC8"/>
    <mergeCell ref="AD8:AD10"/>
    <mergeCell ref="A19:A23"/>
    <mergeCell ref="B19:B23"/>
    <mergeCell ref="C19:C23"/>
    <mergeCell ref="AE8:AE10"/>
    <mergeCell ref="AF8:AF10"/>
    <mergeCell ref="A12:A16"/>
    <mergeCell ref="B12:B16"/>
    <mergeCell ref="C12:C16"/>
    <mergeCell ref="A8:A10"/>
    <mergeCell ref="B8:B10"/>
    <mergeCell ref="C8:C10"/>
    <mergeCell ref="D8:D10"/>
  </mergeCells>
  <phoneticPr fontId="24" type="noConversion"/>
  <dataValidations count="11">
    <dataValidation type="list" allowBlank="1" showInputMessage="1" showErrorMessage="1" sqref="D2" xr:uid="{00000000-0002-0000-0300-000000000000}">
      <formula1>$DM$2:$EA$2</formula1>
    </dataValidation>
    <dataValidation type="list" allowBlank="1" showInputMessage="1" showErrorMessage="1" sqref="G6:H6" xr:uid="{00000000-0002-0000-0300-000001000000}">
      <formula1>$EB$3:$FZ$3</formula1>
    </dataValidation>
    <dataValidation type="list" allowBlank="1" showInputMessage="1" showErrorMessage="1" sqref="B4" xr:uid="{00000000-0002-0000-0300-000002000000}">
      <formula1>$EE$4:$FS$4</formula1>
    </dataValidation>
    <dataValidation type="list" allowBlank="1" showInputMessage="1" showErrorMessage="1" sqref="B5" xr:uid="{00000000-0002-0000-0300-000003000000}">
      <formula1>$EK$5:$EL$5</formula1>
    </dataValidation>
    <dataValidation type="list" allowBlank="1" showInputMessage="1" showErrorMessage="1" sqref="D4" xr:uid="{00000000-0002-0000-0300-000004000000}">
      <formula1>$N$2:$N$5</formula1>
    </dataValidation>
    <dataValidation type="list" allowBlank="1" showInputMessage="1" showErrorMessage="1" sqref="G5:H5" xr:uid="{00000000-0002-0000-0300-000005000000}">
      <formula1>$EB$2:$GB$2</formula1>
    </dataValidation>
    <dataValidation type="list" allowBlank="1" showInputMessage="1" showErrorMessage="1" sqref="G2:H2" xr:uid="{00000000-0002-0000-0300-000006000000}">
      <formula1>$EB$4:$EC$4</formula1>
    </dataValidation>
    <dataValidation type="list" allowBlank="1" showInputMessage="1" showErrorMessage="1" sqref="K5 B6" xr:uid="{00000000-0002-0000-0300-000007000000}">
      <formula1>$EG$5:$EH$5</formula1>
    </dataValidation>
    <dataValidation type="list" allowBlank="1" showInputMessage="1" showErrorMessage="1" sqref="K4:L4" xr:uid="{00000000-0002-0000-0300-000008000000}">
      <formula1>$EI$5:$EJ$5</formula1>
    </dataValidation>
    <dataValidation type="list" allowBlank="1" showInputMessage="1" showErrorMessage="1" sqref="G4:H4" xr:uid="{00000000-0002-0000-0300-000009000000}">
      <formula1>$EB$6:$EI$6</formula1>
    </dataValidation>
    <dataValidation type="list" allowBlank="1" showInputMessage="1" showErrorMessage="1" sqref="G3:H3" xr:uid="{00000000-0002-0000-0300-00000A000000}">
      <formula1>$EB$5:$EE$5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1"/>
  <sheetViews>
    <sheetView topLeftCell="D1" workbookViewId="0">
      <selection activeCell="F50" sqref="F50"/>
    </sheetView>
  </sheetViews>
  <sheetFormatPr defaultColWidth="9.140625" defaultRowHeight="14.25" x14ac:dyDescent="0.25"/>
  <cols>
    <col min="1" max="1" width="19.85546875" style="244" customWidth="1"/>
    <col min="2" max="2" width="11.140625" style="244" customWidth="1"/>
    <col min="3" max="3" width="37" style="244" customWidth="1"/>
    <col min="4" max="4" width="27.140625" style="244" bestFit="1" customWidth="1"/>
    <col min="5" max="5" width="37.5703125" style="244" bestFit="1" customWidth="1"/>
    <col min="6" max="6" width="35.42578125" style="244" customWidth="1"/>
    <col min="7" max="7" width="35.140625" style="244" bestFit="1" customWidth="1"/>
    <col min="8" max="8" width="13.85546875" style="244" bestFit="1" customWidth="1"/>
    <col min="9" max="9" width="11.5703125" style="244" bestFit="1" customWidth="1"/>
    <col min="10" max="10" width="12.5703125" style="244" bestFit="1" customWidth="1"/>
    <col min="11" max="11" width="8.5703125" style="244" bestFit="1" customWidth="1"/>
    <col min="12" max="12" width="17.140625" style="244" bestFit="1" customWidth="1"/>
    <col min="13" max="13" width="12.5703125" style="244" customWidth="1"/>
    <col min="14" max="14" width="23.85546875" style="244" bestFit="1" customWidth="1"/>
    <col min="15" max="15" width="11.85546875" style="244" bestFit="1" customWidth="1"/>
    <col min="16" max="16384" width="9.140625" style="244"/>
  </cols>
  <sheetData>
    <row r="1" spans="1:16" x14ac:dyDescent="0.25">
      <c r="A1" s="274"/>
      <c r="B1" s="274"/>
      <c r="C1" s="274"/>
      <c r="D1" s="275" t="s">
        <v>910</v>
      </c>
      <c r="E1" s="274"/>
      <c r="F1" s="275"/>
      <c r="G1" s="275"/>
      <c r="H1" s="275"/>
      <c r="I1" s="274"/>
      <c r="J1" s="275"/>
      <c r="K1" s="274"/>
      <c r="L1" s="274"/>
      <c r="M1" s="274"/>
      <c r="N1" s="274"/>
      <c r="O1" s="274"/>
      <c r="P1" s="274"/>
    </row>
    <row r="2" spans="1:16" x14ac:dyDescent="0.25">
      <c r="A2" s="268" t="s">
        <v>18</v>
      </c>
      <c r="B2" s="268" t="s">
        <v>21</v>
      </c>
      <c r="C2" s="273"/>
      <c r="D2" s="268"/>
      <c r="E2" s="272">
        <v>45890</v>
      </c>
      <c r="F2" s="271" t="s">
        <v>909</v>
      </c>
      <c r="G2" s="252" t="s">
        <v>908</v>
      </c>
      <c r="H2" s="270"/>
      <c r="I2" s="364"/>
      <c r="J2" s="365"/>
      <c r="K2" s="365"/>
      <c r="L2" s="365"/>
      <c r="M2" s="365"/>
      <c r="N2" s="365"/>
      <c r="O2" s="365"/>
      <c r="P2" s="366"/>
    </row>
    <row r="3" spans="1:16" x14ac:dyDescent="0.25">
      <c r="A3" s="269" t="s">
        <v>907</v>
      </c>
      <c r="B3" s="268"/>
      <c r="C3" s="267"/>
      <c r="D3" s="266"/>
      <c r="E3" s="265" t="s">
        <v>415</v>
      </c>
      <c r="F3" s="264" t="s">
        <v>906</v>
      </c>
      <c r="G3" s="263" t="s">
        <v>905</v>
      </c>
      <c r="H3" s="262"/>
      <c r="I3" s="364" t="s">
        <v>612</v>
      </c>
      <c r="J3" s="365"/>
      <c r="K3" s="365"/>
      <c r="L3" s="365"/>
      <c r="M3" s="365"/>
      <c r="N3" s="365"/>
      <c r="O3" s="365"/>
      <c r="P3" s="366"/>
    </row>
    <row r="4" spans="1:16" ht="42.75" x14ac:dyDescent="0.25">
      <c r="A4" s="259" t="s">
        <v>904</v>
      </c>
      <c r="B4" s="259" t="s">
        <v>621</v>
      </c>
      <c r="C4" s="259" t="s">
        <v>903</v>
      </c>
      <c r="D4" s="259" t="s">
        <v>902</v>
      </c>
      <c r="E4" s="261" t="s">
        <v>901</v>
      </c>
      <c r="F4" s="261" t="s">
        <v>900</v>
      </c>
      <c r="G4" s="259" t="s">
        <v>900</v>
      </c>
      <c r="H4" s="260" t="s">
        <v>899</v>
      </c>
      <c r="I4" s="367" t="s">
        <v>719</v>
      </c>
      <c r="J4" s="368"/>
      <c r="K4" s="369"/>
      <c r="L4" s="259" t="s">
        <v>898</v>
      </c>
      <c r="M4" s="259" t="s">
        <v>897</v>
      </c>
      <c r="N4" s="259" t="s">
        <v>896</v>
      </c>
      <c r="O4" s="259" t="s">
        <v>895</v>
      </c>
      <c r="P4" s="259" t="s">
        <v>713</v>
      </c>
    </row>
    <row r="5" spans="1:16" ht="28.5" x14ac:dyDescent="0.25">
      <c r="A5" s="258" t="s">
        <v>21</v>
      </c>
      <c r="B5" s="257" t="s">
        <v>21</v>
      </c>
      <c r="C5" s="257"/>
      <c r="D5" s="257"/>
      <c r="E5" s="256"/>
      <c r="F5" s="255" t="s">
        <v>894</v>
      </c>
      <c r="G5" s="254" t="s">
        <v>894</v>
      </c>
      <c r="H5" s="253"/>
      <c r="I5" s="252" t="s">
        <v>704</v>
      </c>
      <c r="J5" s="252" t="s">
        <v>703</v>
      </c>
      <c r="K5" s="252" t="s">
        <v>702</v>
      </c>
      <c r="L5" s="252"/>
      <c r="M5" s="252"/>
      <c r="N5" s="252"/>
      <c r="O5" s="252"/>
      <c r="P5" s="252"/>
    </row>
    <row r="6" spans="1:16" x14ac:dyDescent="0.25">
      <c r="A6" s="370"/>
      <c r="B6" s="371" t="s">
        <v>893</v>
      </c>
      <c r="C6" s="372" t="s">
        <v>892</v>
      </c>
      <c r="D6" s="372" t="s">
        <v>891</v>
      </c>
      <c r="E6" s="251" t="s">
        <v>890</v>
      </c>
      <c r="F6" s="250">
        <v>7.9</v>
      </c>
      <c r="G6" s="250">
        <v>8.5299999999999994</v>
      </c>
      <c r="H6" s="371" t="s">
        <v>889</v>
      </c>
      <c r="I6" s="249">
        <v>35</v>
      </c>
      <c r="J6" s="249">
        <v>27</v>
      </c>
      <c r="K6" s="249">
        <v>20</v>
      </c>
      <c r="L6" s="249">
        <v>4</v>
      </c>
      <c r="M6" s="248">
        <f t="shared" ref="M6:M11" si="0">(I6*J6*K6)/1000000</f>
        <v>1.89E-2</v>
      </c>
      <c r="N6" s="247">
        <f t="shared" ref="N6:N11" si="1">L6*66/M6</f>
        <v>13968</v>
      </c>
      <c r="O6" s="246"/>
      <c r="P6" s="245">
        <f t="shared" ref="P6:P11" si="2">O6/N6</f>
        <v>0</v>
      </c>
    </row>
    <row r="7" spans="1:16" x14ac:dyDescent="0.25">
      <c r="A7" s="370"/>
      <c r="B7" s="371"/>
      <c r="C7" s="372"/>
      <c r="D7" s="372"/>
      <c r="E7" s="251" t="s">
        <v>888</v>
      </c>
      <c r="F7" s="250">
        <v>8.17</v>
      </c>
      <c r="G7" s="250">
        <v>8.8000000000000007</v>
      </c>
      <c r="H7" s="371"/>
      <c r="I7" s="249">
        <v>35</v>
      </c>
      <c r="J7" s="249">
        <v>27</v>
      </c>
      <c r="K7" s="249">
        <v>20</v>
      </c>
      <c r="L7" s="249">
        <v>4</v>
      </c>
      <c r="M7" s="248">
        <f t="shared" si="0"/>
        <v>1.89E-2</v>
      </c>
      <c r="N7" s="247">
        <f t="shared" si="1"/>
        <v>13968</v>
      </c>
      <c r="O7" s="246"/>
      <c r="P7" s="245">
        <f t="shared" si="2"/>
        <v>0</v>
      </c>
    </row>
    <row r="8" spans="1:16" x14ac:dyDescent="0.25">
      <c r="A8" s="370"/>
      <c r="B8" s="371"/>
      <c r="C8" s="372"/>
      <c r="D8" s="372"/>
      <c r="E8" s="251" t="s">
        <v>887</v>
      </c>
      <c r="F8" s="250">
        <v>10.24</v>
      </c>
      <c r="G8" s="250">
        <v>11.22</v>
      </c>
      <c r="H8" s="371"/>
      <c r="I8" s="249">
        <v>35</v>
      </c>
      <c r="J8" s="249">
        <v>27</v>
      </c>
      <c r="K8" s="249">
        <v>25</v>
      </c>
      <c r="L8" s="249">
        <v>4</v>
      </c>
      <c r="M8" s="248">
        <f t="shared" si="0"/>
        <v>2.3599999999999999E-2</v>
      </c>
      <c r="N8" s="247">
        <f t="shared" si="1"/>
        <v>11186</v>
      </c>
      <c r="O8" s="246"/>
      <c r="P8" s="245">
        <f t="shared" si="2"/>
        <v>0</v>
      </c>
    </row>
    <row r="9" spans="1:16" x14ac:dyDescent="0.25">
      <c r="A9" s="370"/>
      <c r="B9" s="371"/>
      <c r="C9" s="372"/>
      <c r="D9" s="372"/>
      <c r="E9" s="251" t="s">
        <v>886</v>
      </c>
      <c r="F9" s="250">
        <v>11.69</v>
      </c>
      <c r="G9" s="250">
        <v>12.34</v>
      </c>
      <c r="H9" s="371"/>
      <c r="I9" s="249">
        <v>35</v>
      </c>
      <c r="J9" s="249">
        <v>27</v>
      </c>
      <c r="K9" s="249">
        <v>27</v>
      </c>
      <c r="L9" s="249">
        <v>4</v>
      </c>
      <c r="M9" s="248">
        <f t="shared" si="0"/>
        <v>2.5499999999999998E-2</v>
      </c>
      <c r="N9" s="247">
        <f t="shared" si="1"/>
        <v>10353</v>
      </c>
      <c r="O9" s="246"/>
      <c r="P9" s="245">
        <f t="shared" si="2"/>
        <v>0</v>
      </c>
    </row>
    <row r="10" spans="1:16" x14ac:dyDescent="0.25">
      <c r="A10" s="370"/>
      <c r="B10" s="371"/>
      <c r="C10" s="372"/>
      <c r="D10" s="372"/>
      <c r="E10" s="251" t="s">
        <v>885</v>
      </c>
      <c r="F10" s="250">
        <v>14.21</v>
      </c>
      <c r="G10" s="250">
        <v>14.71</v>
      </c>
      <c r="H10" s="371"/>
      <c r="I10" s="249">
        <v>35</v>
      </c>
      <c r="J10" s="249">
        <v>27</v>
      </c>
      <c r="K10" s="249">
        <v>32</v>
      </c>
      <c r="L10" s="249">
        <v>4</v>
      </c>
      <c r="M10" s="248">
        <f t="shared" si="0"/>
        <v>3.0200000000000001E-2</v>
      </c>
      <c r="N10" s="247">
        <f t="shared" si="1"/>
        <v>8742</v>
      </c>
      <c r="O10" s="246"/>
      <c r="P10" s="245">
        <f t="shared" si="2"/>
        <v>0</v>
      </c>
    </row>
    <row r="11" spans="1:16" ht="28.5" x14ac:dyDescent="0.25">
      <c r="A11" s="370"/>
      <c r="B11" s="371"/>
      <c r="C11" s="372"/>
      <c r="D11" s="372"/>
      <c r="E11" s="251" t="s">
        <v>884</v>
      </c>
      <c r="F11" s="250">
        <v>14.21</v>
      </c>
      <c r="G11" s="250">
        <v>14.71</v>
      </c>
      <c r="H11" s="371"/>
      <c r="I11" s="249">
        <v>35</v>
      </c>
      <c r="J11" s="249">
        <v>27</v>
      </c>
      <c r="K11" s="249">
        <v>32</v>
      </c>
      <c r="L11" s="249">
        <v>4</v>
      </c>
      <c r="M11" s="248">
        <f t="shared" si="0"/>
        <v>3.0200000000000001E-2</v>
      </c>
      <c r="N11" s="247">
        <f t="shared" si="1"/>
        <v>8742</v>
      </c>
      <c r="O11" s="246"/>
      <c r="P11" s="245">
        <f t="shared" si="2"/>
        <v>0</v>
      </c>
    </row>
  </sheetData>
  <mergeCells count="8">
    <mergeCell ref="I2:P2"/>
    <mergeCell ref="I3:P3"/>
    <mergeCell ref="I4:K4"/>
    <mergeCell ref="A6:A11"/>
    <mergeCell ref="B6:B11"/>
    <mergeCell ref="C6:C11"/>
    <mergeCell ref="D6:D11"/>
    <mergeCell ref="H6:H11"/>
  </mergeCells>
  <phoneticPr fontId="2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K296"/>
  <sheetViews>
    <sheetView workbookViewId="0">
      <selection activeCell="C31" sqref="C31"/>
    </sheetView>
  </sheetViews>
  <sheetFormatPr defaultRowHeight="15" x14ac:dyDescent="0.25"/>
  <cols>
    <col min="1" max="1" width="19" customWidth="1"/>
    <col min="2" max="2" width="36.42578125" customWidth="1"/>
    <col min="3" max="3" width="30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 x14ac:dyDescent="0.25">
      <c r="A1" s="44" t="s">
        <v>118</v>
      </c>
      <c r="B1" s="45" t="s">
        <v>119</v>
      </c>
      <c r="C1" s="46" t="s">
        <v>41</v>
      </c>
      <c r="D1" s="70" t="s">
        <v>3</v>
      </c>
      <c r="E1" s="38" t="s">
        <v>20</v>
      </c>
      <c r="F1" s="38" t="s">
        <v>418</v>
      </c>
      <c r="G1" s="38" t="s">
        <v>71</v>
      </c>
      <c r="H1" s="38" t="s">
        <v>52</v>
      </c>
      <c r="I1" s="38" t="s">
        <v>479</v>
      </c>
      <c r="J1" s="38" t="s">
        <v>470</v>
      </c>
      <c r="K1" s="38" t="s">
        <v>53</v>
      </c>
    </row>
    <row r="2" spans="1:11" x14ac:dyDescent="0.25">
      <c r="A2" s="40" t="s">
        <v>120</v>
      </c>
      <c r="B2" s="40" t="s">
        <v>79</v>
      </c>
      <c r="C2" s="40" t="s">
        <v>106</v>
      </c>
      <c r="F2" s="3" t="s">
        <v>665</v>
      </c>
      <c r="G2" t="s">
        <v>588</v>
      </c>
      <c r="I2" s="3"/>
      <c r="K2" s="3" t="s">
        <v>421</v>
      </c>
    </row>
    <row r="3" spans="1:11" x14ac:dyDescent="0.25">
      <c r="A3" s="40" t="s">
        <v>115</v>
      </c>
      <c r="B3" s="40" t="s">
        <v>80</v>
      </c>
      <c r="C3" s="40" t="s">
        <v>121</v>
      </c>
      <c r="D3" t="s">
        <v>161</v>
      </c>
      <c r="E3" t="s">
        <v>157</v>
      </c>
      <c r="F3" s="3" t="s">
        <v>666</v>
      </c>
      <c r="G3" t="s">
        <v>587</v>
      </c>
      <c r="H3" t="s">
        <v>565</v>
      </c>
      <c r="I3" t="s">
        <v>480</v>
      </c>
      <c r="J3" t="s">
        <v>575</v>
      </c>
      <c r="K3" t="s">
        <v>594</v>
      </c>
    </row>
    <row r="4" spans="1:11" x14ac:dyDescent="0.25">
      <c r="A4" s="40" t="s">
        <v>515</v>
      </c>
      <c r="B4" s="40" t="s">
        <v>515</v>
      </c>
      <c r="C4" s="40" t="s">
        <v>121</v>
      </c>
      <c r="D4" t="s">
        <v>158</v>
      </c>
      <c r="E4" t="s">
        <v>156</v>
      </c>
      <c r="F4" s="3" t="s">
        <v>667</v>
      </c>
      <c r="G4" t="s">
        <v>98</v>
      </c>
      <c r="H4" t="s">
        <v>566</v>
      </c>
      <c r="I4" t="s">
        <v>481</v>
      </c>
      <c r="J4" t="s">
        <v>478</v>
      </c>
      <c r="K4" t="s">
        <v>417</v>
      </c>
    </row>
    <row r="5" spans="1:11" x14ac:dyDescent="0.25">
      <c r="A5" s="40" t="s">
        <v>122</v>
      </c>
      <c r="B5" s="40" t="s">
        <v>81</v>
      </c>
      <c r="C5" s="40" t="s">
        <v>107</v>
      </c>
      <c r="D5" s="3" t="s">
        <v>162</v>
      </c>
      <c r="E5" t="s">
        <v>464</v>
      </c>
      <c r="F5" s="3" t="s">
        <v>668</v>
      </c>
      <c r="G5" t="s">
        <v>583</v>
      </c>
      <c r="H5" t="s">
        <v>567</v>
      </c>
      <c r="I5" t="s">
        <v>591</v>
      </c>
      <c r="J5" t="s">
        <v>576</v>
      </c>
      <c r="K5" t="s">
        <v>500</v>
      </c>
    </row>
    <row r="6" spans="1:11" x14ac:dyDescent="0.25">
      <c r="A6" s="40" t="s">
        <v>516</v>
      </c>
      <c r="B6" s="40" t="s">
        <v>517</v>
      </c>
      <c r="C6" s="40" t="s">
        <v>518</v>
      </c>
      <c r="D6" s="3" t="s">
        <v>163</v>
      </c>
      <c r="E6" t="s">
        <v>510</v>
      </c>
      <c r="F6" s="3" t="s">
        <v>669</v>
      </c>
      <c r="G6" t="s">
        <v>584</v>
      </c>
      <c r="H6" t="s">
        <v>568</v>
      </c>
      <c r="I6" t="s">
        <v>482</v>
      </c>
      <c r="J6" t="s">
        <v>577</v>
      </c>
      <c r="K6" t="s">
        <v>416</v>
      </c>
    </row>
    <row r="7" spans="1:11" x14ac:dyDescent="0.25">
      <c r="A7" s="40" t="s">
        <v>123</v>
      </c>
      <c r="B7" s="40" t="s">
        <v>82</v>
      </c>
      <c r="C7" s="40" t="s">
        <v>82</v>
      </c>
      <c r="D7" t="s">
        <v>164</v>
      </c>
      <c r="E7" t="s">
        <v>155</v>
      </c>
      <c r="F7" s="3" t="s">
        <v>670</v>
      </c>
      <c r="G7" t="s">
        <v>585</v>
      </c>
      <c r="H7" t="s">
        <v>413</v>
      </c>
      <c r="I7" t="s">
        <v>483</v>
      </c>
      <c r="J7" t="s">
        <v>578</v>
      </c>
      <c r="K7" t="s">
        <v>595</v>
      </c>
    </row>
    <row r="8" spans="1:11" x14ac:dyDescent="0.25">
      <c r="A8" s="40" t="s">
        <v>519</v>
      </c>
      <c r="B8" s="40" t="s">
        <v>520</v>
      </c>
      <c r="C8" s="40" t="s">
        <v>521</v>
      </c>
      <c r="D8" t="s">
        <v>341</v>
      </c>
      <c r="E8" t="s">
        <v>154</v>
      </c>
      <c r="F8" s="3" t="s">
        <v>671</v>
      </c>
      <c r="G8" s="3" t="s">
        <v>586</v>
      </c>
      <c r="H8" t="s">
        <v>414</v>
      </c>
      <c r="I8" t="s">
        <v>484</v>
      </c>
      <c r="J8" t="s">
        <v>477</v>
      </c>
      <c r="K8" t="s">
        <v>596</v>
      </c>
    </row>
    <row r="9" spans="1:11" x14ac:dyDescent="0.25">
      <c r="A9" s="40" t="s">
        <v>522</v>
      </c>
      <c r="B9" s="40" t="s">
        <v>523</v>
      </c>
      <c r="C9" s="40" t="s">
        <v>524</v>
      </c>
      <c r="D9" t="s">
        <v>165</v>
      </c>
      <c r="E9" t="s">
        <v>153</v>
      </c>
      <c r="F9" s="3" t="s">
        <v>672</v>
      </c>
      <c r="G9" t="s">
        <v>589</v>
      </c>
      <c r="H9" t="s">
        <v>415</v>
      </c>
      <c r="I9" t="s">
        <v>592</v>
      </c>
      <c r="J9" t="s">
        <v>475</v>
      </c>
      <c r="K9" t="s">
        <v>597</v>
      </c>
    </row>
    <row r="10" spans="1:11" x14ac:dyDescent="0.25">
      <c r="A10" s="40" t="s">
        <v>525</v>
      </c>
      <c r="B10" s="40" t="s">
        <v>526</v>
      </c>
      <c r="C10" s="40" t="s">
        <v>527</v>
      </c>
      <c r="D10" t="s">
        <v>342</v>
      </c>
      <c r="E10" t="s">
        <v>152</v>
      </c>
      <c r="F10" s="3" t="s">
        <v>673</v>
      </c>
      <c r="G10" t="s">
        <v>590</v>
      </c>
      <c r="H10" t="s">
        <v>569</v>
      </c>
      <c r="I10" t="s">
        <v>593</v>
      </c>
      <c r="J10" t="s">
        <v>474</v>
      </c>
      <c r="K10" t="s">
        <v>501</v>
      </c>
    </row>
    <row r="11" spans="1:11" x14ac:dyDescent="0.25">
      <c r="A11" s="40" t="s">
        <v>124</v>
      </c>
      <c r="B11" s="40" t="s">
        <v>83</v>
      </c>
      <c r="C11" s="40" t="s">
        <v>108</v>
      </c>
      <c r="D11" t="s">
        <v>166</v>
      </c>
      <c r="E11" t="s">
        <v>151</v>
      </c>
      <c r="H11" t="s">
        <v>570</v>
      </c>
      <c r="J11" t="s">
        <v>579</v>
      </c>
      <c r="K11" t="s">
        <v>502</v>
      </c>
    </row>
    <row r="12" spans="1:11" x14ac:dyDescent="0.25">
      <c r="A12" s="40" t="s">
        <v>528</v>
      </c>
      <c r="B12" s="40" t="s">
        <v>529</v>
      </c>
      <c r="C12" s="40" t="s">
        <v>108</v>
      </c>
      <c r="D12" t="s">
        <v>167</v>
      </c>
      <c r="E12" t="s">
        <v>150</v>
      </c>
      <c r="H12" t="s">
        <v>571</v>
      </c>
      <c r="J12" t="s">
        <v>476</v>
      </c>
      <c r="K12" t="s">
        <v>598</v>
      </c>
    </row>
    <row r="13" spans="1:11" x14ac:dyDescent="0.25">
      <c r="A13" s="40" t="s">
        <v>530</v>
      </c>
      <c r="B13" s="40" t="s">
        <v>531</v>
      </c>
      <c r="C13" s="40" t="s">
        <v>110</v>
      </c>
      <c r="D13" t="s">
        <v>343</v>
      </c>
      <c r="E13" t="s">
        <v>486</v>
      </c>
      <c r="J13" t="s">
        <v>471</v>
      </c>
      <c r="K13" t="s">
        <v>599</v>
      </c>
    </row>
    <row r="14" spans="1:11" x14ac:dyDescent="0.25">
      <c r="A14" s="40" t="s">
        <v>125</v>
      </c>
      <c r="B14" s="40" t="s">
        <v>84</v>
      </c>
      <c r="C14" s="40" t="s">
        <v>110</v>
      </c>
      <c r="D14" t="s">
        <v>159</v>
      </c>
      <c r="E14" t="s">
        <v>487</v>
      </c>
      <c r="J14" t="s">
        <v>473</v>
      </c>
      <c r="K14" t="s">
        <v>600</v>
      </c>
    </row>
    <row r="15" spans="1:11" x14ac:dyDescent="0.25">
      <c r="A15" s="40" t="s">
        <v>532</v>
      </c>
      <c r="B15" s="40" t="s">
        <v>533</v>
      </c>
      <c r="C15" s="40" t="s">
        <v>534</v>
      </c>
      <c r="D15" t="s">
        <v>344</v>
      </c>
      <c r="E15" t="s">
        <v>488</v>
      </c>
      <c r="J15" t="s">
        <v>60</v>
      </c>
      <c r="K15" t="s">
        <v>601</v>
      </c>
    </row>
    <row r="16" spans="1:11" x14ac:dyDescent="0.25">
      <c r="A16" s="40" t="s">
        <v>126</v>
      </c>
      <c r="B16" s="40" t="s">
        <v>85</v>
      </c>
      <c r="C16" s="40" t="s">
        <v>111</v>
      </c>
      <c r="D16" t="s">
        <v>345</v>
      </c>
      <c r="E16" t="s">
        <v>149</v>
      </c>
      <c r="J16" t="s">
        <v>472</v>
      </c>
      <c r="K16" t="s">
        <v>602</v>
      </c>
    </row>
    <row r="17" spans="1:11" x14ac:dyDescent="0.25">
      <c r="A17" s="40" t="s">
        <v>535</v>
      </c>
      <c r="B17" s="40" t="s">
        <v>536</v>
      </c>
      <c r="C17" s="40" t="s">
        <v>535</v>
      </c>
      <c r="D17" t="s">
        <v>168</v>
      </c>
      <c r="E17" t="s">
        <v>461</v>
      </c>
      <c r="J17" t="s">
        <v>580</v>
      </c>
      <c r="K17" t="s">
        <v>603</v>
      </c>
    </row>
    <row r="18" spans="1:11" x14ac:dyDescent="0.25">
      <c r="A18" s="40" t="s">
        <v>127</v>
      </c>
      <c r="B18" s="40" t="s">
        <v>86</v>
      </c>
      <c r="C18" s="40" t="s">
        <v>112</v>
      </c>
      <c r="D18" t="s">
        <v>422</v>
      </c>
      <c r="E18" t="s">
        <v>148</v>
      </c>
      <c r="J18" t="s">
        <v>581</v>
      </c>
      <c r="K18" t="s">
        <v>604</v>
      </c>
    </row>
    <row r="19" spans="1:11" x14ac:dyDescent="0.25">
      <c r="A19" s="40" t="s">
        <v>496</v>
      </c>
      <c r="B19" s="40" t="s">
        <v>497</v>
      </c>
      <c r="C19" s="40" t="s">
        <v>112</v>
      </c>
      <c r="D19" t="s">
        <v>169</v>
      </c>
      <c r="E19" t="s">
        <v>489</v>
      </c>
      <c r="K19" t="s">
        <v>605</v>
      </c>
    </row>
    <row r="20" spans="1:11" x14ac:dyDescent="0.25">
      <c r="A20" s="40" t="s">
        <v>537</v>
      </c>
      <c r="B20" s="40" t="s">
        <v>538</v>
      </c>
      <c r="C20" s="40" t="s">
        <v>538</v>
      </c>
      <c r="D20" t="s">
        <v>346</v>
      </c>
      <c r="E20" t="s">
        <v>460</v>
      </c>
      <c r="F20" s="3"/>
      <c r="K20" t="s">
        <v>503</v>
      </c>
    </row>
    <row r="21" spans="1:11" x14ac:dyDescent="0.25">
      <c r="A21" s="40" t="s">
        <v>138</v>
      </c>
      <c r="B21" s="40" t="s">
        <v>139</v>
      </c>
      <c r="C21" s="40" t="s">
        <v>140</v>
      </c>
      <c r="D21" t="s">
        <v>170</v>
      </c>
      <c r="E21" t="s">
        <v>490</v>
      </c>
      <c r="F21" s="3"/>
      <c r="G21" s="3"/>
      <c r="K21" t="s">
        <v>606</v>
      </c>
    </row>
    <row r="22" spans="1:11" x14ac:dyDescent="0.25">
      <c r="A22" s="40" t="s">
        <v>141</v>
      </c>
      <c r="B22" s="40" t="s">
        <v>142</v>
      </c>
      <c r="C22" s="40" t="s">
        <v>140</v>
      </c>
      <c r="D22" t="s">
        <v>171</v>
      </c>
      <c r="E22" t="s">
        <v>491</v>
      </c>
    </row>
    <row r="23" spans="1:11" x14ac:dyDescent="0.25">
      <c r="A23" s="40" t="s">
        <v>145</v>
      </c>
      <c r="B23" s="40" t="s">
        <v>146</v>
      </c>
      <c r="C23" s="40" t="s">
        <v>140</v>
      </c>
      <c r="D23" t="s">
        <v>172</v>
      </c>
      <c r="E23" t="s">
        <v>492</v>
      </c>
    </row>
    <row r="24" spans="1:11" x14ac:dyDescent="0.25">
      <c r="A24" s="40" t="s">
        <v>143</v>
      </c>
      <c r="B24" s="40" t="s">
        <v>144</v>
      </c>
      <c r="C24" s="40" t="s">
        <v>140</v>
      </c>
      <c r="D24" t="s">
        <v>173</v>
      </c>
      <c r="E24" t="s">
        <v>462</v>
      </c>
    </row>
    <row r="25" spans="1:11" x14ac:dyDescent="0.25">
      <c r="A25" s="40" t="s">
        <v>128</v>
      </c>
      <c r="B25" s="40" t="s">
        <v>87</v>
      </c>
      <c r="C25" s="40" t="s">
        <v>87</v>
      </c>
      <c r="D25" s="3" t="s">
        <v>347</v>
      </c>
      <c r="E25" t="s">
        <v>463</v>
      </c>
    </row>
    <row r="26" spans="1:11" x14ac:dyDescent="0.25">
      <c r="A26" s="40" t="s">
        <v>129</v>
      </c>
      <c r="B26" s="40" t="s">
        <v>88</v>
      </c>
      <c r="C26" s="40" t="s">
        <v>88</v>
      </c>
      <c r="D26" t="s">
        <v>174</v>
      </c>
      <c r="E26" t="s">
        <v>147</v>
      </c>
    </row>
    <row r="27" spans="1:11" x14ac:dyDescent="0.25">
      <c r="A27" s="40" t="s">
        <v>130</v>
      </c>
      <c r="B27" s="40" t="s">
        <v>89</v>
      </c>
      <c r="C27" s="40" t="s">
        <v>88</v>
      </c>
      <c r="D27" t="s">
        <v>423</v>
      </c>
    </row>
    <row r="28" spans="1:11" x14ac:dyDescent="0.25">
      <c r="A28" s="40" t="s">
        <v>539</v>
      </c>
      <c r="B28" s="40" t="s">
        <v>540</v>
      </c>
      <c r="C28" s="40" t="s">
        <v>88</v>
      </c>
      <c r="D28" t="s">
        <v>175</v>
      </c>
    </row>
    <row r="29" spans="1:11" x14ac:dyDescent="0.25">
      <c r="A29" s="40" t="s">
        <v>541</v>
      </c>
      <c r="B29" s="40" t="s">
        <v>542</v>
      </c>
      <c r="C29" s="40" t="s">
        <v>542</v>
      </c>
      <c r="D29" t="s">
        <v>424</v>
      </c>
    </row>
    <row r="30" spans="1:11" x14ac:dyDescent="0.25">
      <c r="A30" s="40" t="s">
        <v>543</v>
      </c>
      <c r="B30" s="40" t="s">
        <v>544</v>
      </c>
      <c r="C30" s="40" t="s">
        <v>113</v>
      </c>
      <c r="D30" t="s">
        <v>176</v>
      </c>
    </row>
    <row r="31" spans="1:11" x14ac:dyDescent="0.25">
      <c r="A31" s="40" t="s">
        <v>131</v>
      </c>
      <c r="B31" s="40" t="s">
        <v>90</v>
      </c>
      <c r="C31" s="40" t="s">
        <v>113</v>
      </c>
      <c r="D31" t="s">
        <v>425</v>
      </c>
    </row>
    <row r="32" spans="1:11" x14ac:dyDescent="0.25">
      <c r="A32" s="40" t="s">
        <v>132</v>
      </c>
      <c r="B32" s="40" t="s">
        <v>91</v>
      </c>
      <c r="C32" s="40" t="s">
        <v>113</v>
      </c>
      <c r="D32" t="s">
        <v>160</v>
      </c>
    </row>
    <row r="33" spans="1:4" x14ac:dyDescent="0.25">
      <c r="A33" s="40" t="s">
        <v>545</v>
      </c>
      <c r="B33" s="40" t="s">
        <v>546</v>
      </c>
      <c r="C33" t="s">
        <v>521</v>
      </c>
      <c r="D33" t="s">
        <v>177</v>
      </c>
    </row>
    <row r="34" spans="1:4" x14ac:dyDescent="0.25">
      <c r="A34" s="40" t="s">
        <v>547</v>
      </c>
      <c r="B34" s="40" t="s">
        <v>548</v>
      </c>
      <c r="C34" s="40" t="s">
        <v>548</v>
      </c>
      <c r="D34" s="3" t="s">
        <v>426</v>
      </c>
    </row>
    <row r="35" spans="1:4" x14ac:dyDescent="0.25">
      <c r="A35" s="40" t="s">
        <v>549</v>
      </c>
      <c r="B35" s="40" t="s">
        <v>550</v>
      </c>
      <c r="C35" s="40" t="s">
        <v>551</v>
      </c>
      <c r="D35" t="s">
        <v>178</v>
      </c>
    </row>
    <row r="36" spans="1:4" x14ac:dyDescent="0.25">
      <c r="A36" s="40" t="s">
        <v>552</v>
      </c>
      <c r="B36" s="40" t="s">
        <v>553</v>
      </c>
      <c r="C36" s="40" t="s">
        <v>554</v>
      </c>
      <c r="D36" t="s">
        <v>348</v>
      </c>
    </row>
    <row r="37" spans="1:4" x14ac:dyDescent="0.25">
      <c r="A37" s="40" t="s">
        <v>133</v>
      </c>
      <c r="B37" s="40" t="s">
        <v>92</v>
      </c>
      <c r="C37" s="40" t="s">
        <v>117</v>
      </c>
      <c r="D37" t="s">
        <v>179</v>
      </c>
    </row>
    <row r="38" spans="1:4" x14ac:dyDescent="0.25">
      <c r="A38" s="40" t="s">
        <v>555</v>
      </c>
      <c r="B38" s="40" t="s">
        <v>556</v>
      </c>
      <c r="C38" s="40" t="s">
        <v>557</v>
      </c>
      <c r="D38" t="s">
        <v>180</v>
      </c>
    </row>
    <row r="39" spans="1:4" x14ac:dyDescent="0.25">
      <c r="A39" s="40" t="s">
        <v>135</v>
      </c>
      <c r="B39" s="40" t="s">
        <v>93</v>
      </c>
      <c r="C39" s="40" t="s">
        <v>109</v>
      </c>
      <c r="D39" t="s">
        <v>181</v>
      </c>
    </row>
    <row r="40" spans="1:4" x14ac:dyDescent="0.25">
      <c r="A40" s="40" t="s">
        <v>558</v>
      </c>
      <c r="B40" s="40" t="s">
        <v>559</v>
      </c>
      <c r="C40" s="40" t="s">
        <v>542</v>
      </c>
      <c r="D40" t="s">
        <v>427</v>
      </c>
    </row>
    <row r="41" spans="1:4" x14ac:dyDescent="0.25">
      <c r="A41" s="40" t="s">
        <v>560</v>
      </c>
      <c r="B41" s="40" t="s">
        <v>561</v>
      </c>
      <c r="C41" s="40" t="s">
        <v>562</v>
      </c>
      <c r="D41" t="s">
        <v>349</v>
      </c>
    </row>
    <row r="42" spans="1:4" x14ac:dyDescent="0.25">
      <c r="A42" s="40" t="s">
        <v>136</v>
      </c>
      <c r="B42" s="40" t="s">
        <v>94</v>
      </c>
      <c r="C42" s="40" t="s">
        <v>137</v>
      </c>
      <c r="D42" t="s">
        <v>182</v>
      </c>
    </row>
    <row r="43" spans="1:4" x14ac:dyDescent="0.25">
      <c r="A43" s="40" t="s">
        <v>498</v>
      </c>
      <c r="B43" s="40" t="s">
        <v>499</v>
      </c>
      <c r="C43" s="40" t="s">
        <v>137</v>
      </c>
      <c r="D43" t="s">
        <v>183</v>
      </c>
    </row>
    <row r="44" spans="1:4" x14ac:dyDescent="0.25">
      <c r="A44" s="40" t="s">
        <v>563</v>
      </c>
      <c r="B44" s="40" t="s">
        <v>564</v>
      </c>
      <c r="C44" s="40" t="s">
        <v>564</v>
      </c>
      <c r="D44" t="s">
        <v>428</v>
      </c>
    </row>
    <row r="45" spans="1:4" x14ac:dyDescent="0.25">
      <c r="D45" t="s">
        <v>184</v>
      </c>
    </row>
    <row r="46" spans="1:4" x14ac:dyDescent="0.25">
      <c r="D46" t="s">
        <v>350</v>
      </c>
    </row>
    <row r="47" spans="1:4" x14ac:dyDescent="0.25">
      <c r="D47" t="s">
        <v>185</v>
      </c>
    </row>
    <row r="48" spans="1:4" x14ac:dyDescent="0.25">
      <c r="D48" t="s">
        <v>186</v>
      </c>
    </row>
    <row r="49" spans="4:4" x14ac:dyDescent="0.25">
      <c r="D49" t="s">
        <v>187</v>
      </c>
    </row>
    <row r="50" spans="4:4" x14ac:dyDescent="0.25">
      <c r="D50" t="s">
        <v>429</v>
      </c>
    </row>
    <row r="51" spans="4:4" x14ac:dyDescent="0.25">
      <c r="D51" t="s">
        <v>188</v>
      </c>
    </row>
    <row r="52" spans="4:4" x14ac:dyDescent="0.25">
      <c r="D52" t="s">
        <v>351</v>
      </c>
    </row>
    <row r="53" spans="4:4" x14ac:dyDescent="0.25">
      <c r="D53" t="s">
        <v>189</v>
      </c>
    </row>
    <row r="54" spans="4:4" x14ac:dyDescent="0.25">
      <c r="D54" t="s">
        <v>352</v>
      </c>
    </row>
    <row r="55" spans="4:4" x14ac:dyDescent="0.25">
      <c r="D55" t="s">
        <v>430</v>
      </c>
    </row>
    <row r="56" spans="4:4" x14ac:dyDescent="0.25">
      <c r="D56" s="3" t="s">
        <v>353</v>
      </c>
    </row>
    <row r="57" spans="4:4" x14ac:dyDescent="0.25">
      <c r="D57" t="s">
        <v>354</v>
      </c>
    </row>
    <row r="58" spans="4:4" x14ac:dyDescent="0.25">
      <c r="D58" t="s">
        <v>190</v>
      </c>
    </row>
    <row r="59" spans="4:4" x14ac:dyDescent="0.25">
      <c r="D59" t="s">
        <v>355</v>
      </c>
    </row>
    <row r="60" spans="4:4" x14ac:dyDescent="0.25">
      <c r="D60" t="s">
        <v>356</v>
      </c>
    </row>
    <row r="61" spans="4:4" x14ac:dyDescent="0.25">
      <c r="D61" t="s">
        <v>191</v>
      </c>
    </row>
    <row r="62" spans="4:4" x14ac:dyDescent="0.25">
      <c r="D62" s="3" t="s">
        <v>192</v>
      </c>
    </row>
    <row r="63" spans="4:4" x14ac:dyDescent="0.25">
      <c r="D63" t="s">
        <v>193</v>
      </c>
    </row>
    <row r="64" spans="4:4" x14ac:dyDescent="0.25">
      <c r="D64" t="s">
        <v>194</v>
      </c>
    </row>
    <row r="65" spans="4:4" x14ac:dyDescent="0.25">
      <c r="D65" t="s">
        <v>195</v>
      </c>
    </row>
    <row r="66" spans="4:4" x14ac:dyDescent="0.25">
      <c r="D66" t="s">
        <v>196</v>
      </c>
    </row>
    <row r="67" spans="4:4" x14ac:dyDescent="0.25">
      <c r="D67" t="s">
        <v>431</v>
      </c>
    </row>
    <row r="68" spans="4:4" x14ac:dyDescent="0.25">
      <c r="D68" s="3" t="s">
        <v>197</v>
      </c>
    </row>
    <row r="69" spans="4:4" x14ac:dyDescent="0.25">
      <c r="D69" t="s">
        <v>432</v>
      </c>
    </row>
    <row r="70" spans="4:4" x14ac:dyDescent="0.25">
      <c r="D70" t="s">
        <v>198</v>
      </c>
    </row>
    <row r="71" spans="4:4" x14ac:dyDescent="0.25">
      <c r="D71" t="s">
        <v>199</v>
      </c>
    </row>
    <row r="72" spans="4:4" x14ac:dyDescent="0.25">
      <c r="D72" t="s">
        <v>200</v>
      </c>
    </row>
    <row r="73" spans="4:4" x14ac:dyDescent="0.25">
      <c r="D73" t="s">
        <v>201</v>
      </c>
    </row>
    <row r="74" spans="4:4" x14ac:dyDescent="0.25">
      <c r="D74" t="s">
        <v>357</v>
      </c>
    </row>
    <row r="75" spans="4:4" x14ac:dyDescent="0.25">
      <c r="D75" t="s">
        <v>202</v>
      </c>
    </row>
    <row r="76" spans="4:4" x14ac:dyDescent="0.25">
      <c r="D76" t="s">
        <v>358</v>
      </c>
    </row>
    <row r="77" spans="4:4" x14ac:dyDescent="0.25">
      <c r="D77" t="s">
        <v>203</v>
      </c>
    </row>
    <row r="78" spans="4:4" x14ac:dyDescent="0.25">
      <c r="D78" t="s">
        <v>359</v>
      </c>
    </row>
    <row r="79" spans="4:4" x14ac:dyDescent="0.25">
      <c r="D79" t="s">
        <v>204</v>
      </c>
    </row>
    <row r="80" spans="4:4" x14ac:dyDescent="0.25">
      <c r="D80" t="s">
        <v>360</v>
      </c>
    </row>
    <row r="81" spans="4:4" x14ac:dyDescent="0.25">
      <c r="D81" t="s">
        <v>205</v>
      </c>
    </row>
    <row r="82" spans="4:4" x14ac:dyDescent="0.25">
      <c r="D82" t="s">
        <v>206</v>
      </c>
    </row>
    <row r="83" spans="4:4" x14ac:dyDescent="0.25">
      <c r="D83" t="s">
        <v>433</v>
      </c>
    </row>
    <row r="84" spans="4:4" x14ac:dyDescent="0.25">
      <c r="D84" t="s">
        <v>361</v>
      </c>
    </row>
    <row r="85" spans="4:4" x14ac:dyDescent="0.25">
      <c r="D85" t="s">
        <v>207</v>
      </c>
    </row>
    <row r="86" spans="4:4" x14ac:dyDescent="0.25">
      <c r="D86" t="s">
        <v>208</v>
      </c>
    </row>
    <row r="87" spans="4:4" x14ac:dyDescent="0.25">
      <c r="D87" t="s">
        <v>209</v>
      </c>
    </row>
    <row r="88" spans="4:4" x14ac:dyDescent="0.25">
      <c r="D88" t="s">
        <v>362</v>
      </c>
    </row>
    <row r="89" spans="4:4" x14ac:dyDescent="0.25">
      <c r="D89" t="s">
        <v>363</v>
      </c>
    </row>
    <row r="90" spans="4:4" x14ac:dyDescent="0.25">
      <c r="D90" t="s">
        <v>434</v>
      </c>
    </row>
    <row r="91" spans="4:4" x14ac:dyDescent="0.25">
      <c r="D91" t="s">
        <v>210</v>
      </c>
    </row>
    <row r="92" spans="4:4" x14ac:dyDescent="0.25">
      <c r="D92" t="s">
        <v>211</v>
      </c>
    </row>
    <row r="93" spans="4:4" x14ac:dyDescent="0.25">
      <c r="D93" t="s">
        <v>212</v>
      </c>
    </row>
    <row r="94" spans="4:4" x14ac:dyDescent="0.25">
      <c r="D94" t="s">
        <v>493</v>
      </c>
    </row>
    <row r="95" spans="4:4" x14ac:dyDescent="0.25">
      <c r="D95" t="s">
        <v>213</v>
      </c>
    </row>
    <row r="96" spans="4:4" x14ac:dyDescent="0.25">
      <c r="D96" t="s">
        <v>214</v>
      </c>
    </row>
    <row r="97" spans="4:4" x14ac:dyDescent="0.25">
      <c r="D97" t="s">
        <v>435</v>
      </c>
    </row>
    <row r="98" spans="4:4" x14ac:dyDescent="0.25">
      <c r="D98" t="s">
        <v>215</v>
      </c>
    </row>
    <row r="99" spans="4:4" x14ac:dyDescent="0.25">
      <c r="D99" t="s">
        <v>216</v>
      </c>
    </row>
    <row r="100" spans="4:4" x14ac:dyDescent="0.25">
      <c r="D100" t="s">
        <v>217</v>
      </c>
    </row>
    <row r="101" spans="4:4" x14ac:dyDescent="0.25">
      <c r="D101" t="s">
        <v>218</v>
      </c>
    </row>
    <row r="102" spans="4:4" x14ac:dyDescent="0.25">
      <c r="D102" t="s">
        <v>436</v>
      </c>
    </row>
    <row r="103" spans="4:4" x14ac:dyDescent="0.25">
      <c r="D103" t="s">
        <v>219</v>
      </c>
    </row>
    <row r="104" spans="4:4" x14ac:dyDescent="0.25">
      <c r="D104" t="s">
        <v>220</v>
      </c>
    </row>
    <row r="105" spans="4:4" x14ac:dyDescent="0.25">
      <c r="D105" t="s">
        <v>437</v>
      </c>
    </row>
    <row r="106" spans="4:4" x14ac:dyDescent="0.25">
      <c r="D106" t="s">
        <v>494</v>
      </c>
    </row>
    <row r="107" spans="4:4" x14ac:dyDescent="0.25">
      <c r="D107" t="s">
        <v>221</v>
      </c>
    </row>
    <row r="108" spans="4:4" x14ac:dyDescent="0.25">
      <c r="D108" t="s">
        <v>222</v>
      </c>
    </row>
    <row r="109" spans="4:4" x14ac:dyDescent="0.25">
      <c r="D109" t="s">
        <v>223</v>
      </c>
    </row>
    <row r="110" spans="4:4" x14ac:dyDescent="0.25">
      <c r="D110" t="s">
        <v>224</v>
      </c>
    </row>
    <row r="111" spans="4:4" x14ac:dyDescent="0.25">
      <c r="D111" t="s">
        <v>225</v>
      </c>
    </row>
    <row r="112" spans="4:4" x14ac:dyDescent="0.25">
      <c r="D112" t="s">
        <v>226</v>
      </c>
    </row>
    <row r="113" spans="4:4" x14ac:dyDescent="0.25">
      <c r="D113" t="s">
        <v>227</v>
      </c>
    </row>
    <row r="114" spans="4:4" x14ac:dyDescent="0.25">
      <c r="D114" t="s">
        <v>438</v>
      </c>
    </row>
    <row r="115" spans="4:4" x14ac:dyDescent="0.25">
      <c r="D115" t="s">
        <v>228</v>
      </c>
    </row>
    <row r="116" spans="4:4" x14ac:dyDescent="0.25">
      <c r="D116" t="s">
        <v>364</v>
      </c>
    </row>
    <row r="117" spans="4:4" x14ac:dyDescent="0.25">
      <c r="D117" t="s">
        <v>365</v>
      </c>
    </row>
    <row r="118" spans="4:4" x14ac:dyDescent="0.25">
      <c r="D118" t="s">
        <v>229</v>
      </c>
    </row>
    <row r="119" spans="4:4" x14ac:dyDescent="0.25">
      <c r="D119" t="s">
        <v>366</v>
      </c>
    </row>
    <row r="120" spans="4:4" x14ac:dyDescent="0.25">
      <c r="D120" t="s">
        <v>230</v>
      </c>
    </row>
    <row r="121" spans="4:4" x14ac:dyDescent="0.25">
      <c r="D121" t="s">
        <v>231</v>
      </c>
    </row>
    <row r="122" spans="4:4" x14ac:dyDescent="0.25">
      <c r="D122" t="s">
        <v>232</v>
      </c>
    </row>
    <row r="123" spans="4:4" x14ac:dyDescent="0.25">
      <c r="D123" t="s">
        <v>367</v>
      </c>
    </row>
    <row r="124" spans="4:4" x14ac:dyDescent="0.25">
      <c r="D124" t="s">
        <v>233</v>
      </c>
    </row>
    <row r="125" spans="4:4" x14ac:dyDescent="0.25">
      <c r="D125" t="s">
        <v>234</v>
      </c>
    </row>
    <row r="126" spans="4:4" x14ac:dyDescent="0.25">
      <c r="D126" t="s">
        <v>235</v>
      </c>
    </row>
    <row r="127" spans="4:4" x14ac:dyDescent="0.25">
      <c r="D127" t="s">
        <v>368</v>
      </c>
    </row>
    <row r="128" spans="4:4" x14ac:dyDescent="0.25">
      <c r="D128" t="s">
        <v>439</v>
      </c>
    </row>
    <row r="129" spans="4:4" x14ac:dyDescent="0.25">
      <c r="D129" t="s">
        <v>236</v>
      </c>
    </row>
    <row r="130" spans="4:4" x14ac:dyDescent="0.25">
      <c r="D130" t="s">
        <v>237</v>
      </c>
    </row>
    <row r="131" spans="4:4" x14ac:dyDescent="0.25">
      <c r="D131" t="s">
        <v>238</v>
      </c>
    </row>
    <row r="132" spans="4:4" x14ac:dyDescent="0.25">
      <c r="D132" t="s">
        <v>369</v>
      </c>
    </row>
    <row r="133" spans="4:4" x14ac:dyDescent="0.25">
      <c r="D133" t="s">
        <v>370</v>
      </c>
    </row>
    <row r="134" spans="4:4" x14ac:dyDescent="0.25">
      <c r="D134" t="s">
        <v>239</v>
      </c>
    </row>
    <row r="135" spans="4:4" x14ac:dyDescent="0.25">
      <c r="D135" t="s">
        <v>440</v>
      </c>
    </row>
    <row r="136" spans="4:4" x14ac:dyDescent="0.25">
      <c r="D136" t="s">
        <v>371</v>
      </c>
    </row>
    <row r="137" spans="4:4" x14ac:dyDescent="0.25">
      <c r="D137" t="s">
        <v>441</v>
      </c>
    </row>
    <row r="138" spans="4:4" x14ac:dyDescent="0.25">
      <c r="D138" t="s">
        <v>442</v>
      </c>
    </row>
    <row r="139" spans="4:4" x14ac:dyDescent="0.25">
      <c r="D139" t="s">
        <v>240</v>
      </c>
    </row>
    <row r="140" spans="4:4" x14ac:dyDescent="0.25">
      <c r="D140" t="s">
        <v>241</v>
      </c>
    </row>
    <row r="141" spans="4:4" x14ac:dyDescent="0.25">
      <c r="D141" t="s">
        <v>443</v>
      </c>
    </row>
    <row r="142" spans="4:4" x14ac:dyDescent="0.25">
      <c r="D142" t="s">
        <v>242</v>
      </c>
    </row>
    <row r="143" spans="4:4" x14ac:dyDescent="0.25">
      <c r="D143" t="s">
        <v>444</v>
      </c>
    </row>
    <row r="144" spans="4:4" x14ac:dyDescent="0.25">
      <c r="D144" t="s">
        <v>243</v>
      </c>
    </row>
    <row r="145" spans="4:4" x14ac:dyDescent="0.25">
      <c r="D145" t="s">
        <v>445</v>
      </c>
    </row>
    <row r="146" spans="4:4" x14ac:dyDescent="0.25">
      <c r="D146" t="s">
        <v>244</v>
      </c>
    </row>
    <row r="147" spans="4:4" x14ac:dyDescent="0.25">
      <c r="D147" t="s">
        <v>446</v>
      </c>
    </row>
    <row r="148" spans="4:4" x14ac:dyDescent="0.25">
      <c r="D148" t="s">
        <v>87</v>
      </c>
    </row>
    <row r="149" spans="4:4" x14ac:dyDescent="0.25">
      <c r="D149" t="s">
        <v>245</v>
      </c>
    </row>
    <row r="150" spans="4:4" x14ac:dyDescent="0.25">
      <c r="D150" t="s">
        <v>246</v>
      </c>
    </row>
    <row r="151" spans="4:4" x14ac:dyDescent="0.25">
      <c r="D151" t="s">
        <v>247</v>
      </c>
    </row>
    <row r="152" spans="4:4" x14ac:dyDescent="0.25">
      <c r="D152" t="s">
        <v>248</v>
      </c>
    </row>
    <row r="153" spans="4:4" x14ac:dyDescent="0.25">
      <c r="D153" t="s">
        <v>372</v>
      </c>
    </row>
    <row r="154" spans="4:4" x14ac:dyDescent="0.25">
      <c r="D154" t="s">
        <v>249</v>
      </c>
    </row>
    <row r="155" spans="4:4" x14ac:dyDescent="0.25">
      <c r="D155" t="s">
        <v>250</v>
      </c>
    </row>
    <row r="156" spans="4:4" x14ac:dyDescent="0.25">
      <c r="D156" t="s">
        <v>251</v>
      </c>
    </row>
    <row r="157" spans="4:4" x14ac:dyDescent="0.25">
      <c r="D157" t="s">
        <v>252</v>
      </c>
    </row>
    <row r="158" spans="4:4" x14ac:dyDescent="0.25">
      <c r="D158" t="s">
        <v>373</v>
      </c>
    </row>
    <row r="159" spans="4:4" x14ac:dyDescent="0.25">
      <c r="D159" t="s">
        <v>253</v>
      </c>
    </row>
    <row r="160" spans="4:4" x14ac:dyDescent="0.25">
      <c r="D160" t="s">
        <v>374</v>
      </c>
    </row>
    <row r="161" spans="4:4" x14ac:dyDescent="0.25">
      <c r="D161" t="s">
        <v>447</v>
      </c>
    </row>
    <row r="162" spans="4:4" x14ac:dyDescent="0.25">
      <c r="D162" t="s">
        <v>375</v>
      </c>
    </row>
    <row r="163" spans="4:4" x14ac:dyDescent="0.25">
      <c r="D163" t="s">
        <v>376</v>
      </c>
    </row>
    <row r="164" spans="4:4" x14ac:dyDescent="0.25">
      <c r="D164" t="s">
        <v>448</v>
      </c>
    </row>
    <row r="165" spans="4:4" x14ac:dyDescent="0.25">
      <c r="D165" t="s">
        <v>377</v>
      </c>
    </row>
    <row r="166" spans="4:4" x14ac:dyDescent="0.25">
      <c r="D166" t="s">
        <v>254</v>
      </c>
    </row>
    <row r="167" spans="4:4" x14ac:dyDescent="0.25">
      <c r="D167" t="s">
        <v>255</v>
      </c>
    </row>
    <row r="168" spans="4:4" x14ac:dyDescent="0.25">
      <c r="D168" t="s">
        <v>256</v>
      </c>
    </row>
    <row r="169" spans="4:4" x14ac:dyDescent="0.25">
      <c r="D169" t="s">
        <v>257</v>
      </c>
    </row>
    <row r="170" spans="4:4" x14ac:dyDescent="0.25">
      <c r="D170" t="s">
        <v>258</v>
      </c>
    </row>
    <row r="171" spans="4:4" x14ac:dyDescent="0.25">
      <c r="D171" t="s">
        <v>259</v>
      </c>
    </row>
    <row r="172" spans="4:4" x14ac:dyDescent="0.25">
      <c r="D172" t="s">
        <v>260</v>
      </c>
    </row>
    <row r="173" spans="4:4" x14ac:dyDescent="0.25">
      <c r="D173" t="s">
        <v>261</v>
      </c>
    </row>
    <row r="174" spans="4:4" x14ac:dyDescent="0.25">
      <c r="D174" t="s">
        <v>262</v>
      </c>
    </row>
    <row r="175" spans="4:4" x14ac:dyDescent="0.25">
      <c r="D175" t="s">
        <v>263</v>
      </c>
    </row>
    <row r="176" spans="4:4" x14ac:dyDescent="0.25">
      <c r="D176" t="s">
        <v>449</v>
      </c>
    </row>
    <row r="177" spans="4:4" x14ac:dyDescent="0.25">
      <c r="D177" t="s">
        <v>378</v>
      </c>
    </row>
    <row r="178" spans="4:4" x14ac:dyDescent="0.25">
      <c r="D178" t="s">
        <v>379</v>
      </c>
    </row>
    <row r="179" spans="4:4" x14ac:dyDescent="0.25">
      <c r="D179" t="s">
        <v>264</v>
      </c>
    </row>
    <row r="180" spans="4:4" x14ac:dyDescent="0.25">
      <c r="D180" t="s">
        <v>265</v>
      </c>
    </row>
    <row r="181" spans="4:4" x14ac:dyDescent="0.25">
      <c r="D181" t="s">
        <v>450</v>
      </c>
    </row>
    <row r="182" spans="4:4" x14ac:dyDescent="0.25">
      <c r="D182" t="s">
        <v>266</v>
      </c>
    </row>
    <row r="183" spans="4:4" x14ac:dyDescent="0.25">
      <c r="D183" t="s">
        <v>267</v>
      </c>
    </row>
    <row r="184" spans="4:4" x14ac:dyDescent="0.25">
      <c r="D184" t="s">
        <v>268</v>
      </c>
    </row>
    <row r="185" spans="4:4" x14ac:dyDescent="0.25">
      <c r="D185" t="s">
        <v>451</v>
      </c>
    </row>
    <row r="186" spans="4:4" x14ac:dyDescent="0.25">
      <c r="D186" t="s">
        <v>269</v>
      </c>
    </row>
    <row r="187" spans="4:4" x14ac:dyDescent="0.25">
      <c r="D187" t="s">
        <v>270</v>
      </c>
    </row>
    <row r="188" spans="4:4" x14ac:dyDescent="0.25">
      <c r="D188" t="s">
        <v>452</v>
      </c>
    </row>
    <row r="189" spans="4:4" x14ac:dyDescent="0.25">
      <c r="D189" t="s">
        <v>380</v>
      </c>
    </row>
    <row r="190" spans="4:4" x14ac:dyDescent="0.25">
      <c r="D190" t="s">
        <v>271</v>
      </c>
    </row>
    <row r="191" spans="4:4" x14ac:dyDescent="0.25">
      <c r="D191" t="s">
        <v>272</v>
      </c>
    </row>
    <row r="192" spans="4:4" x14ac:dyDescent="0.25">
      <c r="D192" t="s">
        <v>381</v>
      </c>
    </row>
    <row r="193" spans="4:4" x14ac:dyDescent="0.25">
      <c r="D193" t="s">
        <v>273</v>
      </c>
    </row>
    <row r="194" spans="4:4" x14ac:dyDescent="0.25">
      <c r="D194" t="s">
        <v>382</v>
      </c>
    </row>
    <row r="195" spans="4:4" x14ac:dyDescent="0.25">
      <c r="D195" t="s">
        <v>274</v>
      </c>
    </row>
    <row r="196" spans="4:4" x14ac:dyDescent="0.25">
      <c r="D196" t="s">
        <v>275</v>
      </c>
    </row>
    <row r="197" spans="4:4" x14ac:dyDescent="0.25">
      <c r="D197" t="s">
        <v>383</v>
      </c>
    </row>
    <row r="198" spans="4:4" x14ac:dyDescent="0.25">
      <c r="D198" t="s">
        <v>114</v>
      </c>
    </row>
    <row r="199" spans="4:4" x14ac:dyDescent="0.25">
      <c r="D199" t="s">
        <v>276</v>
      </c>
    </row>
    <row r="200" spans="4:4" x14ac:dyDescent="0.25">
      <c r="D200" t="s">
        <v>277</v>
      </c>
    </row>
    <row r="201" spans="4:4" x14ac:dyDescent="0.25">
      <c r="D201" t="s">
        <v>278</v>
      </c>
    </row>
    <row r="202" spans="4:4" x14ac:dyDescent="0.25">
      <c r="D202" t="s">
        <v>279</v>
      </c>
    </row>
    <row r="203" spans="4:4" x14ac:dyDescent="0.25">
      <c r="D203" t="s">
        <v>280</v>
      </c>
    </row>
    <row r="204" spans="4:4" x14ac:dyDescent="0.25">
      <c r="D204" t="s">
        <v>281</v>
      </c>
    </row>
    <row r="205" spans="4:4" x14ac:dyDescent="0.25">
      <c r="D205" t="s">
        <v>282</v>
      </c>
    </row>
    <row r="206" spans="4:4" x14ac:dyDescent="0.25">
      <c r="D206" t="s">
        <v>283</v>
      </c>
    </row>
    <row r="207" spans="4:4" x14ac:dyDescent="0.25">
      <c r="D207" t="s">
        <v>384</v>
      </c>
    </row>
    <row r="208" spans="4:4" x14ac:dyDescent="0.25">
      <c r="D208" t="s">
        <v>453</v>
      </c>
    </row>
    <row r="209" spans="4:4" x14ac:dyDescent="0.25">
      <c r="D209" t="s">
        <v>385</v>
      </c>
    </row>
    <row r="210" spans="4:4" x14ac:dyDescent="0.25">
      <c r="D210" t="s">
        <v>284</v>
      </c>
    </row>
    <row r="211" spans="4:4" x14ac:dyDescent="0.25">
      <c r="D211" t="s">
        <v>285</v>
      </c>
    </row>
    <row r="212" spans="4:4" x14ac:dyDescent="0.25">
      <c r="D212" t="s">
        <v>286</v>
      </c>
    </row>
    <row r="213" spans="4:4" x14ac:dyDescent="0.25">
      <c r="D213" t="s">
        <v>386</v>
      </c>
    </row>
    <row r="214" spans="4:4" x14ac:dyDescent="0.25">
      <c r="D214" t="s">
        <v>454</v>
      </c>
    </row>
    <row r="215" spans="4:4" x14ac:dyDescent="0.25">
      <c r="D215" t="s">
        <v>287</v>
      </c>
    </row>
    <row r="216" spans="4:4" x14ac:dyDescent="0.25">
      <c r="D216" t="s">
        <v>288</v>
      </c>
    </row>
    <row r="217" spans="4:4" x14ac:dyDescent="0.25">
      <c r="D217" t="s">
        <v>289</v>
      </c>
    </row>
    <row r="218" spans="4:4" x14ac:dyDescent="0.25">
      <c r="D218" t="s">
        <v>387</v>
      </c>
    </row>
    <row r="219" spans="4:4" x14ac:dyDescent="0.25">
      <c r="D219" t="s">
        <v>455</v>
      </c>
    </row>
    <row r="220" spans="4:4" x14ac:dyDescent="0.25">
      <c r="D220" t="s">
        <v>290</v>
      </c>
    </row>
    <row r="221" spans="4:4" x14ac:dyDescent="0.25">
      <c r="D221" t="s">
        <v>291</v>
      </c>
    </row>
    <row r="222" spans="4:4" x14ac:dyDescent="0.25">
      <c r="D222" t="s">
        <v>292</v>
      </c>
    </row>
    <row r="223" spans="4:4" x14ac:dyDescent="0.25">
      <c r="D223" t="s">
        <v>388</v>
      </c>
    </row>
    <row r="224" spans="4:4" x14ac:dyDescent="0.25">
      <c r="D224" t="s">
        <v>293</v>
      </c>
    </row>
    <row r="225" spans="4:4" x14ac:dyDescent="0.25">
      <c r="D225" t="s">
        <v>389</v>
      </c>
    </row>
    <row r="226" spans="4:4" x14ac:dyDescent="0.25">
      <c r="D226" t="s">
        <v>390</v>
      </c>
    </row>
    <row r="227" spans="4:4" x14ac:dyDescent="0.25">
      <c r="D227" t="s">
        <v>391</v>
      </c>
    </row>
    <row r="228" spans="4:4" x14ac:dyDescent="0.25">
      <c r="D228" t="s">
        <v>392</v>
      </c>
    </row>
    <row r="229" spans="4:4" x14ac:dyDescent="0.25">
      <c r="D229" t="s">
        <v>294</v>
      </c>
    </row>
    <row r="230" spans="4:4" x14ac:dyDescent="0.25">
      <c r="D230" t="s">
        <v>295</v>
      </c>
    </row>
    <row r="231" spans="4:4" x14ac:dyDescent="0.25">
      <c r="D231" t="s">
        <v>296</v>
      </c>
    </row>
    <row r="232" spans="4:4" x14ac:dyDescent="0.25">
      <c r="D232" t="s">
        <v>297</v>
      </c>
    </row>
    <row r="233" spans="4:4" x14ac:dyDescent="0.25">
      <c r="D233" t="s">
        <v>298</v>
      </c>
    </row>
    <row r="234" spans="4:4" x14ac:dyDescent="0.25">
      <c r="D234" t="s">
        <v>299</v>
      </c>
    </row>
    <row r="235" spans="4:4" x14ac:dyDescent="0.25">
      <c r="D235" t="s">
        <v>134</v>
      </c>
    </row>
    <row r="236" spans="4:4" x14ac:dyDescent="0.25">
      <c r="D236" t="s">
        <v>300</v>
      </c>
    </row>
    <row r="237" spans="4:4" x14ac:dyDescent="0.25">
      <c r="D237" t="s">
        <v>393</v>
      </c>
    </row>
    <row r="238" spans="4:4" x14ac:dyDescent="0.25">
      <c r="D238" t="s">
        <v>301</v>
      </c>
    </row>
    <row r="239" spans="4:4" x14ac:dyDescent="0.25">
      <c r="D239" t="s">
        <v>456</v>
      </c>
    </row>
    <row r="240" spans="4:4" x14ac:dyDescent="0.25">
      <c r="D240" t="s">
        <v>302</v>
      </c>
    </row>
    <row r="241" spans="4:4" x14ac:dyDescent="0.25">
      <c r="D241" t="s">
        <v>303</v>
      </c>
    </row>
    <row r="242" spans="4:4" x14ac:dyDescent="0.25">
      <c r="D242" t="s">
        <v>394</v>
      </c>
    </row>
    <row r="243" spans="4:4" x14ac:dyDescent="0.25">
      <c r="D243" t="s">
        <v>395</v>
      </c>
    </row>
    <row r="244" spans="4:4" x14ac:dyDescent="0.25">
      <c r="D244" t="s">
        <v>304</v>
      </c>
    </row>
    <row r="245" spans="4:4" x14ac:dyDescent="0.25">
      <c r="D245" t="s">
        <v>396</v>
      </c>
    </row>
    <row r="246" spans="4:4" x14ac:dyDescent="0.25">
      <c r="D246" t="s">
        <v>495</v>
      </c>
    </row>
    <row r="247" spans="4:4" x14ac:dyDescent="0.25">
      <c r="D247" t="s">
        <v>457</v>
      </c>
    </row>
    <row r="248" spans="4:4" x14ac:dyDescent="0.25">
      <c r="D248" t="s">
        <v>305</v>
      </c>
    </row>
    <row r="249" spans="4:4" x14ac:dyDescent="0.25">
      <c r="D249" t="s">
        <v>397</v>
      </c>
    </row>
    <row r="250" spans="4:4" x14ac:dyDescent="0.25">
      <c r="D250" t="s">
        <v>306</v>
      </c>
    </row>
    <row r="251" spans="4:4" x14ac:dyDescent="0.25">
      <c r="D251" t="s">
        <v>307</v>
      </c>
    </row>
    <row r="252" spans="4:4" x14ac:dyDescent="0.25">
      <c r="D252" t="s">
        <v>308</v>
      </c>
    </row>
    <row r="253" spans="4:4" x14ac:dyDescent="0.25">
      <c r="D253" t="s">
        <v>398</v>
      </c>
    </row>
    <row r="254" spans="4:4" x14ac:dyDescent="0.25">
      <c r="D254" t="s">
        <v>309</v>
      </c>
    </row>
    <row r="255" spans="4:4" x14ac:dyDescent="0.25">
      <c r="D255" t="s">
        <v>310</v>
      </c>
    </row>
    <row r="256" spans="4:4" x14ac:dyDescent="0.25">
      <c r="D256" t="s">
        <v>311</v>
      </c>
    </row>
    <row r="257" spans="4:4" x14ac:dyDescent="0.25">
      <c r="D257" t="s">
        <v>116</v>
      </c>
    </row>
    <row r="258" spans="4:4" x14ac:dyDescent="0.25">
      <c r="D258" t="s">
        <v>312</v>
      </c>
    </row>
    <row r="259" spans="4:4" x14ac:dyDescent="0.25">
      <c r="D259" t="s">
        <v>313</v>
      </c>
    </row>
    <row r="260" spans="4:4" x14ac:dyDescent="0.25">
      <c r="D260" t="s">
        <v>314</v>
      </c>
    </row>
    <row r="261" spans="4:4" x14ac:dyDescent="0.25">
      <c r="D261" t="s">
        <v>399</v>
      </c>
    </row>
    <row r="262" spans="4:4" x14ac:dyDescent="0.25">
      <c r="D262" t="s">
        <v>315</v>
      </c>
    </row>
    <row r="263" spans="4:4" x14ac:dyDescent="0.25">
      <c r="D263" t="s">
        <v>316</v>
      </c>
    </row>
    <row r="264" spans="4:4" x14ac:dyDescent="0.25">
      <c r="D264" t="s">
        <v>317</v>
      </c>
    </row>
    <row r="265" spans="4:4" x14ac:dyDescent="0.25">
      <c r="D265" t="s">
        <v>318</v>
      </c>
    </row>
    <row r="266" spans="4:4" x14ac:dyDescent="0.25">
      <c r="D266" t="s">
        <v>319</v>
      </c>
    </row>
    <row r="267" spans="4:4" x14ac:dyDescent="0.25">
      <c r="D267" t="s">
        <v>458</v>
      </c>
    </row>
    <row r="268" spans="4:4" x14ac:dyDescent="0.25">
      <c r="D268" t="s">
        <v>320</v>
      </c>
    </row>
    <row r="269" spans="4:4" x14ac:dyDescent="0.25">
      <c r="D269" t="s">
        <v>321</v>
      </c>
    </row>
    <row r="270" spans="4:4" x14ac:dyDescent="0.25">
      <c r="D270" t="s">
        <v>322</v>
      </c>
    </row>
    <row r="271" spans="4:4" x14ac:dyDescent="0.25">
      <c r="D271" t="s">
        <v>323</v>
      </c>
    </row>
    <row r="272" spans="4:4" x14ac:dyDescent="0.25">
      <c r="D272" t="s">
        <v>324</v>
      </c>
    </row>
    <row r="273" spans="4:4" x14ac:dyDescent="0.25">
      <c r="D273" t="s">
        <v>325</v>
      </c>
    </row>
    <row r="274" spans="4:4" x14ac:dyDescent="0.25">
      <c r="D274" t="s">
        <v>326</v>
      </c>
    </row>
    <row r="275" spans="4:4" x14ac:dyDescent="0.25">
      <c r="D275" t="s">
        <v>327</v>
      </c>
    </row>
    <row r="276" spans="4:4" x14ac:dyDescent="0.25">
      <c r="D276" t="s">
        <v>459</v>
      </c>
    </row>
    <row r="277" spans="4:4" x14ac:dyDescent="0.25">
      <c r="D277" t="s">
        <v>400</v>
      </c>
    </row>
    <row r="278" spans="4:4" x14ac:dyDescent="0.25">
      <c r="D278" t="s">
        <v>328</v>
      </c>
    </row>
    <row r="279" spans="4:4" x14ac:dyDescent="0.25">
      <c r="D279" t="s">
        <v>329</v>
      </c>
    </row>
    <row r="280" spans="4:4" x14ac:dyDescent="0.25">
      <c r="D280" t="s">
        <v>330</v>
      </c>
    </row>
    <row r="281" spans="4:4" x14ac:dyDescent="0.25">
      <c r="D281" t="s">
        <v>331</v>
      </c>
    </row>
    <row r="282" spans="4:4" x14ac:dyDescent="0.25">
      <c r="D282" t="s">
        <v>332</v>
      </c>
    </row>
    <row r="283" spans="4:4" x14ac:dyDescent="0.25">
      <c r="D283" t="s">
        <v>401</v>
      </c>
    </row>
    <row r="284" spans="4:4" x14ac:dyDescent="0.25">
      <c r="D284" t="s">
        <v>402</v>
      </c>
    </row>
    <row r="285" spans="4:4" x14ac:dyDescent="0.25">
      <c r="D285" t="s">
        <v>333</v>
      </c>
    </row>
    <row r="286" spans="4:4" x14ac:dyDescent="0.25">
      <c r="D286" t="s">
        <v>403</v>
      </c>
    </row>
    <row r="287" spans="4:4" x14ac:dyDescent="0.25">
      <c r="D287" t="s">
        <v>404</v>
      </c>
    </row>
    <row r="288" spans="4:4" x14ac:dyDescent="0.25">
      <c r="D288" t="s">
        <v>334</v>
      </c>
    </row>
    <row r="289" spans="4:4" x14ac:dyDescent="0.25">
      <c r="D289" t="s">
        <v>335</v>
      </c>
    </row>
    <row r="290" spans="4:4" x14ac:dyDescent="0.25">
      <c r="D290" t="s">
        <v>336</v>
      </c>
    </row>
    <row r="291" spans="4:4" x14ac:dyDescent="0.25">
      <c r="D291" t="s">
        <v>337</v>
      </c>
    </row>
    <row r="292" spans="4:4" x14ac:dyDescent="0.25">
      <c r="D292" t="s">
        <v>338</v>
      </c>
    </row>
    <row r="293" spans="4:4" x14ac:dyDescent="0.25">
      <c r="D293" t="s">
        <v>339</v>
      </c>
    </row>
    <row r="294" spans="4:4" x14ac:dyDescent="0.25">
      <c r="D294" t="s">
        <v>340</v>
      </c>
    </row>
    <row r="295" spans="4:4" x14ac:dyDescent="0.25">
      <c r="D295" t="s">
        <v>405</v>
      </c>
    </row>
    <row r="296" spans="4:4" x14ac:dyDescent="0.25">
      <c r="D296" t="s">
        <v>406</v>
      </c>
    </row>
  </sheetData>
  <autoFilter ref="D1:K293" xr:uid="{00000000-0009-0000-0000-000005000000}"/>
  <phoneticPr fontId="24" type="noConversion"/>
  <conditionalFormatting sqref="A1:A44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7"/>
  <sheetViews>
    <sheetView workbookViewId="0">
      <selection activeCell="H4" sqref="H4"/>
    </sheetView>
  </sheetViews>
  <sheetFormatPr defaultRowHeight="15" x14ac:dyDescent="0.25"/>
  <cols>
    <col min="2" max="2" width="7.140625" customWidth="1"/>
    <col min="3" max="5" width="10.42578125" customWidth="1"/>
    <col min="6" max="6" width="19.7109375" customWidth="1"/>
    <col min="7" max="7" width="25.42578125" customWidth="1"/>
    <col min="8" max="9" width="14.28515625" customWidth="1"/>
    <col min="10" max="10" width="8.140625" customWidth="1"/>
    <col min="11" max="11" width="14.28515625" customWidth="1"/>
    <col min="13" max="13" width="22.140625" customWidth="1"/>
    <col min="14" max="17" width="14.28515625" customWidth="1"/>
    <col min="18" max="18" width="22" customWidth="1"/>
    <col min="19" max="19" width="20.140625" customWidth="1"/>
  </cols>
  <sheetData>
    <row r="1" spans="1:20" s="38" customFormat="1" ht="41.45" customHeight="1" x14ac:dyDescent="0.25">
      <c r="A1" s="38" t="s">
        <v>19</v>
      </c>
      <c r="B1" s="38" t="s">
        <v>42</v>
      </c>
      <c r="C1" s="38" t="s">
        <v>45</v>
      </c>
      <c r="D1" s="38" t="s">
        <v>66</v>
      </c>
      <c r="E1" s="38" t="s">
        <v>419</v>
      </c>
      <c r="F1" s="38" t="s">
        <v>23</v>
      </c>
      <c r="G1" s="38" t="s">
        <v>34</v>
      </c>
      <c r="H1" s="38" t="s">
        <v>72</v>
      </c>
      <c r="I1" s="38" t="s">
        <v>46</v>
      </c>
      <c r="J1" s="38" t="s">
        <v>62</v>
      </c>
      <c r="K1" s="38" t="s">
        <v>66</v>
      </c>
      <c r="L1" s="38" t="s">
        <v>504</v>
      </c>
      <c r="M1" s="38" t="s">
        <v>485</v>
      </c>
      <c r="N1" s="38" t="s">
        <v>24</v>
      </c>
      <c r="O1" s="38" t="s">
        <v>35</v>
      </c>
      <c r="P1" s="38" t="s">
        <v>44</v>
      </c>
      <c r="Q1" s="38" t="s">
        <v>47</v>
      </c>
      <c r="R1" s="39" t="s">
        <v>465</v>
      </c>
      <c r="S1" s="38" t="s">
        <v>4</v>
      </c>
      <c r="T1" s="38" t="s">
        <v>78</v>
      </c>
    </row>
    <row r="2" spans="1:20" ht="14.45" customHeight="1" x14ac:dyDescent="0.25">
      <c r="A2" t="s">
        <v>511</v>
      </c>
      <c r="D2" s="3" t="s">
        <v>0</v>
      </c>
      <c r="F2" s="3" t="s">
        <v>37</v>
      </c>
      <c r="G2" t="s">
        <v>48</v>
      </c>
      <c r="H2" s="3" t="s">
        <v>54</v>
      </c>
      <c r="I2" s="3" t="s">
        <v>95</v>
      </c>
      <c r="K2" s="3" t="s">
        <v>0</v>
      </c>
      <c r="L2" t="s">
        <v>508</v>
      </c>
      <c r="M2" s="3" t="s">
        <v>512</v>
      </c>
      <c r="N2" s="3" t="s">
        <v>513</v>
      </c>
      <c r="O2" s="3" t="s">
        <v>514</v>
      </c>
      <c r="P2" s="3" t="s">
        <v>99</v>
      </c>
      <c r="Q2" s="3" t="s">
        <v>0</v>
      </c>
      <c r="R2" t="s">
        <v>5</v>
      </c>
      <c r="S2" s="41" t="s">
        <v>101</v>
      </c>
      <c r="T2" s="3" t="s">
        <v>0</v>
      </c>
    </row>
    <row r="3" spans="1:20" x14ac:dyDescent="0.25">
      <c r="B3">
        <v>2025</v>
      </c>
      <c r="C3" s="3" t="s">
        <v>69</v>
      </c>
      <c r="D3" s="3" t="s">
        <v>1</v>
      </c>
      <c r="E3" t="s">
        <v>607</v>
      </c>
      <c r="F3" s="3" t="s">
        <v>36</v>
      </c>
      <c r="G3" t="s">
        <v>572</v>
      </c>
      <c r="H3" s="3" t="s">
        <v>55</v>
      </c>
      <c r="I3" s="3" t="s">
        <v>96</v>
      </c>
      <c r="J3" s="3" t="s">
        <v>76</v>
      </c>
      <c r="K3" s="3" t="s">
        <v>1</v>
      </c>
      <c r="L3" t="s">
        <v>505</v>
      </c>
      <c r="M3" s="3" t="s">
        <v>678</v>
      </c>
      <c r="N3" s="3"/>
      <c r="O3" s="3"/>
      <c r="P3" s="3" t="s">
        <v>100</v>
      </c>
      <c r="Q3" s="3" t="s">
        <v>1</v>
      </c>
      <c r="R3" t="s">
        <v>6</v>
      </c>
      <c r="S3" s="41" t="s">
        <v>102</v>
      </c>
      <c r="T3" s="3" t="s">
        <v>1</v>
      </c>
    </row>
    <row r="4" spans="1:20" x14ac:dyDescent="0.25">
      <c r="B4">
        <v>2026</v>
      </c>
      <c r="C4" s="3" t="s">
        <v>70</v>
      </c>
      <c r="D4" s="3"/>
      <c r="E4" t="s">
        <v>608</v>
      </c>
      <c r="F4" s="3"/>
      <c r="G4" t="s">
        <v>573</v>
      </c>
      <c r="H4" s="3" t="s">
        <v>688</v>
      </c>
      <c r="I4" s="3" t="s">
        <v>97</v>
      </c>
      <c r="J4" s="3" t="s">
        <v>77</v>
      </c>
      <c r="K4" s="3"/>
      <c r="L4" t="s">
        <v>507</v>
      </c>
      <c r="M4" s="3" t="s">
        <v>679</v>
      </c>
      <c r="N4" s="3"/>
      <c r="O4" s="3"/>
      <c r="P4" s="3"/>
      <c r="Q4" s="3"/>
      <c r="R4" t="s">
        <v>7</v>
      </c>
      <c r="S4" s="3" t="s">
        <v>103</v>
      </c>
    </row>
    <row r="5" spans="1:20" x14ac:dyDescent="0.25">
      <c r="B5">
        <v>2027</v>
      </c>
      <c r="C5" s="3" t="s">
        <v>68</v>
      </c>
      <c r="D5" s="3"/>
      <c r="E5" t="s">
        <v>609</v>
      </c>
      <c r="F5" s="3"/>
      <c r="G5" t="s">
        <v>2</v>
      </c>
      <c r="H5" s="3" t="s">
        <v>409</v>
      </c>
      <c r="I5" t="s">
        <v>582</v>
      </c>
      <c r="K5" s="3"/>
      <c r="L5" t="s">
        <v>506</v>
      </c>
      <c r="M5" s="3" t="s">
        <v>680</v>
      </c>
      <c r="N5" s="3"/>
      <c r="O5" s="3"/>
      <c r="P5" s="3"/>
      <c r="Q5" s="3"/>
      <c r="R5" t="s">
        <v>8</v>
      </c>
      <c r="S5" s="3" t="s">
        <v>105</v>
      </c>
    </row>
    <row r="6" spans="1:20" x14ac:dyDescent="0.25">
      <c r="C6" s="3" t="s">
        <v>67</v>
      </c>
      <c r="E6" t="s">
        <v>610</v>
      </c>
      <c r="G6" t="s">
        <v>73</v>
      </c>
      <c r="H6" s="3" t="s">
        <v>410</v>
      </c>
      <c r="L6" t="s">
        <v>509</v>
      </c>
      <c r="M6" s="3" t="s">
        <v>681</v>
      </c>
      <c r="N6" s="3"/>
      <c r="R6" s="1" t="s">
        <v>9</v>
      </c>
      <c r="S6" s="3" t="s">
        <v>104</v>
      </c>
    </row>
    <row r="7" spans="1:20" x14ac:dyDescent="0.25">
      <c r="C7" s="3" t="s">
        <v>420</v>
      </c>
      <c r="G7" t="s">
        <v>74</v>
      </c>
      <c r="H7" s="3" t="s">
        <v>59</v>
      </c>
      <c r="M7" s="3"/>
      <c r="R7" t="s">
        <v>10</v>
      </c>
    </row>
    <row r="8" spans="1:20" x14ac:dyDescent="0.25">
      <c r="G8" t="s">
        <v>574</v>
      </c>
      <c r="H8" s="3" t="s">
        <v>411</v>
      </c>
      <c r="M8" s="3"/>
      <c r="R8" t="s">
        <v>11</v>
      </c>
    </row>
    <row r="9" spans="1:20" x14ac:dyDescent="0.25">
      <c r="G9" t="s">
        <v>75</v>
      </c>
      <c r="H9" s="3" t="s">
        <v>412</v>
      </c>
      <c r="M9" s="3"/>
      <c r="R9" t="s">
        <v>12</v>
      </c>
    </row>
    <row r="10" spans="1:20" x14ac:dyDescent="0.25">
      <c r="G10" t="s">
        <v>407</v>
      </c>
      <c r="R10" t="s">
        <v>13</v>
      </c>
    </row>
    <row r="11" spans="1:20" x14ac:dyDescent="0.25">
      <c r="R11" t="s">
        <v>14</v>
      </c>
    </row>
    <row r="12" spans="1:20" x14ac:dyDescent="0.25">
      <c r="R12" t="s">
        <v>15</v>
      </c>
    </row>
    <row r="13" spans="1:20" x14ac:dyDescent="0.25">
      <c r="M13" s="3"/>
      <c r="R13" s="2" t="s">
        <v>16</v>
      </c>
    </row>
    <row r="14" spans="1:20" x14ac:dyDescent="0.25">
      <c r="M14" s="3"/>
      <c r="R14" s="2" t="s">
        <v>17</v>
      </c>
    </row>
    <row r="15" spans="1:20" x14ac:dyDescent="0.25">
      <c r="M15" s="3"/>
    </row>
    <row r="16" spans="1:20" x14ac:dyDescent="0.25">
      <c r="M16" s="3"/>
    </row>
    <row r="17" spans="13:13" x14ac:dyDescent="0.25">
      <c r="M17" s="3"/>
    </row>
  </sheetData>
  <autoFilter ref="A1:T1" xr:uid="{00000000-0009-0000-0000-000006000000}"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Commitment</vt:lpstr>
      <vt:lpstr>Item</vt:lpstr>
      <vt:lpstr>SOLID Container</vt:lpstr>
      <vt:lpstr>Internal Commitment</vt:lpstr>
      <vt:lpstr>PAK 08-21-25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顾文静</cp:lastModifiedBy>
  <dcterms:created xsi:type="dcterms:W3CDTF">2025-03-10T18:28:45Z</dcterms:created>
  <dcterms:modified xsi:type="dcterms:W3CDTF">2025-09-18T02:01:02Z</dcterms:modified>
</cp:coreProperties>
</file>