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<sst xmlns="http://schemas.openxmlformats.org/spreadsheetml/2006/main" count="787" uniqueCount="787">
  <si>
    <t>Date Type:</t>
  </si>
  <si>
    <t>Shipped Date</t>
  </si>
  <si>
    <t>Start Date:</t>
  </si>
  <si>
    <t>07/01/2025</t>
  </si>
  <si>
    <t>End Date:</t>
  </si>
  <si>
    <t>08/03/2025</t>
  </si>
  <si>
    <t>Report Run Date:</t>
  </si>
  <si>
    <t>08/05/2025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</si>
  <si>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</si>
  <si>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</si>
  <si>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</si>
  <si>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</si>
  <si>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</si>
  <si>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</si>
  <si>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</si>
  <si>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</si>
  <si>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</si>
  <si>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</si>
  <si>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</si>
  <si>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</si>
  <si>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</si>
  <si>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</si>
  <si>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</si>
  <si>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</si>
  <si>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</si>
  <si>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</si>
  <si>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</si>
  <si>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</si>
  <si>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</si>
  <si>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</si>
  <si>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</si>
  <si>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</si>
  <si>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</si>
  <si>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</si>
  <si>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</si>
  <si>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</si>
  <si>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</si>
  <si>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</si>
  <si>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</si>
  <si>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</si>
  <si>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</si>
  <si>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</si>
  <si>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</si>
  <si>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</si>
  <si>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</si>
  <si>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</si>
  <si>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</si>
  <si>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</si>
  <si>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</si>
  <si>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</si>
  <si>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</si>
  <si>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</si>
  <si>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</si>
  <si>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</si>
  <si>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</si>
  <si>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</si>
  <si>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</si>
  <si>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</si>
  <si>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</si>
  <si>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</si>
  <si>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</si>
  <si>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</si>
  <si>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</si>
  <si>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</si>
  <si>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</si>
  <si>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</si>
  <si>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</si>
  <si>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</si>
  <si>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</si>
  <si>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</si>
  <si>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</si>
  <si>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</si>
  <si>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</si>
  <si>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</si>
  <si>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</si>
  <si>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</si>
  <si>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</si>
  <si>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</si>
  <si>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</si>
  <si>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</si>
  <si>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</si>
  <si>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</si>
  <si>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</si>
  <si>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</si>
  <si>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</si>
  <si>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</si>
  <si>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</si>
  <si>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</si>
  <si>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</si>
  <si>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</si>
  <si>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</si>
  <si>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</si>
  <si>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</si>
  <si>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</si>
  <si>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</si>
  <si>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</si>
  <si>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</si>
  <si>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</si>
  <si>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</si>
  <si>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</si>
  <si>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</si>
  <si>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</si>
  <si>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</si>
  <si>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</si>
  <si>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</si>
  <si>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</si>
  <si>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8/30/2025</t>
  </si>
  <si>
    <t>AMAZON,AMAZONDS,ASHFURNDS,BLK01,CSNSTORES,HDDS,JCPENNEY01,KOHLDSN,MACY02,OLLIIX,OVERSTOCK01,TGTDVS</t>
  </si>
  <si>
    <t>Setup</t>
  </si>
  <si>
    <t>3/22/2018</t>
  </si>
  <si>
    <t>4/11/2018</t>
  </si>
  <si>
    <t>No</t>
  </si>
  <si>
    <t>II10-995</t>
  </si>
  <si>
    <t>King/Cal King</t>
  </si>
  <si>
    <t>AMAZON,AMAZONDS,ASHFURNDS,BLK01,CSNSTORES,HDDS,JCPENNEY01,KOHLDSN,MACY02,OLLIIX,OVERSTOCK01,ROOMECOM,ZOLA</t>
  </si>
  <si>
    <t>4/23/2018</t>
  </si>
  <si>
    <t>II10-1274</t>
  </si>
  <si>
    <t>White/Navy</t>
  </si>
  <si>
    <t>PP000428;PF005760</t>
  </si>
  <si>
    <t>9/27/2022</t>
  </si>
  <si>
    <t>10/2/2025</t>
  </si>
  <si>
    <t>AMAZONDS,ASHFURNDS,CSNSTORES,DESINC,HDDS,JCPENNEY01,KOHLDSN,MACY02,NRTPORT,OLLIIX,OVERSTOCK01</t>
  </si>
  <si>
    <t>10/20/2022</t>
  </si>
  <si>
    <t>11/3/2022</t>
  </si>
  <si>
    <t>II10-1275</t>
  </si>
  <si>
    <t>9/5/2025</t>
  </si>
  <si>
    <t>AMAZON,AMAZONDS,AMERSIGNDS,ASHFURNDS,CSNSTORES,HDDS,KOHLDSN,MACY02,OLLIIX,OVERSTOCK01,ZOLA</t>
  </si>
  <si>
    <t>10/27/2022</t>
  </si>
  <si>
    <t>II10-1346</t>
  </si>
  <si>
    <t>Sage/Ivory</t>
  </si>
  <si>
    <t>TBD</t>
  </si>
  <si>
    <t>3/12/2025</t>
  </si>
  <si>
    <t>11/13/2025</t>
  </si>
  <si>
    <t>AMAZON,AMAZONDS,CSNSTORES,KOHLDSN,MACY02,OLLIIX,OVERSTOCK01</t>
  </si>
  <si>
    <t>4/21/2025</t>
  </si>
  <si>
    <t>II10-1347</t>
  </si>
  <si>
    <t>3/13/2025</t>
  </si>
  <si>
    <t>AMAZON,AMAZONDS,CSNSTORES,KOHLDSN,MACY02,OVERSTOCK01</t>
  </si>
  <si>
    <t>4/15/2025</t>
  </si>
  <si>
    <t>II10-1089</t>
  </si>
  <si>
    <t>Gray</t>
  </si>
  <si>
    <t>PF005067</t>
  </si>
  <si>
    <t>3/31/2020</t>
  </si>
  <si>
    <t>10/7/2025</t>
  </si>
  <si>
    <t>AMAZONDS,ASHFURNDS,HDDS,JCPENNEY01,KOHLDSN,MACY02,NRTPORT,OLLIIX,OVERSTOCK01,ZOLA</t>
  </si>
  <si>
    <t>4/6/2020</t>
  </si>
  <si>
    <t>4/8/2020</t>
  </si>
  <si>
    <t>II10-1090</t>
  </si>
  <si>
    <t>3/30/2020</t>
  </si>
  <si>
    <t>AMAZONDS,ASHFURNDS,BLK01,CSNSTORES,KIRKLANDDS,KOHLDSN,MACY02,NRTPORT,OLLIIX,OVERSTOCK01</t>
  </si>
  <si>
    <t>II10-1116</t>
  </si>
  <si>
    <t>Cody</t>
  </si>
  <si>
    <t>3 Piece Cotton Comforter Set</t>
  </si>
  <si>
    <t>Gray/Yellow</t>
  </si>
  <si>
    <t>B+</t>
  </si>
  <si>
    <t>PP001505;PF005117</t>
  </si>
  <si>
    <t>Striped</t>
  </si>
  <si>
    <t>Casual</t>
  </si>
  <si>
    <t>10/21/2020</t>
  </si>
  <si>
    <t>9/12/2025</t>
  </si>
  <si>
    <t>AMAZONDS,CSNSTORES,HDDS,KOHLDSN,OLLIIX,OVERSTOCK01</t>
  </si>
  <si>
    <t>10/26/2020</t>
  </si>
  <si>
    <t>11/10/2020</t>
  </si>
  <si>
    <t>II10-1117</t>
  </si>
  <si>
    <t>AMAZON,AMAZONDS,ASHFURNDS,CSNSTORES,MACY02,OLLIIX,OVERSTOCK01,TGTDVS</t>
  </si>
  <si>
    <t>II10-1261</t>
  </si>
  <si>
    <t>Gray/Navy</t>
  </si>
  <si>
    <t>Donation</t>
  </si>
  <si>
    <t>C</t>
  </si>
  <si>
    <t>PP001505;PF005755</t>
  </si>
  <si>
    <t>Cotton</t>
  </si>
  <si>
    <t>BOHO</t>
  </si>
  <si>
    <t>8/3/2022</t>
  </si>
  <si>
    <t>8/5/2022</t>
  </si>
  <si>
    <t>8/30/2022</t>
  </si>
  <si>
    <t>II10-1069</t>
  </si>
  <si>
    <t>Ellipse</t>
  </si>
  <si>
    <t>Cotton Jacquard Comforter Set</t>
  </si>
  <si>
    <t>Navy</t>
  </si>
  <si>
    <t>Close-out</t>
  </si>
  <si>
    <t>PP001094;PF004766</t>
  </si>
  <si>
    <t>Jacquard Fabric</t>
  </si>
  <si>
    <t>Modern/Contemporary</t>
  </si>
  <si>
    <t>8/29/2019</t>
  </si>
  <si>
    <t>BLK01,CSNSTORES,KOHLDSN,MACY02,OLLIIX,TGTDVS</t>
  </si>
  <si>
    <t>9/29/2019</t>
  </si>
  <si>
    <t>10/4/2019</t>
  </si>
  <si>
    <t>II10-1070</t>
  </si>
  <si>
    <t>8/28/2019</t>
  </si>
  <si>
    <t>CSNSTORES,JCPENNEY01,KOHLDSN,OLLIIX,OVERSTOCK01,TGTDVS</t>
  </si>
  <si>
    <t>10/7/2019</t>
  </si>
  <si>
    <t>II10-1052</t>
  </si>
  <si>
    <t>Blush</t>
  </si>
  <si>
    <t>PP001094;PF004582</t>
  </si>
  <si>
    <t>3/1/2019</t>
  </si>
  <si>
    <t>AMAZONDS,CSNSTORES,DLBRAND,JCPENNEY01,KIRKLANDDS,MACY02,OLLIIX,OVERSTOCK01,TGTDVS</t>
  </si>
  <si>
    <t>4/9/2019</t>
  </si>
  <si>
    <t>4/16/2019</t>
  </si>
  <si>
    <t>II10-1053</t>
  </si>
  <si>
    <t>CSNSTORES,JCPENNEY01,MACY02,OLLIIX,OVERSTOCK01,TGTDVS,ZOLA</t>
  </si>
  <si>
    <t>4/11/2019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</si>
  <si>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</si>
  <si>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</si>
  <si>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</si>
  <si>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</si>
  <si>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</si>
  <si>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</si>
  <si>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</si>
  <si>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AMAZONDS,AMERSIGNDS,CSNSTORES,KIRKLANDDS,KOHLDSN,MACY02,OLLIIX,TGTDVS</t>
  </si>
  <si>
    <t>3/22/2019</t>
  </si>
  <si>
    <t>3/27/2019</t>
  </si>
  <si>
    <t>II10-1057</t>
  </si>
  <si>
    <t>AMAZON,BEALLSDS,CSNSTORES,DLBRAND,JCPENNEY01,KOHLDSN,LAMPDS,MACY02,OLLIIX,OVERSTOCK01,TGTDVS</t>
  </si>
  <si>
    <t>3/25/2019</t>
  </si>
  <si>
    <t>II10-1130</t>
  </si>
  <si>
    <t>Black/White</t>
  </si>
  <si>
    <t>PP001095;PF005261</t>
  </si>
  <si>
    <t>12/17/2020</t>
  </si>
  <si>
    <t>AMAZON,ASHFURNDS,CSNSTORES,DESINC,KOHLDSN,OLLIIX,OVERSTOCK01,TGTDVS,ZOLA</t>
  </si>
  <si>
    <t>2/1/2021</t>
  </si>
  <si>
    <t>II10-1131</t>
  </si>
  <si>
    <t>ASHFURNDS,CSNSTORES,KIRKLANDDS,KOHLDSN,MACY02,OLLIIX,OVERSTOCK01,TGTDVS</t>
  </si>
  <si>
    <t>1/22/2021</t>
  </si>
  <si>
    <t>II10-1061</t>
  </si>
  <si>
    <t>Mila</t>
  </si>
  <si>
    <t>3 Piece Cotton Comforter Set with Chenille Tufting</t>
  </si>
  <si>
    <t>A</t>
  </si>
  <si>
    <t>PP001321;PF004763</t>
  </si>
  <si>
    <t>9/18/2019</t>
  </si>
  <si>
    <t>AMAZONDS,CSNSTORES,DLBRAND,KIRKLANDDS,KOHLDSN,MACY02,NRTPORT,OLLIIX,OVERSTOCK01,TGTDVS</t>
  </si>
  <si>
    <t>10/12/2019</t>
  </si>
  <si>
    <t>11/25/2019</t>
  </si>
  <si>
    <t>II10-1062</t>
  </si>
  <si>
    <t>CSNSTORES,FINGERHUTDS,HDDS,JCPENNEY01,KOHLDSN,MACY02,NRTPORT,OLLIIX,OVERSTOCK01,TGTDVS,ZOLA</t>
  </si>
  <si>
    <t>11/27/2019</t>
  </si>
  <si>
    <t>II10-1248</t>
  </si>
  <si>
    <t>PP001321;PF005708</t>
  </si>
  <si>
    <t>5/5/2022</t>
  </si>
  <si>
    <t>AMAZONDS,CSNSTORES,MACY02,NRTPORT,OVERSTOCK01,TGTDVS</t>
  </si>
  <si>
    <t>5/12/2022</t>
  </si>
  <si>
    <t>7/20/2022</t>
  </si>
  <si>
    <t>II10-1249</t>
  </si>
  <si>
    <t>AMAZONDS,CSNSTORES,HDDS,KOHLDSN,OVERSTOCK01,TGTDVS</t>
  </si>
  <si>
    <t>7/1/2022</t>
  </si>
  <si>
    <t>II10-1124</t>
  </si>
  <si>
    <t>Taupe</t>
  </si>
  <si>
    <t>PP001321;PF005135</t>
  </si>
  <si>
    <t>9/23/2020</t>
  </si>
  <si>
    <t>AMAZONDS,CSNSTORES,MACY02,OLLIIX,TGTDVS</t>
  </si>
  <si>
    <t>9/28/2020</t>
  </si>
  <si>
    <t>II10-1125</t>
  </si>
  <si>
    <t>AMAZONDS,BLK01,HDDS,KOHLDSN,MACY02,OVERSTOCK01,TGTDVS</t>
  </si>
  <si>
    <t>10/27/2020</t>
  </si>
  <si>
    <t>II10-1315</t>
  </si>
  <si>
    <t>Auburn</t>
  </si>
  <si>
    <t>PP001321;PF006111</t>
  </si>
  <si>
    <t>Global</t>
  </si>
  <si>
    <t>11/21/2023</t>
  </si>
  <si>
    <t>KOHLDSN,OVERSTOCK01,TGTDVS</t>
  </si>
  <si>
    <t>11/26/2023</t>
  </si>
  <si>
    <t>8/29/2024</t>
  </si>
  <si>
    <t>II10-1316</t>
  </si>
  <si>
    <t>TGTDVS</t>
  </si>
  <si>
    <t>3/12/2024</t>
  </si>
  <si>
    <t>II10-1112</t>
  </si>
  <si>
    <t>Arizona</t>
  </si>
  <si>
    <t>Yellow</t>
  </si>
  <si>
    <t>PP001500;PF005109</t>
  </si>
  <si>
    <t>Global Inspired</t>
  </si>
  <si>
    <t>10/3/2020</t>
  </si>
  <si>
    <t>ASHFURNDS,CSNSTORES,DLBRAND,JCPENNEY01,MACY02,OLLIIX,OVERSTOCK01</t>
  </si>
  <si>
    <t>10/15/2020</t>
  </si>
  <si>
    <t>11/22/2020</t>
  </si>
  <si>
    <t>II10-1113</t>
  </si>
  <si>
    <t>AMAZONDS,ASHFURNDS,BLK01,CSNSTORES,HDDS,KOHLDSN,MACY02,OLLIIX,OVERSTOCK01</t>
  </si>
  <si>
    <t>11/18/2020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</si>
  <si>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</si>
  <si>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</si>
  <si>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</si>
  <si>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</si>
  <si>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</si>
  <si>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</si>
  <si>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</si>
  <si>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AMAZONDS,CSNSTORES,JCPENNEY01,MACY02,OLLIIX,OVERSTOCK01</t>
  </si>
  <si>
    <t>4/17/2024</t>
  </si>
  <si>
    <t>II10-1312</t>
  </si>
  <si>
    <t>AMERSIGNDS,CSNSTORES,JCPENNEY01,KOHLDSN,MACY02,OLLIIX,OVERSTOCK01,ZOLA</t>
  </si>
  <si>
    <t>4/3/2024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</si>
  <si>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</si>
  <si>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</si>
  <si>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</si>
  <si>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</si>
  <si>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</si>
  <si>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</si>
  <si>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</si>
  <si>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AMERSIGNDS,CSNSTORES,MACY02,OLLIIX,OVERSTOCK01,TGTDVS</t>
  </si>
  <si>
    <t>8/4/2020</t>
  </si>
  <si>
    <t>II10-1109</t>
  </si>
  <si>
    <t>AMAZONDS,ASHFURNDS,CSNSTORES,JCPENNEY01,KOHLDSN,MACY02,OLLIIX,OVERSTOCK01,ROOMECOM,ZOLA</t>
  </si>
  <si>
    <t>8/12/2020</t>
  </si>
  <si>
    <t>II10-1320</t>
  </si>
  <si>
    <t>Shay</t>
  </si>
  <si>
    <t>3 Piece Striped Cotton Comforter Set</t>
  </si>
  <si>
    <t>Sage</t>
  </si>
  <si>
    <t>B</t>
  </si>
  <si>
    <t>PP001961;PF006245</t>
  </si>
  <si>
    <t>6/4/2024</t>
  </si>
  <si>
    <t>AMAZONDS,DLBRAND,JCPENNEY01,KOHLDSN,MACY02,OLLIIX,TGTDVS</t>
  </si>
  <si>
    <t>7/29/2024</t>
  </si>
  <si>
    <t>9/16/2024</t>
  </si>
  <si>
    <t>II10-1321</t>
  </si>
  <si>
    <t>AMAZONDS,CSNSTORES,JCPENNEY01,KOHLDSN,MACY02,NRTPORT,OLLIIX,TGTDVS,ZOLA</t>
  </si>
  <si>
    <t>8/30/2024</t>
  </si>
  <si>
    <t>II10-1324</t>
  </si>
  <si>
    <t>PP001961;PF006246</t>
  </si>
  <si>
    <t>AMAZONDS,MACY02,TGTDVS</t>
  </si>
  <si>
    <t>5/21/2025</t>
  </si>
  <si>
    <t>II10-1325</t>
  </si>
  <si>
    <t>6/5/2024</t>
  </si>
  <si>
    <t>AMAZONDS,JCPENNEY01,KOHLDSN,OLLIIX,TGTDVS</t>
  </si>
  <si>
    <t>12/3/2024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</si>
  <si>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</si>
  <si>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</si>
  <si>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</si>
  <si>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</si>
  <si>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</si>
  <si>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</si>
  <si>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</si>
  <si>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4/2/2017</t>
  </si>
  <si>
    <t>BLK01,CSNSTORES,FINGERHUTDS,HDDS,KOHLDSN,MACY02,OLLIIX</t>
  </si>
  <si>
    <t>9/28/2016</t>
  </si>
  <si>
    <t>11/3/2016</t>
  </si>
  <si>
    <t>II10-782</t>
  </si>
  <si>
    <t>6/30/2017</t>
  </si>
  <si>
    <t>AMAZONDS,BLK01,CSNSTORES,FINGERHUTDS,JCPENNEY01,KOHLDSN,MACY02,OLLIIX</t>
  </si>
  <si>
    <t>11/2/2016</t>
  </si>
  <si>
    <t>II10-785</t>
  </si>
  <si>
    <t>PF001638;PP000371</t>
  </si>
  <si>
    <t>CSNSTORES,JCPENNEY01,OVERSTOCK01,ROOMECOM,TGTDVS</t>
  </si>
  <si>
    <t>II10-786</t>
  </si>
  <si>
    <t>AMAZONDS,BLK01,KOHLDSN,MACY02,TGTDVS</t>
  </si>
  <si>
    <t>II10-552</t>
  </si>
  <si>
    <t>PF001636;PP000371</t>
  </si>
  <si>
    <t>AMAZONDS,AMERSIGNDS,FINGERHUTDS,KOHLDSN,MACY02,OLLIIX,ROOMECOM</t>
  </si>
  <si>
    <t>7/30/2016</t>
  </si>
  <si>
    <t>10/14/2015</t>
  </si>
  <si>
    <t>II10-553</t>
  </si>
  <si>
    <t>AMAZONDS,DLBRAND,JCPENNEY01,KOHLDSN,MACY02,OLLIIX,OVERSTOCK01</t>
  </si>
  <si>
    <t>9/30/2015</t>
  </si>
  <si>
    <t>II10-1149</t>
  </si>
  <si>
    <t>Kara</t>
  </si>
  <si>
    <t>3 Piece Cotton Jacquard Comforter Set</t>
  </si>
  <si>
    <t>PP001486;PF005293</t>
  </si>
  <si>
    <t>Solid</t>
  </si>
  <si>
    <t>Farmhouse</t>
  </si>
  <si>
    <t>1/19/2021</t>
  </si>
  <si>
    <t>AMAZONDS,CSNSTORES,DLBRAND,HHGLOBALTTS,JCPENNEY01,KOHLDSN,MACY02,NRTPORT,OLLIIX,TGTDVS</t>
  </si>
  <si>
    <t>1/20/2021</t>
  </si>
  <si>
    <t>3/4/2021</t>
  </si>
  <si>
    <t>II10-1150</t>
  </si>
  <si>
    <t>AMAZONDS,MACY02,NRTPORT,OLLIIX,TGTDVS</t>
  </si>
  <si>
    <t>3/2/2021</t>
  </si>
  <si>
    <t>II10-1104</t>
  </si>
  <si>
    <t>PP001486;PF005087</t>
  </si>
  <si>
    <t>Farmhouse/Country /Cottage</t>
  </si>
  <si>
    <t>4/7/2020</t>
  </si>
  <si>
    <t>AMAZONDS,BLK01,KOHLDSN,MACY02,NRTPORT,OLLIIX,OVERSTOCK01,TGTDVS,ZOLA</t>
  </si>
  <si>
    <t>4/22/2020</t>
  </si>
  <si>
    <t>5/21/2020</t>
  </si>
  <si>
    <t>II10-1105</t>
  </si>
  <si>
    <t>AMAZONDS,DLBRAND,JCPENNEY01,KOHLDSN,MACY02,OLLIIX,OVERSTOCK01,TGTDVS,ZOLA</t>
  </si>
  <si>
    <t>5/12/2020</t>
  </si>
  <si>
    <t>II10-1270</t>
  </si>
  <si>
    <t>PP001486;PF005762</t>
  </si>
  <si>
    <t>8/23/2022</t>
  </si>
  <si>
    <t>KOHLDSN,MACY02,OVERSTOCK01,TGTDVS</t>
  </si>
  <si>
    <t>9/2/2022</t>
  </si>
  <si>
    <t>9/28/2022</t>
  </si>
  <si>
    <t>II10-1266</t>
  </si>
  <si>
    <t>PP001486;PF005761</t>
  </si>
  <si>
    <t>AMAZONDS,KOHLDSN,MACY02,OLLIIX,TGTDVS</t>
  </si>
  <si>
    <t>9/12/2022</t>
  </si>
  <si>
    <t>II10-1267</t>
  </si>
  <si>
    <t>AMAZONDS,JCPENNEY01,KOHLDSN,MACY02,NRTPORT,OLLIIX,OVERSTOCK01,TGTDVS</t>
  </si>
  <si>
    <t>11/28/2022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</si>
  <si>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</si>
  <si>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</si>
  <si>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</si>
  <si>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</si>
  <si>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</si>
  <si>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</si>
  <si>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8/30/2018</t>
  </si>
  <si>
    <t>AMAZONDS,AMERSIGNDS,CSNSTORES,DESINC,HSNDS,JCPENNEY01,KOHLDSN,MACY02,NRTPORT,OLLIIX</t>
  </si>
  <si>
    <t>9/8/2018</t>
  </si>
  <si>
    <t>10/9/2018</t>
  </si>
  <si>
    <t>II10-1039</t>
  </si>
  <si>
    <t>AMAZONDS,DLBRAND,JCPENNEY01,KOHLDSN,MACY02,NRTPORT,OLLIIX</t>
  </si>
  <si>
    <t>9/18/2018</t>
  </si>
  <si>
    <t>10/11/2018</t>
  </si>
  <si>
    <t>II10-1100</t>
  </si>
  <si>
    <t>Grey/Black</t>
  </si>
  <si>
    <t>PF005086;PP001731</t>
  </si>
  <si>
    <t>3/9/2020</t>
  </si>
  <si>
    <t>AMAZON,JCPENNEY01,KOHLDSN,MACY02,OLLIIX,TGTDVS</t>
  </si>
  <si>
    <t>4/9/2020</t>
  </si>
  <si>
    <t>II10-1101</t>
  </si>
  <si>
    <t>AMAZONDS,AMERSIGNDS,FINGERHUTDS,KIRKLANDDS,KOHLDSN,TGTDVS</t>
  </si>
  <si>
    <t>II10-596</t>
  </si>
  <si>
    <t>Masie</t>
  </si>
  <si>
    <t>3 Piece Elastic Embroidered Cotton Comforter Set</t>
  </si>
  <si>
    <t>White</t>
  </si>
  <si>
    <t>PF001679;PP000451</t>
  </si>
  <si>
    <t>ASHFURNDS,CSNSTORES,DLBRAND,MACY02,OLLIIX,OVERSTOCK01,TGTDVS</t>
  </si>
  <si>
    <t>6/22/2016</t>
  </si>
  <si>
    <t>II10-597</t>
  </si>
  <si>
    <t>ASHFURNDS,BLK01,NRTPORT,OVERSTOCK01,ZOLA</t>
  </si>
  <si>
    <t>7/14/2016</t>
  </si>
  <si>
    <t>II10-1330</t>
  </si>
  <si>
    <t>Cairo</t>
  </si>
  <si>
    <t>PF006275;PP001968</t>
  </si>
  <si>
    <t>Plaid</t>
  </si>
  <si>
    <t>7/24/2024</t>
  </si>
  <si>
    <t>9/22/2025</t>
  </si>
  <si>
    <t>KOHLDSN,MACY02,OLLIIX,OVERSTOCK01</t>
  </si>
  <si>
    <t>8/14/2024</t>
  </si>
  <si>
    <t>12/17/2024</t>
  </si>
  <si>
    <t>II10-1331</t>
  </si>
  <si>
    <t>11/25/2024</t>
  </si>
  <si>
    <t>II10-1214</t>
  </si>
  <si>
    <t>Serena</t>
  </si>
  <si>
    <t>3 Piece Cotton Printed Comforter Set w/ trims</t>
  </si>
  <si>
    <t>PP001725;PF005641</t>
  </si>
  <si>
    <t>Mid-Century</t>
  </si>
  <si>
    <t>11/17/2021</t>
  </si>
  <si>
    <t>HHGLOBALTTS,NRTPORT,OVERSTOCK01</t>
  </si>
  <si>
    <t>11/19/2021</t>
  </si>
  <si>
    <t>12/13/2021</t>
  </si>
  <si>
    <t>Yes</t>
  </si>
  <si>
    <t>II10-1215</t>
  </si>
  <si>
    <t>NRTPORT,OVERSTOCK01</t>
  </si>
  <si>
    <t>12/9/2021</t>
  </si>
  <si>
    <t>II12-996</t>
  </si>
  <si>
    <t>DUVET&amp;DUVET SET</t>
  </si>
  <si>
    <t>Duvet Mini Set</t>
  </si>
  <si>
    <t>Cotton Printed Duvet Cover Set with Chenille</t>
  </si>
  <si>
    <t>AMAZON,AMAZONDS,CSNSTORES,JCPENNEY01,KOHLDSN,MACY02,OVERSTOCK01,ZOLA</t>
  </si>
  <si>
    <t>8/29/2018</t>
  </si>
  <si>
    <t>II12-997</t>
  </si>
  <si>
    <t>AMAZON,ASHFURNDS,HSNDS,JCPENNEY01,KOHLDSN,MACY02,OLLIIX,ZOLA</t>
  </si>
  <si>
    <t>8/28/2018</t>
  </si>
  <si>
    <t>II12-1276</t>
  </si>
  <si>
    <t>AMAZONDS,ASHFURNDS,CSNSTORES,HDDS,KOHLDSN,MACY02,OLLIIX,OVERSTOCK01</t>
  </si>
  <si>
    <t>11/7/2022</t>
  </si>
  <si>
    <t>II12-1277</t>
  </si>
  <si>
    <t>AMAZONDS,CSNSTORES,HDDS,JCPENNEY01,KOHLDSN,MACY02,OLLIIX,OVERSTOCK01</t>
  </si>
  <si>
    <t>11/4/2022</t>
  </si>
  <si>
    <t>II12-1091</t>
  </si>
  <si>
    <t>4/23/2020</t>
  </si>
  <si>
    <t>AMAZON,CSNSTORES,HSNDS,MACY02,OLLIIX,OVERSTOCK01</t>
  </si>
  <si>
    <t>4/27/2020</t>
  </si>
  <si>
    <t>II12-1092</t>
  </si>
  <si>
    <t>AMAZON,AMAZONDS,ASHFURNDS,CSNSTORES,KOHLDSN,MACY02,OVERSTOCK01</t>
  </si>
  <si>
    <t>II12-1348</t>
  </si>
  <si>
    <t>AMAZON,CSNSTORES,DLBRAND,MACY02</t>
  </si>
  <si>
    <t>5/1/2025</t>
  </si>
  <si>
    <t>II12-1349</t>
  </si>
  <si>
    <t>AMAZON,CSNSTORES,KOHLDSN,MACY02,NRTPORT</t>
  </si>
  <si>
    <t>4/17/2025</t>
  </si>
  <si>
    <t>II12-1063</t>
  </si>
  <si>
    <t>3 Piece Cotton Duvet Cover Set with Chenille Tufting</t>
  </si>
  <si>
    <t>CSNSTORES,HOUZZ,MACY02,OVERSTOCK01,TGTDVS</t>
  </si>
  <si>
    <t>12/11/2019</t>
  </si>
  <si>
    <t>II12-1064</t>
  </si>
  <si>
    <t>CSNSTORES,KOHLDSN,MACY02,OVERSTOCK01</t>
  </si>
  <si>
    <t>II12-1126</t>
  </si>
  <si>
    <t>9/30/2020</t>
  </si>
  <si>
    <t>AMAZON,CSNSTORES,JCPENNEY01,KOHLDSN,MACY02,OVERSTOCK01,TGTDVS</t>
  </si>
  <si>
    <t>II12-1127</t>
  </si>
  <si>
    <t>CSNSTORES,KOHLDSN,MACY02,OLLIIX,OVERSTOCK01,TGTDVS</t>
  </si>
  <si>
    <t>II12-1317</t>
  </si>
  <si>
    <t>Farm House</t>
  </si>
  <si>
    <t>JCPENNEY01,TGTDVS</t>
  </si>
  <si>
    <t>9/3/2024</t>
  </si>
  <si>
    <t>II12-1318</t>
  </si>
  <si>
    <t>OLLIIX</t>
  </si>
  <si>
    <t>12/12/2023</t>
  </si>
  <si>
    <t>II12-1250</t>
  </si>
  <si>
    <t>AMAZON,JCPENNEY01,MACY02,OVERSTOCK01,TGTDVS</t>
  </si>
  <si>
    <t>8/17/2022</t>
  </si>
  <si>
    <t>II12-1251</t>
  </si>
  <si>
    <t>AMAZONDS,DLBRAND,HOUZZ,MACY02,TGTDVS</t>
  </si>
  <si>
    <t>8/12/2022</t>
  </si>
  <si>
    <t>II12-1054</t>
  </si>
  <si>
    <t>Cotton Jacquard Duvet Cover Set</t>
  </si>
  <si>
    <t>CSNSTORES,JCPENNEY01,MACY02,TGTDVS</t>
  </si>
  <si>
    <t>3/18/2019</t>
  </si>
  <si>
    <t>II12-1055</t>
  </si>
  <si>
    <t>AMAZON,CSNSTORES,MACY02,NRTPORT,OLLIIX,OVERSTOCK01,TGTDVS</t>
  </si>
  <si>
    <t>3/31/2019</t>
  </si>
  <si>
    <t>4/30/2019</t>
  </si>
  <si>
    <t>II12-1071</t>
  </si>
  <si>
    <t>CSNSTORES,JCPENNEY01,MACY02,TGTDVS,ZOLA</t>
  </si>
  <si>
    <t>10/10/2019</t>
  </si>
  <si>
    <t>II12-1072</t>
  </si>
  <si>
    <t>CSNSTORES,DLBRAND,KOHLDSN,MACY02,TGTDVS,ZOLA</t>
  </si>
  <si>
    <t>10/3/2019</t>
  </si>
  <si>
    <t>II12-1058</t>
  </si>
  <si>
    <t>Cotton Printed Duvet Cover Set with Trims</t>
  </si>
  <si>
    <t>AMAZON,AMAZONDS,CSNSTORES,MACY02,OLLIIX,OVERSTOCK01,TGTDVS</t>
  </si>
  <si>
    <t>3/28/2019</t>
  </si>
  <si>
    <t>II12-1059</t>
  </si>
  <si>
    <t>AMAZON,CSNSTORES,KOHLDSN,MACY02,TGTDVS</t>
  </si>
  <si>
    <t>4/1/2019</t>
  </si>
  <si>
    <t>II12-1132</t>
  </si>
  <si>
    <t>AMAZON,CSNSTORES,MACY02,OVERSTOCK01,TGTDVS</t>
  </si>
  <si>
    <t>1/26/2021</t>
  </si>
  <si>
    <t>II12-1133</t>
  </si>
  <si>
    <t>AMAZON,CSNSTORES,KOHLDSN,MACY02</t>
  </si>
  <si>
    <t>II12-1110</t>
  </si>
  <si>
    <t>3 Piece Flax and Cotton Blended Duvet Cover Set</t>
  </si>
  <si>
    <t>7/31/2020</t>
  </si>
  <si>
    <t>CSNSTORES,JCPENNEY01,KOHLDSN,OVERSTOCK01,TGTDVS</t>
  </si>
  <si>
    <t>8/14/2020</t>
  </si>
  <si>
    <t>II12-1111</t>
  </si>
  <si>
    <t>AMAZONDS,CSNSTORES,JCPENNEY01,KOHLDSN,MACY02,OLLIIX,TGTDVS,ZOLA</t>
  </si>
  <si>
    <t>8/5/2020</t>
  </si>
  <si>
    <t>II12-1118</t>
  </si>
  <si>
    <t>3 Piece Cotton Duvet Cover Set</t>
  </si>
  <si>
    <t>CSNSTORES,MACY02,OVERSTOCK01</t>
  </si>
  <si>
    <t>II12-1119</t>
  </si>
  <si>
    <t>CSNSTORES,DLBRAND,KOHLDSN,MACY02</t>
  </si>
  <si>
    <t>II12-1313</t>
  </si>
  <si>
    <t>3 Piece Cotton Blend Chenille Duvet Cover Set</t>
  </si>
  <si>
    <t>AMAZONDS,CSNSTORES,KOHLDSN,MACY02,OLLIIX,TGTDVS,ZOLA</t>
  </si>
  <si>
    <t>1/2/2024</t>
  </si>
  <si>
    <t>II12-1314</t>
  </si>
  <si>
    <t>12/14/2023</t>
  </si>
  <si>
    <t>II12-783</t>
  </si>
  <si>
    <t>3 Piece Duvet Cover Mini Set</t>
  </si>
  <si>
    <t>KOHLDSN,MACY02,ZOLA</t>
  </si>
  <si>
    <t>II12-784</t>
  </si>
  <si>
    <t>AMAZON,CSNSTORES,KOHLDSN,MACY02,OVERSTOCK01,TGTDVS</t>
  </si>
  <si>
    <t>11/7/2016</t>
  </si>
  <si>
    <t>II12-554</t>
  </si>
  <si>
    <t>AMAZON,JCPENNEY01,KOHLDSN,MACY02,TGTDVS</t>
  </si>
  <si>
    <t>9/28/2015</t>
  </si>
  <si>
    <t>II12-555</t>
  </si>
  <si>
    <t>CSNSTORES,KOHLDSN,MACY02</t>
  </si>
  <si>
    <t>10/13/2015</t>
  </si>
  <si>
    <t>II12-787</t>
  </si>
  <si>
    <t>AMAZON,DLBRAND,KOHLDSN,MACY02,OVERSTOCK01,TGTDVS</t>
  </si>
  <si>
    <t>11/25/2016</t>
  </si>
  <si>
    <t>II12-788</t>
  </si>
  <si>
    <t>AMAZONDS,KOHLDSN,MACY02,TGTDVS</t>
  </si>
  <si>
    <t>II12-1322</t>
  </si>
  <si>
    <t>3 Piece Striped Cotton Duvet Cover Set</t>
  </si>
  <si>
    <t>AMAZON,CSNSTORES,JCPENNEY01,MACY02,OLLIIX,TGTDVS</t>
  </si>
  <si>
    <t>2/5/2025</t>
  </si>
  <si>
    <t>II12-1323</t>
  </si>
  <si>
    <t>AMAZON,JCPENNEY01,MACY02,TGTDVS</t>
  </si>
  <si>
    <t>9/23/2024</t>
  </si>
  <si>
    <t>II12-1326</t>
  </si>
  <si>
    <t>AMAZON,AMAZONDS,CSNSTORES,KOHLDSN,TGTDVS</t>
  </si>
  <si>
    <t>8/1/2025</t>
  </si>
  <si>
    <t>II12-1327</t>
  </si>
  <si>
    <t>AMAZON,KOHLDSN,MACY02,TGTDVS</t>
  </si>
  <si>
    <t>6/2/2025</t>
  </si>
  <si>
    <t>II12-1106</t>
  </si>
  <si>
    <t>3 Piece Cotton Jacquard Duvet Cover Set</t>
  </si>
  <si>
    <t>AMAZON,DLBRAND,HDDS,JCPENNEY01,KOHLDSN,MACY02,ZOLA</t>
  </si>
  <si>
    <t>5/25/2020</t>
  </si>
  <si>
    <t>II12-1107</t>
  </si>
  <si>
    <t>CSNSTORES,JCPENNEY01,KOHLDSN,MACY02,OVERSTOCK01,ZOLA</t>
  </si>
  <si>
    <t>6/2/2020</t>
  </si>
  <si>
    <t>II12-1272</t>
  </si>
  <si>
    <t>AMAZONDS,JCPENNEY01,KOHLDSN,MACY02,TGTDVS</t>
  </si>
  <si>
    <t>9/20/2022</t>
  </si>
  <si>
    <t>II12-1273</t>
  </si>
  <si>
    <t>AMAZONDS,DLBRAND,KOHLDSN,OLLIIX,TGTDVS,ZOLA</t>
  </si>
  <si>
    <t>10/6/2022</t>
  </si>
  <si>
    <t>II12-1268</t>
  </si>
  <si>
    <t>KOHLDSN,TGTDVS</t>
  </si>
  <si>
    <t>10/24/2022</t>
  </si>
  <si>
    <t>II12-1269</t>
  </si>
  <si>
    <t>AMAZONDS,HHGLOBALTTS,TGTDVS</t>
  </si>
  <si>
    <t>11/21/2022</t>
  </si>
  <si>
    <t>II12-1114</t>
  </si>
  <si>
    <t>CSNSTORES,DLBRAND,HDDS,MACY02</t>
  </si>
  <si>
    <t>11/16/2020</t>
  </si>
  <si>
    <t>II12-1115</t>
  </si>
  <si>
    <t>AMAZON,AMAZONDS,CSNSTORES,TGTDVS</t>
  </si>
  <si>
    <t>11/23/2020</t>
  </si>
  <si>
    <t>II12-1040</t>
  </si>
  <si>
    <t>Cotton Jacquard Duvet Cover Mini Set</t>
  </si>
  <si>
    <t>AMAZON,CSNSTORES,DLBRAND,MACY02,OLLIIX</t>
  </si>
  <si>
    <t>9/13/2018</t>
  </si>
  <si>
    <t>9/21/2018</t>
  </si>
  <si>
    <t>II12-1041</t>
  </si>
  <si>
    <t>AMAZON,MACY02</t>
  </si>
  <si>
    <t>9/11/2018</t>
  </si>
  <si>
    <t>9/25/2018</t>
  </si>
  <si>
    <t>II12-1102</t>
  </si>
  <si>
    <t>AMAZON,MACY02,TGTDVS</t>
  </si>
  <si>
    <t>4/10/2020</t>
  </si>
  <si>
    <t>II12-1103</t>
  </si>
  <si>
    <t>AMAZON,KOHLDSN,OVERSTOCK01</t>
  </si>
  <si>
    <t>4/13/2020</t>
  </si>
  <si>
    <t>II12-1332</t>
  </si>
  <si>
    <t>3 Piece Cotton Jacquard Duvet Set</t>
  </si>
  <si>
    <t>AMAZON,KOHLDSN,MACY02,OVERSTOCK01</t>
  </si>
  <si>
    <t>12/16/2024</t>
  </si>
  <si>
    <t>II12-1333</t>
  </si>
  <si>
    <t>II12-598</t>
  </si>
  <si>
    <t>3 Piece Elastic Embroidered Cotton Duvet Cover Set</t>
  </si>
  <si>
    <t>AMAZONDS,DLBRAND,JCPENNEY01,KOHLDSN,MACY02,OLLIIX,OVERSTOCK01,TGTDVS</t>
  </si>
  <si>
    <t>6/20/2016</t>
  </si>
  <si>
    <t>II12-599</t>
  </si>
  <si>
    <t>AMAZON,OLLIIX,OVERSTOCK01,TGTDVS</t>
  </si>
  <si>
    <t>8/11/2016</t>
  </si>
  <si>
    <t>II12-1216</t>
  </si>
  <si>
    <t>3 Piece Cotton Printed Duvet Cover Set w/ trims</t>
  </si>
  <si>
    <t>DLBRAND,HHGLOBALTTS</t>
  </si>
  <si>
    <t>II12-1217</t>
  </si>
  <si>
    <t>12/27/2021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</si>
  <si>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</si>
  <si>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</si>
  <si>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</si>
  <si>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</si>
  <si>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</si>
  <si>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</si>
  <si>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</si>
  <si>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</si>
  <si>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AMAZON,BLK01,CSNSTORES,MACY02,OLLIIX,OVERSTOCK01,TGTDVS</t>
  </si>
  <si>
    <t>9/15/2021</t>
  </si>
  <si>
    <t>II13-1202</t>
  </si>
  <si>
    <t>AMAZON,ASHFURNDS,CSNSTORES,MACY02,OLLIIX,OVERSTOCK01,TGTDVS</t>
  </si>
  <si>
    <t>10/18/2021</t>
  </si>
  <si>
    <t>II13-564</t>
  </si>
  <si>
    <t>PF001639;PP000486</t>
  </si>
  <si>
    <t>AMAZON</t>
  </si>
  <si>
    <t>10/5/2015</t>
  </si>
  <si>
    <t>II13-565</t>
  </si>
  <si>
    <t>AMAZON,AMAZONDS,CSNSTORES,DLBRAND,JCPENNEY01,MACY02,OVERSTOCK01</t>
  </si>
  <si>
    <t>9/14/2015</t>
  </si>
  <si>
    <t>II13-1042</t>
  </si>
  <si>
    <t>3 Piece Printed Cotton Quilt Set</t>
  </si>
  <si>
    <t>Farm House|Transitional</t>
  </si>
  <si>
    <t>11/18/2018</t>
  </si>
  <si>
    <t>AMAZONDS,JCPENNEY01,MACY02,OLLIIX,TGTDVS</t>
  </si>
  <si>
    <t>11/23/2018</t>
  </si>
  <si>
    <t>2/21/2019</t>
  </si>
  <si>
    <t>II13-1043</t>
  </si>
  <si>
    <t>AMAZON,AMAZONDS,CSNSTORES,HDDS,JCPENNEY01,KOHLDSN,MACY02,OVERSTOCK01,ROOMECOM,TGTDVS</t>
  </si>
  <si>
    <t>3/4/2019</t>
  </si>
  <si>
    <t>II13-1247</t>
  </si>
  <si>
    <t>Salar</t>
  </si>
  <si>
    <t>3 Piece Printed Cotton Quilt Set with Trims</t>
  </si>
  <si>
    <t>PP001746;PF005675</t>
  </si>
  <si>
    <t>8/16/2022</t>
  </si>
  <si>
    <t>AMAZON,AMAZONDS,CSNSTORES,HHGLOBALTTS,JCPENNEY01,KOHLDSN,MACY02,OLLIIX,TGTDVS</t>
  </si>
  <si>
    <t>8/19/2022</t>
  </si>
  <si>
    <t>9/26/2022</t>
  </si>
  <si>
    <t>II13-611</t>
  </si>
  <si>
    <t>Kandula</t>
  </si>
  <si>
    <t>3 Piece Reversible Cotton Quilt Set</t>
  </si>
  <si>
    <t>Coral</t>
  </si>
  <si>
    <t>PF001681</t>
  </si>
  <si>
    <t>8/22/2016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</si>
  <si>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</si>
  <si>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</si>
  <si>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</si>
  <si>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</si>
  <si>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</si>
  <si>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</si>
  <si>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</si>
  <si>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Glam/Luxury</t>
  </si>
  <si>
    <t>AMAZON,BLK01,CSNSTORES,KOHLDSN,MACY02,OLLIIX,OVERSTOCK01</t>
  </si>
  <si>
    <t>5/29/2015</t>
  </si>
  <si>
    <t>II11-1077</t>
  </si>
  <si>
    <t>PP000362;PP001094;PP001321;PF004815</t>
  </si>
  <si>
    <t>1</t>
  </si>
  <si>
    <t>AMAZON,CSNSTORES,DLBRAND,HDDS,JCPENNEY01,MACY02,OLLIIX,OVERSTOCK01</t>
  </si>
  <si>
    <t>11/5/2019</t>
  </si>
  <si>
    <t>II11-930</t>
  </si>
  <si>
    <t>Grey</t>
  </si>
  <si>
    <t>PP000362</t>
  </si>
  <si>
    <t>9/15/2017</t>
  </si>
  <si>
    <t>CSNSTORES,MACY02,OVERSTOCK01,TGTDVS</t>
  </si>
  <si>
    <t>9/18/2017</t>
  </si>
  <si>
    <t>9/25/2017</t>
  </si>
  <si>
    <t>II11-227</t>
  </si>
  <si>
    <t>PF003343;PP000454;PP000508</t>
  </si>
  <si>
    <t>AMAZON,CSNSTORES,MACY02,OLLIIX,OVERSTOCK01</t>
  </si>
  <si>
    <t>4/16/2015</t>
  </si>
  <si>
    <t>II11-593</t>
  </si>
  <si>
    <t>PF003361;PP000437;PF005628</t>
  </si>
  <si>
    <t>AMAZON,CSNSTORES,DLBRAND,MACY02,OLLIIX,OVERSTOCK01</t>
  </si>
  <si>
    <t>8/29/2016</t>
  </si>
  <si>
    <t>9/9/2016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</si>
  <si>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</si>
  <si>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</si>
  <si>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</si>
  <si>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</si>
  <si>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</si>
  <si>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</si>
  <si>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CSNSTORES,JCPENNEY01,KOHLDSN,MACY02,OLLIIX,OVERSTOCK01</t>
  </si>
  <si>
    <t>10/2/2015</t>
  </si>
  <si>
    <t>II11-600</t>
  </si>
  <si>
    <t>Jane</t>
  </si>
  <si>
    <t>Embroidered Euro Sham</t>
  </si>
  <si>
    <t>CSNSTORES,DLBRAND,TGTDVS</t>
  </si>
  <si>
    <t>8/24/2016</t>
  </si>
  <si>
    <t>II70-1284</t>
  </si>
  <si>
    <t>SHOWER CURTAIN</t>
  </si>
  <si>
    <t>Shower Curtain</t>
  </si>
  <si>
    <t>Cotton Stripe Printed Shower Curtain with Tassel</t>
  </si>
  <si>
    <t>72x72"</t>
  </si>
  <si>
    <t>10/13/2022</t>
  </si>
  <si>
    <t>AMAZON,CSNSTORES,HDDS,JCPENNEY01,KOHLDSN,OLLIIX,TGTDVS</t>
  </si>
  <si>
    <t>12/20/2022</t>
  </si>
  <si>
    <t>II70-1120</t>
  </si>
  <si>
    <t>Cotton Printed Shower Curtain with Trims</t>
  </si>
  <si>
    <t>Shabby Chic</t>
  </si>
  <si>
    <t>6/30/2020</t>
  </si>
  <si>
    <t>AMAZON,CSNSTORES,JCPENNEY01,KOHLDSN,OLLIIX,TGTDVS</t>
  </si>
  <si>
    <t>7/16/2020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</si>
  <si>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</si>
  <si>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</si>
  <si>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</si>
  <si>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</si>
  <si>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</si>
  <si>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</si>
  <si>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</si>
  <si>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</si>
  <si>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AMAZONDS,CSNSTORES,JCPENNEY01,KOHLDSN,MACY02,OLLIIX</t>
  </si>
  <si>
    <t>9/20/2016</t>
  </si>
  <si>
    <t>II30-1086</t>
  </si>
  <si>
    <t>Daria</t>
  </si>
  <si>
    <t>Cotton Oblong Pillow</t>
  </si>
  <si>
    <t>Oblong</t>
  </si>
  <si>
    <t>PP001463</t>
  </si>
  <si>
    <t>2/18/2020</t>
  </si>
  <si>
    <t>AMAZON,CSNSTORES,DLBRAND,JCPENNEY01,KOHLDSN,MACY02,OLLIIX,OVERSTOCK01</t>
  </si>
  <si>
    <t>3/24/2020</t>
  </si>
  <si>
    <t>4/26/2020</t>
  </si>
  <si>
    <t>II30-998</t>
  </si>
  <si>
    <t>Bea</t>
  </si>
  <si>
    <t>Embroidered Cotton Oblong Pillow with Tassels</t>
  </si>
  <si>
    <t>1/6/2018</t>
  </si>
  <si>
    <t>CSNSTORES,DLBRAND,JCPENNEY01,KOHLDSN,MACY02,OLLIIX,TGTDVS</t>
  </si>
  <si>
    <t>1/18/2018</t>
  </si>
  <si>
    <t>2/8/2018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</si>
  <si>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</si>
  <si>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</si>
  <si>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</si>
  <si>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</si>
  <si>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</si>
  <si>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</si>
  <si>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AMAZONDS,DLBRAND,KOHLDSN,MACY02,OLLIIX</t>
  </si>
  <si>
    <t>9/20/2015</t>
  </si>
  <si>
    <t>II30-1085</t>
  </si>
  <si>
    <t>Kerala</t>
  </si>
  <si>
    <t>Cotton Square Pillow</t>
  </si>
  <si>
    <t>PP001462</t>
  </si>
  <si>
    <t>5/20/2020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</si>
  <si>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</si>
  <si>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</si>
  <si>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</si>
  <si>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</si>
  <si>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</si>
  <si>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</si>
  <si>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</si>
  <si>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CSNSTORES,HDDS,JCPENNEY01,KOHLDSN,NRTPORT,OLLIIX,TGTDVS</t>
  </si>
  <si>
    <t>4/28/2021</t>
  </si>
  <si>
    <t>5/17/2021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</si>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</sst>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306</v>
      </c>
      <c r="AA6" s="4">
        <f>=ROUNDDOWN(9,0)</f>
      </c>
      <c r="AB6" s="5">
        <v>34</v>
      </c>
      <c r="AC6" s="2" t="s">
        <v>106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1</v>
      </c>
      <c r="AP6" s="4">
        <v>7</v>
      </c>
      <c r="AQ6" s="8">
        <v>421.69</v>
      </c>
      <c r="AR6" s="4"/>
      <c r="AS6" s="8"/>
      <c r="AT6" s="7"/>
      <c r="AU6" s="7"/>
      <c r="AV6" s="4">
        <v>33</v>
      </c>
      <c r="AW6" s="8">
        <v>2266.1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0.1861</v>
      </c>
      <c r="BC6" s="4">
        <v>56</v>
      </c>
      <c r="BD6" s="8">
        <v>3718.25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0.6095</v>
      </c>
      <c r="BJ6" s="4">
        <v>232</v>
      </c>
      <c r="BK6" s="8">
        <v>15773.52</v>
      </c>
      <c r="BL6" s="2" t="s">
        <v>107</v>
      </c>
      <c r="BM6" s="7">
        <v>0.0302</v>
      </c>
      <c r="BN6" s="7">
        <v>0.0267</v>
      </c>
      <c r="BO6" s="4">
        <v>7</v>
      </c>
      <c r="BP6" s="8">
        <v>421.69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99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105</v>
      </c>
      <c r="Z7" s="4">
        <v>2639</v>
      </c>
      <c r="AA7" s="4">
        <f>=ROUNDDOWN(61.3720930232558,0)</f>
      </c>
      <c r="AB7" s="5">
        <v>43</v>
      </c>
      <c r="AC7" s="2" t="s">
        <v>99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1</v>
      </c>
      <c r="AP7" s="4">
        <v>26</v>
      </c>
      <c r="AQ7" s="8">
        <v>1844.41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0.8139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275</v>
      </c>
      <c r="BK7" s="8">
        <v>22637.12</v>
      </c>
      <c r="BL7" s="2" t="s">
        <v>114</v>
      </c>
      <c r="BM7" s="7">
        <v>0.0945</v>
      </c>
      <c r="BN7" s="7">
        <v>0.0815</v>
      </c>
      <c r="BO7" s="4">
        <v>26</v>
      </c>
      <c r="BP7" s="8">
        <v>1844.41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115</v>
      </c>
      <c r="BY7" s="2" t="s">
        <v>111</v>
      </c>
      <c r="BZ7" s="2" t="s">
        <v>111</v>
      </c>
      <c r="CA7" s="2" t="s">
        <v>99</v>
      </c>
    </row>
    <row r="8">
      <c r="A8" s="2" t="s">
        <v>116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117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118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119</v>
      </c>
      <c r="Z8" s="4">
        <v>673</v>
      </c>
      <c r="AA8" s="4">
        <f>=ROUNDDOWN(28.0416666666667,0)</f>
      </c>
      <c r="AB8" s="5">
        <v>24</v>
      </c>
      <c r="AC8" s="2" t="s">
        <v>120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9</v>
      </c>
      <c r="AQ8" s="8">
        <v>527.88</v>
      </c>
      <c r="AR8" s="4"/>
      <c r="AS8" s="8"/>
      <c r="AT8" s="7"/>
      <c r="AU8" s="7"/>
      <c r="AV8" s="4">
        <v>14</v>
      </c>
      <c r="AW8" s="8">
        <v>866.73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0.609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0.2331</v>
      </c>
      <c r="BJ8" s="4">
        <v>180</v>
      </c>
      <c r="BK8" s="8">
        <v>12835.69</v>
      </c>
      <c r="BL8" s="2" t="s">
        <v>121</v>
      </c>
      <c r="BM8" s="7">
        <v>0.05</v>
      </c>
      <c r="BN8" s="7">
        <v>0.0411</v>
      </c>
      <c r="BO8" s="4">
        <v>9</v>
      </c>
      <c r="BP8" s="8">
        <v>527.88</v>
      </c>
      <c r="BQ8" s="4"/>
      <c r="BR8" s="8"/>
      <c r="BS8" s="7"/>
      <c r="BT8" s="7"/>
      <c r="BU8" s="2" t="s">
        <v>108</v>
      </c>
      <c r="BV8" s="2" t="s">
        <v>96</v>
      </c>
      <c r="BW8" s="2" t="s">
        <v>122</v>
      </c>
      <c r="BX8" s="2" t="s">
        <v>123</v>
      </c>
      <c r="BY8" s="2" t="s">
        <v>111</v>
      </c>
      <c r="BZ8" s="2" t="s">
        <v>111</v>
      </c>
      <c r="CA8" s="2" t="s">
        <v>99</v>
      </c>
    </row>
    <row r="9">
      <c r="A9" s="2" t="s">
        <v>124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113</v>
      </c>
      <c r="K9" s="2" t="s">
        <v>117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118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119</v>
      </c>
      <c r="Z9" s="4">
        <v>326</v>
      </c>
      <c r="AA9" s="4">
        <f>=ROUNDDOWN(13.5833333333333,0)</f>
      </c>
      <c r="AB9" s="5">
        <v>24</v>
      </c>
      <c r="AC9" s="2" t="s">
        <v>125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5</v>
      </c>
      <c r="AQ9" s="8">
        <v>338.85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0.391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142</v>
      </c>
      <c r="BK9" s="8">
        <v>12059.06</v>
      </c>
      <c r="BL9" s="2" t="s">
        <v>126</v>
      </c>
      <c r="BM9" s="7">
        <v>0.0352</v>
      </c>
      <c r="BN9" s="7">
        <v>0.0281</v>
      </c>
      <c r="BO9" s="4">
        <v>5</v>
      </c>
      <c r="BP9" s="8">
        <v>338.85</v>
      </c>
      <c r="BQ9" s="4"/>
      <c r="BR9" s="8"/>
      <c r="BS9" s="7"/>
      <c r="BT9" s="7"/>
      <c r="BU9" s="2" t="s">
        <v>108</v>
      </c>
      <c r="BV9" s="2" t="s">
        <v>96</v>
      </c>
      <c r="BW9" s="2" t="s">
        <v>122</v>
      </c>
      <c r="BX9" s="2" t="s">
        <v>127</v>
      </c>
      <c r="BY9" s="2" t="s">
        <v>111</v>
      </c>
      <c r="BZ9" s="2" t="s">
        <v>111</v>
      </c>
      <c r="CA9" s="2" t="s">
        <v>99</v>
      </c>
    </row>
    <row r="10">
      <c r="A10" s="2" t="s">
        <v>128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129</v>
      </c>
      <c r="L10" s="3">
        <v>61.18</v>
      </c>
      <c r="M10" s="3">
        <v>64.24</v>
      </c>
      <c r="N10" s="3">
        <v>129.99</v>
      </c>
      <c r="O10" s="2" t="s">
        <v>96</v>
      </c>
      <c r="P10" s="2" t="s">
        <v>130</v>
      </c>
      <c r="Q10" s="2" t="s">
        <v>98</v>
      </c>
      <c r="R10" s="2" t="s">
        <v>99</v>
      </c>
      <c r="S10" s="2" t="s">
        <v>99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131</v>
      </c>
      <c r="Z10" s="4">
        <v>242</v>
      </c>
      <c r="AA10" s="4">
        <f>=ROUNDDOWN(16.1333333333333,0)</f>
      </c>
      <c r="AB10" s="5">
        <v>15</v>
      </c>
      <c r="AC10" s="2" t="s">
        <v>132</v>
      </c>
      <c r="AD10" s="4">
        <v>290</v>
      </c>
      <c r="AE10" s="4">
        <v>290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5</v>
      </c>
      <c r="AQ10" s="8">
        <v>301.92</v>
      </c>
      <c r="AR10" s="4"/>
      <c r="AS10" s="8"/>
      <c r="AT10" s="7"/>
      <c r="AU10" s="7"/>
      <c r="AV10" s="4">
        <v>7</v>
      </c>
      <c r="AW10" s="8">
        <v>431.4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0.6999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0.116</v>
      </c>
      <c r="BJ10" s="4">
        <v>96</v>
      </c>
      <c r="BK10" s="8">
        <v>6559.6</v>
      </c>
      <c r="BL10" s="2" t="s">
        <v>133</v>
      </c>
      <c r="BM10" s="7">
        <v>0.0521</v>
      </c>
      <c r="BN10" s="7">
        <v>0.046</v>
      </c>
      <c r="BO10" s="4">
        <v>5</v>
      </c>
      <c r="BP10" s="8">
        <v>301.92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99</v>
      </c>
      <c r="BX10" s="2" t="s">
        <v>134</v>
      </c>
      <c r="BY10" s="2" t="s">
        <v>111</v>
      </c>
      <c r="BZ10" s="2" t="s">
        <v>111</v>
      </c>
      <c r="CA10" s="2" t="s">
        <v>99</v>
      </c>
    </row>
    <row r="11">
      <c r="A11" s="2" t="s">
        <v>135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113</v>
      </c>
      <c r="K11" s="2" t="s">
        <v>129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130</v>
      </c>
      <c r="Q11" s="2" t="s">
        <v>98</v>
      </c>
      <c r="R11" s="2" t="s">
        <v>99</v>
      </c>
      <c r="S11" s="2" t="s">
        <v>99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136</v>
      </c>
      <c r="Z11" s="4">
        <v>265</v>
      </c>
      <c r="AA11" s="4">
        <f>=ROUNDDOWN(12.0454545454545,0)</f>
      </c>
      <c r="AB11" s="5">
        <v>22</v>
      </c>
      <c r="AC11" s="2" t="s">
        <v>132</v>
      </c>
      <c r="AD11" s="4">
        <v>400</v>
      </c>
      <c r="AE11" s="4">
        <v>400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2</v>
      </c>
      <c r="AQ11" s="8">
        <v>129.48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0.3001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148</v>
      </c>
      <c r="BK11" s="8">
        <v>12380.18</v>
      </c>
      <c r="BL11" s="2" t="s">
        <v>137</v>
      </c>
      <c r="BM11" s="7">
        <v>0.0135</v>
      </c>
      <c r="BN11" s="7">
        <v>0.0105</v>
      </c>
      <c r="BO11" s="4">
        <v>2</v>
      </c>
      <c r="BP11" s="8">
        <v>129.48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99</v>
      </c>
      <c r="BX11" s="2" t="s">
        <v>138</v>
      </c>
      <c r="BY11" s="2" t="s">
        <v>111</v>
      </c>
      <c r="BZ11" s="2" t="s">
        <v>111</v>
      </c>
      <c r="CA11" s="2" t="s">
        <v>99</v>
      </c>
    </row>
    <row r="12">
      <c r="A12" s="2" t="s">
        <v>139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140</v>
      </c>
      <c r="L12" s="3">
        <v>70.14</v>
      </c>
      <c r="M12" s="3">
        <v>73.65</v>
      </c>
      <c r="N12" s="3">
        <v>129.99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141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142</v>
      </c>
      <c r="Z12" s="4">
        <v>768</v>
      </c>
      <c r="AA12" s="4">
        <f>=ROUNDDOWN(64,0)</f>
      </c>
      <c r="AB12" s="5">
        <v>12</v>
      </c>
      <c r="AC12" s="2" t="s">
        <v>143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2</v>
      </c>
      <c r="AW12" s="8">
        <v>154.02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0.0414</v>
      </c>
      <c r="BJ12" s="4">
        <v>34</v>
      </c>
      <c r="BK12" s="8">
        <v>2417.68</v>
      </c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108</v>
      </c>
      <c r="BV12" s="2" t="s">
        <v>96</v>
      </c>
      <c r="BW12" s="2" t="s">
        <v>145</v>
      </c>
      <c r="BX12" s="2" t="s">
        <v>146</v>
      </c>
      <c r="BY12" s="2" t="s">
        <v>111</v>
      </c>
      <c r="BZ12" s="2" t="s">
        <v>111</v>
      </c>
      <c r="CA12" s="2" t="s">
        <v>99</v>
      </c>
    </row>
    <row r="13">
      <c r="A13" s="2" t="s">
        <v>147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113</v>
      </c>
      <c r="K13" s="2" t="s">
        <v>140</v>
      </c>
      <c r="L13" s="3">
        <v>74.29</v>
      </c>
      <c r="M13" s="3">
        <v>78</v>
      </c>
      <c r="N13" s="3">
        <v>159.99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141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148</v>
      </c>
      <c r="Z13" s="4">
        <v>1495</v>
      </c>
      <c r="AA13" s="4">
        <f>=ROUNDDOWN(62.2916666666667,0)</f>
      </c>
      <c r="AB13" s="5">
        <v>24</v>
      </c>
      <c r="AC13" s="2" t="s">
        <v>143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2</v>
      </c>
      <c r="AQ13" s="8">
        <v>154.02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57</v>
      </c>
      <c r="BK13" s="8">
        <v>4711.8</v>
      </c>
      <c r="BL13" s="2" t="s">
        <v>149</v>
      </c>
      <c r="BM13" s="7">
        <v>0.0351</v>
      </c>
      <c r="BN13" s="7">
        <v>0.0327</v>
      </c>
      <c r="BO13" s="4">
        <v>2</v>
      </c>
      <c r="BP13" s="8">
        <v>154.02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145</v>
      </c>
      <c r="BX13" s="2" t="s">
        <v>146</v>
      </c>
      <c r="BY13" s="2" t="s">
        <v>111</v>
      </c>
      <c r="BZ13" s="2" t="s">
        <v>111</v>
      </c>
      <c r="CA13" s="2" t="s">
        <v>99</v>
      </c>
    </row>
    <row r="14">
      <c r="A14" s="2" t="s">
        <v>150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151</v>
      </c>
      <c r="G14" s="2" t="s">
        <v>151</v>
      </c>
      <c r="H14" s="2" t="s">
        <v>151</v>
      </c>
      <c r="I14" s="2" t="s">
        <v>152</v>
      </c>
      <c r="J14" s="2" t="s">
        <v>94</v>
      </c>
      <c r="K14" s="2" t="s">
        <v>153</v>
      </c>
      <c r="L14" s="3">
        <v>70</v>
      </c>
      <c r="M14" s="3">
        <v>73.49</v>
      </c>
      <c r="N14" s="3">
        <v>139.99</v>
      </c>
      <c r="O14" s="2" t="s">
        <v>96</v>
      </c>
      <c r="P14" s="2" t="s">
        <v>154</v>
      </c>
      <c r="Q14" s="2" t="s">
        <v>98</v>
      </c>
      <c r="R14" s="2" t="s">
        <v>99</v>
      </c>
      <c r="S14" s="2" t="s">
        <v>155</v>
      </c>
      <c r="T14" s="2" t="s">
        <v>101</v>
      </c>
      <c r="U14" s="2" t="s">
        <v>102</v>
      </c>
      <c r="V14" s="2" t="s">
        <v>156</v>
      </c>
      <c r="W14" s="2" t="s">
        <v>104</v>
      </c>
      <c r="X14" s="2" t="s">
        <v>157</v>
      </c>
      <c r="Y14" s="2" t="s">
        <v>158</v>
      </c>
      <c r="Z14" s="4">
        <v>212</v>
      </c>
      <c r="AA14" s="4">
        <f>=ROUNDDOWN(30.2857142857143,0)</f>
      </c>
      <c r="AB14" s="5">
        <v>7</v>
      </c>
      <c r="AC14" s="2" t="s">
        <v>159</v>
      </c>
      <c r="AD14" s="4">
        <v>165</v>
      </c>
      <c r="AE14" s="4">
        <v>165</v>
      </c>
      <c r="AF14" s="6">
        <v>75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11</v>
      </c>
      <c r="AQ14" s="8">
        <v>808.72</v>
      </c>
      <c r="AR14" s="4"/>
      <c r="AS14" s="8"/>
      <c r="AT14" s="7"/>
      <c r="AU14" s="7"/>
      <c r="AV14" s="4">
        <v>22</v>
      </c>
      <c r="AW14" s="8">
        <v>1731.45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0.4671</v>
      </c>
      <c r="BC14" s="4">
        <v>22</v>
      </c>
      <c r="BD14" s="8">
        <v>1731.45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1</v>
      </c>
      <c r="BJ14" s="4">
        <v>30</v>
      </c>
      <c r="BK14" s="8">
        <v>2279.28</v>
      </c>
      <c r="BL14" s="2" t="s">
        <v>160</v>
      </c>
      <c r="BM14" s="7">
        <v>0.3667</v>
      </c>
      <c r="BN14" s="7">
        <v>0.3548</v>
      </c>
      <c r="BO14" s="4">
        <v>11</v>
      </c>
      <c r="BP14" s="8">
        <v>808.72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161</v>
      </c>
      <c r="BX14" s="2" t="s">
        <v>162</v>
      </c>
      <c r="BY14" s="2" t="s">
        <v>111</v>
      </c>
      <c r="BZ14" s="2" t="s">
        <v>111</v>
      </c>
      <c r="CA14" s="2" t="s">
        <v>99</v>
      </c>
    </row>
    <row r="15">
      <c r="A15" s="2" t="s">
        <v>163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151</v>
      </c>
      <c r="G15" s="2" t="s">
        <v>151</v>
      </c>
      <c r="H15" s="2" t="s">
        <v>151</v>
      </c>
      <c r="I15" s="2" t="s">
        <v>152</v>
      </c>
      <c r="J15" s="2" t="s">
        <v>113</v>
      </c>
      <c r="K15" s="2" t="s">
        <v>153</v>
      </c>
      <c r="L15" s="3">
        <v>85</v>
      </c>
      <c r="M15" s="3">
        <v>89.24</v>
      </c>
      <c r="N15" s="3">
        <v>169.99</v>
      </c>
      <c r="O15" s="2" t="s">
        <v>96</v>
      </c>
      <c r="P15" s="2" t="s">
        <v>154</v>
      </c>
      <c r="Q15" s="2" t="s">
        <v>98</v>
      </c>
      <c r="R15" s="2" t="s">
        <v>99</v>
      </c>
      <c r="S15" s="2" t="s">
        <v>155</v>
      </c>
      <c r="T15" s="2" t="s">
        <v>101</v>
      </c>
      <c r="U15" s="2" t="s">
        <v>102</v>
      </c>
      <c r="V15" s="2" t="s">
        <v>156</v>
      </c>
      <c r="W15" s="2" t="s">
        <v>104</v>
      </c>
      <c r="X15" s="2" t="s">
        <v>157</v>
      </c>
      <c r="Y15" s="2" t="s">
        <v>158</v>
      </c>
      <c r="Z15" s="4">
        <v>57</v>
      </c>
      <c r="AA15" s="4">
        <f>=ROUNDDOWN(5.58823529411765,0)</f>
      </c>
      <c r="AB15" s="5">
        <v>10.2</v>
      </c>
      <c r="AC15" s="2" t="s">
        <v>159</v>
      </c>
      <c r="AD15" s="4">
        <v>185</v>
      </c>
      <c r="AE15" s="4">
        <v>185</v>
      </c>
      <c r="AF15" s="6">
        <v>75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11</v>
      </c>
      <c r="AQ15" s="8">
        <v>922.73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0.5329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59</v>
      </c>
      <c r="BK15" s="8">
        <v>5515.66</v>
      </c>
      <c r="BL15" s="2" t="s">
        <v>164</v>
      </c>
      <c r="BM15" s="7">
        <v>0.1864</v>
      </c>
      <c r="BN15" s="7">
        <v>0.1673</v>
      </c>
      <c r="BO15" s="4">
        <v>11</v>
      </c>
      <c r="BP15" s="8">
        <v>922.73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161</v>
      </c>
      <c r="BX15" s="2" t="s">
        <v>162</v>
      </c>
      <c r="BY15" s="2" t="s">
        <v>111</v>
      </c>
      <c r="BZ15" s="2" t="s">
        <v>111</v>
      </c>
      <c r="CA15" s="2" t="s">
        <v>99</v>
      </c>
    </row>
    <row r="16">
      <c r="A16" s="2" t="s">
        <v>165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151</v>
      </c>
      <c r="G16" s="2" t="s">
        <v>151</v>
      </c>
      <c r="H16" s="2" t="s">
        <v>151</v>
      </c>
      <c r="I16" s="2" t="s">
        <v>152</v>
      </c>
      <c r="J16" s="2" t="s">
        <v>113</v>
      </c>
      <c r="K16" s="2" t="s">
        <v>166</v>
      </c>
      <c r="L16" s="3">
        <v>85</v>
      </c>
      <c r="M16" s="3">
        <v>89.24</v>
      </c>
      <c r="N16" s="3">
        <v>169.99</v>
      </c>
      <c r="O16" s="2" t="s">
        <v>167</v>
      </c>
      <c r="P16" s="2" t="s">
        <v>168</v>
      </c>
      <c r="Q16" s="2" t="s">
        <v>98</v>
      </c>
      <c r="R16" s="2" t="s">
        <v>99</v>
      </c>
      <c r="S16" s="2" t="s">
        <v>169</v>
      </c>
      <c r="T16" s="2" t="s">
        <v>170</v>
      </c>
      <c r="U16" s="2" t="s">
        <v>102</v>
      </c>
      <c r="V16" s="2" t="s">
        <v>156</v>
      </c>
      <c r="W16" s="2" t="s">
        <v>171</v>
      </c>
      <c r="X16" s="2" t="s">
        <v>157</v>
      </c>
      <c r="Y16" s="2" t="s">
        <v>172</v>
      </c>
      <c r="Z16" s="4"/>
      <c r="AA16" s="4">
        <f>=ROUNDDOWN({0},0)</f>
      </c>
      <c r="AB16" s="5">
        <v>12.9</v>
      </c>
      <c r="AC16" s="2" t="s">
        <v>99</v>
      </c>
      <c r="AD16" s="4"/>
      <c r="AE16" s="4"/>
      <c r="AF16" s="6">
        <v>75</v>
      </c>
      <c r="AG16" s="6"/>
      <c r="AH16" s="7">
        <v>0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99</v>
      </c>
      <c r="BM16" s="7"/>
      <c r="BN16" s="7"/>
      <c r="BO16" s="4"/>
      <c r="BP16" s="8"/>
      <c r="BQ16" s="4"/>
      <c r="BR16" s="8"/>
      <c r="BS16" s="7"/>
      <c r="BT16" s="7"/>
      <c r="BU16" s="2" t="s">
        <v>108</v>
      </c>
      <c r="BV16" s="2" t="s">
        <v>96</v>
      </c>
      <c r="BW16" s="2" t="s">
        <v>173</v>
      </c>
      <c r="BX16" s="2" t="s">
        <v>174</v>
      </c>
      <c r="BY16" s="2" t="s">
        <v>111</v>
      </c>
      <c r="BZ16" s="2" t="s">
        <v>111</v>
      </c>
      <c r="CA16" s="2" t="s">
        <v>99</v>
      </c>
    </row>
    <row r="17">
      <c r="A17" s="2" t="s">
        <v>175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176</v>
      </c>
      <c r="G17" s="2" t="s">
        <v>176</v>
      </c>
      <c r="H17" s="2" t="s">
        <v>176</v>
      </c>
      <c r="I17" s="2" t="s">
        <v>177</v>
      </c>
      <c r="J17" s="2" t="s">
        <v>94</v>
      </c>
      <c r="K17" s="2" t="s">
        <v>178</v>
      </c>
      <c r="L17" s="3">
        <v>62.49</v>
      </c>
      <c r="M17" s="3">
        <v>65.62</v>
      </c>
      <c r="N17" s="3">
        <v>124.99</v>
      </c>
      <c r="O17" s="2" t="s">
        <v>179</v>
      </c>
      <c r="P17" s="2" t="s">
        <v>168</v>
      </c>
      <c r="Q17" s="2" t="s">
        <v>98</v>
      </c>
      <c r="R17" s="2" t="s">
        <v>99</v>
      </c>
      <c r="S17" s="2" t="s">
        <v>180</v>
      </c>
      <c r="T17" s="2" t="s">
        <v>181</v>
      </c>
      <c r="U17" s="2" t="s">
        <v>102</v>
      </c>
      <c r="V17" s="2" t="s">
        <v>103</v>
      </c>
      <c r="W17" s="2" t="s">
        <v>182</v>
      </c>
      <c r="X17" s="2" t="s">
        <v>157</v>
      </c>
      <c r="Y17" s="2" t="s">
        <v>183</v>
      </c>
      <c r="Z17" s="4">
        <v>195</v>
      </c>
      <c r="AA17" s="4">
        <f>=ROUNDDOWN(27.8571428571429,0)</f>
      </c>
      <c r="AB17" s="5">
        <v>7</v>
      </c>
      <c r="AC17" s="2" t="s">
        <v>99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5</v>
      </c>
      <c r="AQ17" s="8">
        <v>226.85</v>
      </c>
      <c r="AR17" s="4"/>
      <c r="AS17" s="8"/>
      <c r="AT17" s="7"/>
      <c r="AU17" s="7"/>
      <c r="AV17" s="4">
        <v>10</v>
      </c>
      <c r="AW17" s="8">
        <v>556.75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0.4075</v>
      </c>
      <c r="BC17" s="4">
        <v>16</v>
      </c>
      <c r="BD17" s="8">
        <v>1043.36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0.5336</v>
      </c>
      <c r="BJ17" s="4">
        <v>26</v>
      </c>
      <c r="BK17" s="8">
        <v>1762.26</v>
      </c>
      <c r="BL17" s="2" t="s">
        <v>184</v>
      </c>
      <c r="BM17" s="7">
        <v>0.1923</v>
      </c>
      <c r="BN17" s="7">
        <v>0.1287</v>
      </c>
      <c r="BO17" s="4">
        <v>5</v>
      </c>
      <c r="BP17" s="8">
        <v>226.85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185</v>
      </c>
      <c r="BX17" s="2" t="s">
        <v>186</v>
      </c>
      <c r="BY17" s="2" t="s">
        <v>111</v>
      </c>
      <c r="BZ17" s="2" t="s">
        <v>111</v>
      </c>
      <c r="CA17" s="2" t="s">
        <v>99</v>
      </c>
    </row>
    <row r="18">
      <c r="A18" s="2" t="s">
        <v>187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176</v>
      </c>
      <c r="G18" s="2" t="s">
        <v>176</v>
      </c>
      <c r="H18" s="2" t="s">
        <v>176</v>
      </c>
      <c r="I18" s="2" t="s">
        <v>177</v>
      </c>
      <c r="J18" s="2" t="s">
        <v>113</v>
      </c>
      <c r="K18" s="2" t="s">
        <v>178</v>
      </c>
      <c r="L18" s="3">
        <v>77.5</v>
      </c>
      <c r="M18" s="3">
        <v>81.37</v>
      </c>
      <c r="N18" s="3">
        <v>154.99</v>
      </c>
      <c r="O18" s="2" t="s">
        <v>179</v>
      </c>
      <c r="P18" s="2" t="s">
        <v>168</v>
      </c>
      <c r="Q18" s="2" t="s">
        <v>98</v>
      </c>
      <c r="R18" s="2" t="s">
        <v>99</v>
      </c>
      <c r="S18" s="2" t="s">
        <v>180</v>
      </c>
      <c r="T18" s="2" t="s">
        <v>181</v>
      </c>
      <c r="U18" s="2" t="s">
        <v>102</v>
      </c>
      <c r="V18" s="2" t="s">
        <v>103</v>
      </c>
      <c r="W18" s="2" t="s">
        <v>182</v>
      </c>
      <c r="X18" s="2" t="s">
        <v>157</v>
      </c>
      <c r="Y18" s="2" t="s">
        <v>188</v>
      </c>
      <c r="Z18" s="4">
        <v>18</v>
      </c>
      <c r="AA18" s="4">
        <f>=ROUNDDOWN(4.73684210526316,0)</f>
      </c>
      <c r="AB18" s="5">
        <v>3.8</v>
      </c>
      <c r="AC18" s="2" t="s">
        <v>99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5</v>
      </c>
      <c r="AQ18" s="8">
        <v>329.9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0.5925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11</v>
      </c>
      <c r="BK18" s="8">
        <v>901.66</v>
      </c>
      <c r="BL18" s="2" t="s">
        <v>189</v>
      </c>
      <c r="BM18" s="7">
        <v>0.4545</v>
      </c>
      <c r="BN18" s="7">
        <v>0.3659</v>
      </c>
      <c r="BO18" s="4">
        <v>5</v>
      </c>
      <c r="BP18" s="8">
        <v>329.9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185</v>
      </c>
      <c r="BX18" s="2" t="s">
        <v>190</v>
      </c>
      <c r="BY18" s="2" t="s">
        <v>111</v>
      </c>
      <c r="BZ18" s="2" t="s">
        <v>111</v>
      </c>
      <c r="CA18" s="2" t="s">
        <v>99</v>
      </c>
    </row>
    <row r="19">
      <c r="A19" s="2" t="s">
        <v>191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176</v>
      </c>
      <c r="G19" s="2" t="s">
        <v>176</v>
      </c>
      <c r="H19" s="2" t="s">
        <v>176</v>
      </c>
      <c r="I19" s="2" t="s">
        <v>177</v>
      </c>
      <c r="J19" s="2" t="s">
        <v>94</v>
      </c>
      <c r="K19" s="2" t="s">
        <v>192</v>
      </c>
      <c r="L19" s="3">
        <v>70.25</v>
      </c>
      <c r="M19" s="3">
        <v>73.76</v>
      </c>
      <c r="N19" s="3">
        <v>144.99</v>
      </c>
      <c r="O19" s="2" t="s">
        <v>96</v>
      </c>
      <c r="P19" s="2" t="s">
        <v>154</v>
      </c>
      <c r="Q19" s="2" t="s">
        <v>98</v>
      </c>
      <c r="R19" s="2" t="s">
        <v>99</v>
      </c>
      <c r="S19" s="2" t="s">
        <v>193</v>
      </c>
      <c r="T19" s="2" t="s">
        <v>181</v>
      </c>
      <c r="U19" s="2" t="s">
        <v>102</v>
      </c>
      <c r="V19" s="2" t="s">
        <v>103</v>
      </c>
      <c r="W19" s="2" t="s">
        <v>182</v>
      </c>
      <c r="X19" s="2" t="s">
        <v>157</v>
      </c>
      <c r="Y19" s="2" t="s">
        <v>194</v>
      </c>
      <c r="Z19" s="4">
        <v>348</v>
      </c>
      <c r="AA19" s="4">
        <f>=ROUNDDOWN(43.5,0)</f>
      </c>
      <c r="AB19" s="5">
        <v>8</v>
      </c>
      <c r="AC19" s="2" t="s">
        <v>99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3</v>
      </c>
      <c r="AQ19" s="8">
        <v>223.83</v>
      </c>
      <c r="AR19" s="4"/>
      <c r="AS19" s="8"/>
      <c r="AT19" s="7"/>
      <c r="AU19" s="7"/>
      <c r="AV19" s="4">
        <v>6</v>
      </c>
      <c r="AW19" s="8">
        <v>486.61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0.46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0.4664</v>
      </c>
      <c r="BJ19" s="4">
        <v>32</v>
      </c>
      <c r="BK19" s="8">
        <v>2499.81</v>
      </c>
      <c r="BL19" s="2" t="s">
        <v>195</v>
      </c>
      <c r="BM19" s="7">
        <v>0.0938</v>
      </c>
      <c r="BN19" s="7">
        <v>0.0895</v>
      </c>
      <c r="BO19" s="4">
        <v>3</v>
      </c>
      <c r="BP19" s="8">
        <v>223.83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196</v>
      </c>
      <c r="BX19" s="2" t="s">
        <v>197</v>
      </c>
      <c r="BY19" s="2" t="s">
        <v>111</v>
      </c>
      <c r="BZ19" s="2" t="s">
        <v>111</v>
      </c>
      <c r="CA19" s="2" t="s">
        <v>99</v>
      </c>
    </row>
    <row r="20">
      <c r="A20" s="2" t="s">
        <v>198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176</v>
      </c>
      <c r="G20" s="2" t="s">
        <v>176</v>
      </c>
      <c r="H20" s="2" t="s">
        <v>176</v>
      </c>
      <c r="I20" s="2" t="s">
        <v>177</v>
      </c>
      <c r="J20" s="2" t="s">
        <v>113</v>
      </c>
      <c r="K20" s="2" t="s">
        <v>192</v>
      </c>
      <c r="L20" s="3">
        <v>86.5</v>
      </c>
      <c r="M20" s="3">
        <v>90.82</v>
      </c>
      <c r="N20" s="3">
        <v>169.99</v>
      </c>
      <c r="O20" s="2" t="s">
        <v>96</v>
      </c>
      <c r="P20" s="2" t="s">
        <v>154</v>
      </c>
      <c r="Q20" s="2" t="s">
        <v>98</v>
      </c>
      <c r="R20" s="2" t="s">
        <v>99</v>
      </c>
      <c r="S20" s="2" t="s">
        <v>193</v>
      </c>
      <c r="T20" s="2" t="s">
        <v>181</v>
      </c>
      <c r="U20" s="2" t="s">
        <v>102</v>
      </c>
      <c r="V20" s="2" t="s">
        <v>103</v>
      </c>
      <c r="W20" s="2" t="s">
        <v>182</v>
      </c>
      <c r="X20" s="2" t="s">
        <v>157</v>
      </c>
      <c r="Y20" s="2" t="s">
        <v>194</v>
      </c>
      <c r="Z20" s="4">
        <v>289</v>
      </c>
      <c r="AA20" s="4">
        <f>=ROUNDDOWN(68.8095238095238,0)</f>
      </c>
      <c r="AB20" s="5">
        <v>4.2</v>
      </c>
      <c r="AC20" s="2" t="s">
        <v>99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3</v>
      </c>
      <c r="AQ20" s="8">
        <v>262.78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0.54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21</v>
      </c>
      <c r="BK20" s="8">
        <v>1981.74</v>
      </c>
      <c r="BL20" s="2" t="s">
        <v>199</v>
      </c>
      <c r="BM20" s="7">
        <v>0.1429</v>
      </c>
      <c r="BN20" s="7">
        <v>0.1326</v>
      </c>
      <c r="BO20" s="4">
        <v>3</v>
      </c>
      <c r="BP20" s="8">
        <v>262.78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196</v>
      </c>
      <c r="BX20" s="2" t="s">
        <v>200</v>
      </c>
      <c r="BY20" s="2" t="s">
        <v>111</v>
      </c>
      <c r="BZ20" s="2" t="s">
        <v>111</v>
      </c>
      <c r="CA20" s="2" t="s">
        <v>99</v>
      </c>
    </row>
    <row r="21">
      <c r="A21" s="2" t="s">
        <v>201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202</v>
      </c>
      <c r="G21" s="2" t="s">
        <v>202</v>
      </c>
      <c r="H21" s="2" t="s">
        <v>202</v>
      </c>
      <c r="I21" s="2" t="s">
        <v>203</v>
      </c>
      <c r="J21" s="2" t="s">
        <v>94</v>
      </c>
      <c r="K21" s="2" t="s">
        <v>204</v>
      </c>
      <c r="L21" s="3">
        <v>58.34</v>
      </c>
      <c r="M21" s="3">
        <v>61.26</v>
      </c>
      <c r="N21" s="3">
        <v>119.99</v>
      </c>
      <c r="O21" s="2" t="s">
        <v>96</v>
      </c>
      <c r="P21" s="2" t="s">
        <v>154</v>
      </c>
      <c r="Q21" s="2" t="s">
        <v>98</v>
      </c>
      <c r="R21" s="2" t="s">
        <v>99</v>
      </c>
      <c r="S21" s="2" t="s">
        <v>205</v>
      </c>
      <c r="T21" s="2" t="s">
        <v>206</v>
      </c>
      <c r="U21" s="2" t="s">
        <v>102</v>
      </c>
      <c r="V21" s="2" t="s">
        <v>156</v>
      </c>
      <c r="W21" s="2" t="s">
        <v>182</v>
      </c>
      <c r="X21" s="2" t="s">
        <v>171</v>
      </c>
      <c r="Y21" s="2" t="s">
        <v>207</v>
      </c>
      <c r="Z21" s="4">
        <v>218</v>
      </c>
      <c r="AA21" s="4">
        <f>=ROUNDDOWN(34.0625,0)</f>
      </c>
      <c r="AB21" s="5">
        <v>6.4</v>
      </c>
      <c r="AC21" s="2" t="s">
        <v>99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6</v>
      </c>
      <c r="AQ21" s="8">
        <v>369.92</v>
      </c>
      <c r="AR21" s="4"/>
      <c r="AS21" s="8"/>
      <c r="AT21" s="7"/>
      <c r="AU21" s="7"/>
      <c r="AV21" s="4">
        <v>8</v>
      </c>
      <c r="AW21" s="8">
        <v>521.05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0.71</v>
      </c>
      <c r="BC21" s="4">
        <v>15</v>
      </c>
      <c r="BD21" s="8">
        <v>1015.29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0.5132</v>
      </c>
      <c r="BJ21" s="4">
        <v>29</v>
      </c>
      <c r="BK21" s="8">
        <v>1883.72</v>
      </c>
      <c r="BL21" s="2" t="s">
        <v>208</v>
      </c>
      <c r="BM21" s="7">
        <v>0.2069</v>
      </c>
      <c r="BN21" s="7">
        <v>0.1964</v>
      </c>
      <c r="BO21" s="4">
        <v>6</v>
      </c>
      <c r="BP21" s="8">
        <v>369.92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209</v>
      </c>
      <c r="BX21" s="2" t="s">
        <v>210</v>
      </c>
      <c r="BY21" s="2" t="s">
        <v>111</v>
      </c>
      <c r="BZ21" s="2" t="s">
        <v>111</v>
      </c>
      <c r="CA21" s="2" t="s">
        <v>99</v>
      </c>
    </row>
    <row r="22">
      <c r="A22" s="2" t="s">
        <v>211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202</v>
      </c>
      <c r="G22" s="2" t="s">
        <v>202</v>
      </c>
      <c r="H22" s="2" t="s">
        <v>202</v>
      </c>
      <c r="I22" s="2" t="s">
        <v>203</v>
      </c>
      <c r="J22" s="2" t="s">
        <v>113</v>
      </c>
      <c r="K22" s="2" t="s">
        <v>204</v>
      </c>
      <c r="L22" s="3">
        <v>75.06</v>
      </c>
      <c r="M22" s="3">
        <v>78.81</v>
      </c>
      <c r="N22" s="3">
        <v>154.99</v>
      </c>
      <c r="O22" s="2" t="s">
        <v>96</v>
      </c>
      <c r="P22" s="2" t="s">
        <v>154</v>
      </c>
      <c r="Q22" s="2" t="s">
        <v>98</v>
      </c>
      <c r="R22" s="2" t="s">
        <v>99</v>
      </c>
      <c r="S22" s="2" t="s">
        <v>205</v>
      </c>
      <c r="T22" s="2" t="s">
        <v>206</v>
      </c>
      <c r="U22" s="2" t="s">
        <v>102</v>
      </c>
      <c r="V22" s="2" t="s">
        <v>156</v>
      </c>
      <c r="W22" s="2" t="s">
        <v>182</v>
      </c>
      <c r="X22" s="2" t="s">
        <v>171</v>
      </c>
      <c r="Y22" s="2" t="s">
        <v>207</v>
      </c>
      <c r="Z22" s="4">
        <v>250</v>
      </c>
      <c r="AA22" s="4">
        <f>=ROUNDDOWN(35.2112676056338,0)</f>
      </c>
      <c r="AB22" s="5">
        <v>7.1</v>
      </c>
      <c r="AC22" s="2" t="s">
        <v>99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2</v>
      </c>
      <c r="AQ22" s="8">
        <v>151.13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0.29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33</v>
      </c>
      <c r="BK22" s="8">
        <v>2822.71</v>
      </c>
      <c r="BL22" s="2" t="s">
        <v>212</v>
      </c>
      <c r="BM22" s="7">
        <v>0.0606</v>
      </c>
      <c r="BN22" s="7">
        <v>0.0535</v>
      </c>
      <c r="BO22" s="4">
        <v>2</v>
      </c>
      <c r="BP22" s="8">
        <v>151.13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209</v>
      </c>
      <c r="BX22" s="2" t="s">
        <v>213</v>
      </c>
      <c r="BY22" s="2" t="s">
        <v>111</v>
      </c>
      <c r="BZ22" s="2" t="s">
        <v>111</v>
      </c>
      <c r="CA22" s="2" t="s">
        <v>99</v>
      </c>
    </row>
    <row r="23">
      <c r="A23" s="2" t="s">
        <v>214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202</v>
      </c>
      <c r="G23" s="2" t="s">
        <v>202</v>
      </c>
      <c r="H23" s="2" t="s">
        <v>202</v>
      </c>
      <c r="I23" s="2" t="s">
        <v>203</v>
      </c>
      <c r="J23" s="2" t="s">
        <v>94</v>
      </c>
      <c r="K23" s="2" t="s">
        <v>215</v>
      </c>
      <c r="L23" s="3">
        <v>58.34</v>
      </c>
      <c r="M23" s="3">
        <v>61.26</v>
      </c>
      <c r="N23" s="3">
        <v>119.99</v>
      </c>
      <c r="O23" s="2" t="s">
        <v>96</v>
      </c>
      <c r="P23" s="2" t="s">
        <v>154</v>
      </c>
      <c r="Q23" s="2" t="s">
        <v>98</v>
      </c>
      <c r="R23" s="2" t="s">
        <v>99</v>
      </c>
      <c r="S23" s="2" t="s">
        <v>216</v>
      </c>
      <c r="T23" s="2" t="s">
        <v>206</v>
      </c>
      <c r="U23" s="2" t="s">
        <v>102</v>
      </c>
      <c r="V23" s="2" t="s">
        <v>156</v>
      </c>
      <c r="W23" s="2" t="s">
        <v>182</v>
      </c>
      <c r="X23" s="2" t="s">
        <v>104</v>
      </c>
      <c r="Y23" s="2" t="s">
        <v>217</v>
      </c>
      <c r="Z23" s="4">
        <v>275</v>
      </c>
      <c r="AA23" s="4">
        <f>=ROUNDDOWN(53.921568627451,0)</f>
      </c>
      <c r="AB23" s="5">
        <v>5.1</v>
      </c>
      <c r="AC23" s="2" t="s">
        <v>99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4</v>
      </c>
      <c r="AQ23" s="8">
        <v>242.36</v>
      </c>
      <c r="AR23" s="4"/>
      <c r="AS23" s="8"/>
      <c r="AT23" s="7"/>
      <c r="AU23" s="7"/>
      <c r="AV23" s="4">
        <v>7</v>
      </c>
      <c r="AW23" s="8">
        <v>494.24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0.4904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0.4868</v>
      </c>
      <c r="BJ23" s="4">
        <v>20</v>
      </c>
      <c r="BK23" s="8">
        <v>1322.41</v>
      </c>
      <c r="BL23" s="2" t="s">
        <v>218</v>
      </c>
      <c r="BM23" s="7">
        <v>0.2</v>
      </c>
      <c r="BN23" s="7">
        <v>0.1833</v>
      </c>
      <c r="BO23" s="4">
        <v>4</v>
      </c>
      <c r="BP23" s="8">
        <v>242.36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217</v>
      </c>
      <c r="BX23" s="2" t="s">
        <v>219</v>
      </c>
      <c r="BY23" s="2" t="s">
        <v>111</v>
      </c>
      <c r="BZ23" s="2" t="s">
        <v>111</v>
      </c>
      <c r="CA23" s="2" t="s">
        <v>99</v>
      </c>
    </row>
    <row r="24">
      <c r="A24" s="2" t="s">
        <v>220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202</v>
      </c>
      <c r="G24" s="2" t="s">
        <v>202</v>
      </c>
      <c r="H24" s="2" t="s">
        <v>202</v>
      </c>
      <c r="I24" s="2" t="s">
        <v>203</v>
      </c>
      <c r="J24" s="2" t="s">
        <v>113</v>
      </c>
      <c r="K24" s="2" t="s">
        <v>215</v>
      </c>
      <c r="L24" s="3">
        <v>75.06</v>
      </c>
      <c r="M24" s="3">
        <v>78.81</v>
      </c>
      <c r="N24" s="3">
        <v>154.99</v>
      </c>
      <c r="O24" s="2" t="s">
        <v>96</v>
      </c>
      <c r="P24" s="2" t="s">
        <v>154</v>
      </c>
      <c r="Q24" s="2" t="s">
        <v>98</v>
      </c>
      <c r="R24" s="2" t="s">
        <v>99</v>
      </c>
      <c r="S24" s="2" t="s">
        <v>216</v>
      </c>
      <c r="T24" s="2" t="s">
        <v>206</v>
      </c>
      <c r="U24" s="2" t="s">
        <v>102</v>
      </c>
      <c r="V24" s="2" t="s">
        <v>156</v>
      </c>
      <c r="W24" s="2" t="s">
        <v>182</v>
      </c>
      <c r="X24" s="2" t="s">
        <v>104</v>
      </c>
      <c r="Y24" s="2" t="s">
        <v>217</v>
      </c>
      <c r="Z24" s="4">
        <v>263</v>
      </c>
      <c r="AA24" s="4">
        <f>=ROUNDDOWN(51.5686274509804,0)</f>
      </c>
      <c r="AB24" s="5">
        <v>5.1</v>
      </c>
      <c r="AC24" s="2" t="s">
        <v>99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3</v>
      </c>
      <c r="AQ24" s="8">
        <v>251.88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0.5096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17</v>
      </c>
      <c r="BK24" s="8">
        <v>1412.95</v>
      </c>
      <c r="BL24" s="2" t="s">
        <v>221</v>
      </c>
      <c r="BM24" s="7">
        <v>0.1765</v>
      </c>
      <c r="BN24" s="7">
        <v>0.1783</v>
      </c>
      <c r="BO24" s="4">
        <v>3</v>
      </c>
      <c r="BP24" s="8">
        <v>251.88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217</v>
      </c>
      <c r="BX24" s="2" t="s">
        <v>222</v>
      </c>
      <c r="BY24" s="2" t="s">
        <v>111</v>
      </c>
      <c r="BZ24" s="2" t="s">
        <v>111</v>
      </c>
      <c r="CA24" s="2" t="s">
        <v>99</v>
      </c>
    </row>
    <row r="25">
      <c r="A25" s="2" t="s">
        <v>223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224</v>
      </c>
      <c r="G25" s="2" t="s">
        <v>224</v>
      </c>
      <c r="H25" s="2" t="s">
        <v>224</v>
      </c>
      <c r="I25" s="2" t="s">
        <v>225</v>
      </c>
      <c r="J25" s="2" t="s">
        <v>94</v>
      </c>
      <c r="K25" s="2" t="s">
        <v>178</v>
      </c>
      <c r="L25" s="3">
        <v>59.85</v>
      </c>
      <c r="M25" s="3">
        <v>62.84</v>
      </c>
      <c r="N25" s="3">
        <v>129.99</v>
      </c>
      <c r="O25" s="2" t="s">
        <v>96</v>
      </c>
      <c r="P25" s="2" t="s">
        <v>226</v>
      </c>
      <c r="Q25" s="2" t="s">
        <v>98</v>
      </c>
      <c r="R25" s="2" t="s">
        <v>99</v>
      </c>
      <c r="S25" s="2" t="s">
        <v>227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99</v>
      </c>
      <c r="Y25" s="2" t="s">
        <v>228</v>
      </c>
      <c r="Z25" s="4">
        <v>505</v>
      </c>
      <c r="AA25" s="4">
        <f>=ROUNDDOWN(75.3731343283582,0)</f>
      </c>
      <c r="AB25" s="5">
        <v>6.7</v>
      </c>
      <c r="AC25" s="2" t="s">
        <v>99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5</v>
      </c>
      <c r="AQ25" s="8">
        <v>317.5</v>
      </c>
      <c r="AR25" s="4"/>
      <c r="AS25" s="8"/>
      <c r="AT25" s="7"/>
      <c r="AU25" s="7"/>
      <c r="AV25" s="4">
        <v>9</v>
      </c>
      <c r="AW25" s="8">
        <v>630.38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0.5037</v>
      </c>
      <c r="BC25" s="4">
        <v>14</v>
      </c>
      <c r="BD25" s="8">
        <v>863.63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0.7299</v>
      </c>
      <c r="BJ25" s="4">
        <v>35</v>
      </c>
      <c r="BK25" s="8">
        <v>2496.91</v>
      </c>
      <c r="BL25" s="2" t="s">
        <v>229</v>
      </c>
      <c r="BM25" s="7">
        <v>0.1429</v>
      </c>
      <c r="BN25" s="7">
        <v>0.1272</v>
      </c>
      <c r="BO25" s="4">
        <v>5</v>
      </c>
      <c r="BP25" s="8">
        <v>317.5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230</v>
      </c>
      <c r="BX25" s="2" t="s">
        <v>231</v>
      </c>
      <c r="BY25" s="2" t="s">
        <v>111</v>
      </c>
      <c r="BZ25" s="2" t="s">
        <v>111</v>
      </c>
      <c r="CA25" s="2" t="s">
        <v>99</v>
      </c>
    </row>
    <row r="26">
      <c r="A26" s="2" t="s">
        <v>232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224</v>
      </c>
      <c r="G26" s="2" t="s">
        <v>224</v>
      </c>
      <c r="H26" s="2" t="s">
        <v>224</v>
      </c>
      <c r="I26" s="2" t="s">
        <v>225</v>
      </c>
      <c r="J26" s="2" t="s">
        <v>113</v>
      </c>
      <c r="K26" s="2" t="s">
        <v>178</v>
      </c>
      <c r="L26" s="3">
        <v>74.29</v>
      </c>
      <c r="M26" s="3">
        <v>78</v>
      </c>
      <c r="N26" s="3">
        <v>159.99</v>
      </c>
      <c r="O26" s="2" t="s">
        <v>96</v>
      </c>
      <c r="P26" s="2" t="s">
        <v>226</v>
      </c>
      <c r="Q26" s="2" t="s">
        <v>98</v>
      </c>
      <c r="R26" s="2" t="s">
        <v>99</v>
      </c>
      <c r="S26" s="2" t="s">
        <v>227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99</v>
      </c>
      <c r="Y26" s="2" t="s">
        <v>228</v>
      </c>
      <c r="Z26" s="4">
        <v>367</v>
      </c>
      <c r="AA26" s="4">
        <f>=ROUNDDOWN(56.4615384615385,0)</f>
      </c>
      <c r="AB26" s="5">
        <v>6.5</v>
      </c>
      <c r="AC26" s="2" t="s">
        <v>99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4</v>
      </c>
      <c r="AQ26" s="8">
        <v>312.88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0.4963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31</v>
      </c>
      <c r="BK26" s="8">
        <v>2675.69</v>
      </c>
      <c r="BL26" s="2" t="s">
        <v>233</v>
      </c>
      <c r="BM26" s="7">
        <v>0.129</v>
      </c>
      <c r="BN26" s="7">
        <v>0.1169</v>
      </c>
      <c r="BO26" s="4">
        <v>4</v>
      </c>
      <c r="BP26" s="8">
        <v>312.88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230</v>
      </c>
      <c r="BX26" s="2" t="s">
        <v>234</v>
      </c>
      <c r="BY26" s="2" t="s">
        <v>111</v>
      </c>
      <c r="BZ26" s="2" t="s">
        <v>111</v>
      </c>
      <c r="CA26" s="2" t="s">
        <v>99</v>
      </c>
    </row>
    <row r="27">
      <c r="A27" s="2" t="s">
        <v>235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224</v>
      </c>
      <c r="G27" s="2" t="s">
        <v>224</v>
      </c>
      <c r="H27" s="2" t="s">
        <v>224</v>
      </c>
      <c r="I27" s="2" t="s">
        <v>225</v>
      </c>
      <c r="J27" s="2" t="s">
        <v>94</v>
      </c>
      <c r="K27" s="2" t="s">
        <v>140</v>
      </c>
      <c r="L27" s="3">
        <v>59.85</v>
      </c>
      <c r="M27" s="3">
        <v>62.84</v>
      </c>
      <c r="N27" s="3">
        <v>129.99</v>
      </c>
      <c r="O27" s="2" t="s">
        <v>179</v>
      </c>
      <c r="P27" s="2" t="s">
        <v>168</v>
      </c>
      <c r="Q27" s="2" t="s">
        <v>98</v>
      </c>
      <c r="R27" s="2" t="s">
        <v>99</v>
      </c>
      <c r="S27" s="2" t="s">
        <v>236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99</v>
      </c>
      <c r="Y27" s="2" t="s">
        <v>237</v>
      </c>
      <c r="Z27" s="4">
        <v>246</v>
      </c>
      <c r="AA27" s="4">
        <f>=ROUNDDOWN(61.5,0)</f>
      </c>
      <c r="AB27" s="5">
        <v>4</v>
      </c>
      <c r="AC27" s="2" t="s">
        <v>99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3</v>
      </c>
      <c r="AQ27" s="8">
        <v>114.3</v>
      </c>
      <c r="AR27" s="4"/>
      <c r="AS27" s="8"/>
      <c r="AT27" s="7"/>
      <c r="AU27" s="7"/>
      <c r="AV27" s="4">
        <v>4</v>
      </c>
      <c r="AW27" s="8">
        <v>169.75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0.6733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0.1966</v>
      </c>
      <c r="BJ27" s="4">
        <v>18</v>
      </c>
      <c r="BK27" s="8">
        <v>1261.02</v>
      </c>
      <c r="BL27" s="2" t="s">
        <v>238</v>
      </c>
      <c r="BM27" s="7">
        <v>0.1667</v>
      </c>
      <c r="BN27" s="7">
        <v>0.0906</v>
      </c>
      <c r="BO27" s="4">
        <v>3</v>
      </c>
      <c r="BP27" s="8">
        <v>114.3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239</v>
      </c>
      <c r="BX27" s="2" t="s">
        <v>240</v>
      </c>
      <c r="BY27" s="2" t="s">
        <v>111</v>
      </c>
      <c r="BZ27" s="2" t="s">
        <v>111</v>
      </c>
      <c r="CA27" s="2" t="s">
        <v>99</v>
      </c>
    </row>
    <row r="28">
      <c r="A28" s="2" t="s">
        <v>241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224</v>
      </c>
      <c r="G28" s="2" t="s">
        <v>224</v>
      </c>
      <c r="H28" s="2" t="s">
        <v>224</v>
      </c>
      <c r="I28" s="2" t="s">
        <v>225</v>
      </c>
      <c r="J28" s="2" t="s">
        <v>113</v>
      </c>
      <c r="K28" s="2" t="s">
        <v>140</v>
      </c>
      <c r="L28" s="3">
        <v>74.29</v>
      </c>
      <c r="M28" s="3">
        <v>78</v>
      </c>
      <c r="N28" s="3">
        <v>159.99</v>
      </c>
      <c r="O28" s="2" t="s">
        <v>179</v>
      </c>
      <c r="P28" s="2" t="s">
        <v>168</v>
      </c>
      <c r="Q28" s="2" t="s">
        <v>98</v>
      </c>
      <c r="R28" s="2" t="s">
        <v>99</v>
      </c>
      <c r="S28" s="2" t="s">
        <v>236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99</v>
      </c>
      <c r="Y28" s="2" t="s">
        <v>237</v>
      </c>
      <c r="Z28" s="4">
        <v>247</v>
      </c>
      <c r="AA28" s="4">
        <f>=ROUNDDOWN(41.1666666666667,0)</f>
      </c>
      <c r="AB28" s="5">
        <v>6</v>
      </c>
      <c r="AC28" s="2" t="s">
        <v>99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</v>
      </c>
      <c r="AQ28" s="8">
        <v>55.45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0.3267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9</v>
      </c>
      <c r="BK28" s="8">
        <v>709.04</v>
      </c>
      <c r="BL28" s="2" t="s">
        <v>242</v>
      </c>
      <c r="BM28" s="7">
        <v>0.1111</v>
      </c>
      <c r="BN28" s="7">
        <v>0.0782</v>
      </c>
      <c r="BO28" s="4">
        <v>1</v>
      </c>
      <c r="BP28" s="8">
        <v>55.45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239</v>
      </c>
      <c r="BX28" s="2" t="s">
        <v>243</v>
      </c>
      <c r="BY28" s="2" t="s">
        <v>111</v>
      </c>
      <c r="BZ28" s="2" t="s">
        <v>111</v>
      </c>
      <c r="CA28" s="2" t="s">
        <v>99</v>
      </c>
    </row>
    <row r="29">
      <c r="A29" s="2" t="s">
        <v>244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224</v>
      </c>
      <c r="G29" s="2" t="s">
        <v>224</v>
      </c>
      <c r="H29" s="2" t="s">
        <v>224</v>
      </c>
      <c r="I29" s="2" t="s">
        <v>225</v>
      </c>
      <c r="J29" s="2" t="s">
        <v>94</v>
      </c>
      <c r="K29" s="2" t="s">
        <v>245</v>
      </c>
      <c r="L29" s="3">
        <v>59.85</v>
      </c>
      <c r="M29" s="3">
        <v>62.84</v>
      </c>
      <c r="N29" s="3">
        <v>129.99</v>
      </c>
      <c r="O29" s="2" t="s">
        <v>96</v>
      </c>
      <c r="P29" s="2" t="s">
        <v>226</v>
      </c>
      <c r="Q29" s="2" t="s">
        <v>98</v>
      </c>
      <c r="R29" s="2" t="s">
        <v>99</v>
      </c>
      <c r="S29" s="2" t="s">
        <v>246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99</v>
      </c>
      <c r="Y29" s="2" t="s">
        <v>247</v>
      </c>
      <c r="Z29" s="4">
        <v>604</v>
      </c>
      <c r="AA29" s="4">
        <f>=ROUNDDOWN(167.777777777778,0)</f>
      </c>
      <c r="AB29" s="5">
        <v>3.6</v>
      </c>
      <c r="AC29" s="2" t="s">
        <v>99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</v>
      </c>
      <c r="AQ29" s="8">
        <v>63.5</v>
      </c>
      <c r="AR29" s="4"/>
      <c r="AS29" s="8"/>
      <c r="AT29" s="7"/>
      <c r="AU29" s="7"/>
      <c r="AV29" s="4">
        <v>1</v>
      </c>
      <c r="AW29" s="8">
        <v>63.5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0.0735</v>
      </c>
      <c r="BJ29" s="4">
        <v>15</v>
      </c>
      <c r="BK29" s="8">
        <v>1068.45</v>
      </c>
      <c r="BL29" s="2" t="s">
        <v>248</v>
      </c>
      <c r="BM29" s="7">
        <v>0.0667</v>
      </c>
      <c r="BN29" s="7">
        <v>0.0594</v>
      </c>
      <c r="BO29" s="4">
        <v>1</v>
      </c>
      <c r="BP29" s="8">
        <v>63.5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249</v>
      </c>
      <c r="BX29" s="2" t="s">
        <v>161</v>
      </c>
      <c r="BY29" s="2" t="s">
        <v>111</v>
      </c>
      <c r="BZ29" s="2" t="s">
        <v>111</v>
      </c>
      <c r="CA29" s="2" t="s">
        <v>99</v>
      </c>
    </row>
    <row r="30">
      <c r="A30" s="2" t="s">
        <v>250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224</v>
      </c>
      <c r="G30" s="2" t="s">
        <v>224</v>
      </c>
      <c r="H30" s="2" t="s">
        <v>224</v>
      </c>
      <c r="I30" s="2" t="s">
        <v>225</v>
      </c>
      <c r="J30" s="2" t="s">
        <v>113</v>
      </c>
      <c r="K30" s="2" t="s">
        <v>245</v>
      </c>
      <c r="L30" s="3">
        <v>74.29</v>
      </c>
      <c r="M30" s="3">
        <v>78</v>
      </c>
      <c r="N30" s="3">
        <v>159.99</v>
      </c>
      <c r="O30" s="2" t="s">
        <v>96</v>
      </c>
      <c r="P30" s="2" t="s">
        <v>226</v>
      </c>
      <c r="Q30" s="2" t="s">
        <v>98</v>
      </c>
      <c r="R30" s="2" t="s">
        <v>99</v>
      </c>
      <c r="S30" s="2" t="s">
        <v>246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99</v>
      </c>
      <c r="Y30" s="2" t="s">
        <v>247</v>
      </c>
      <c r="Z30" s="4">
        <v>842</v>
      </c>
      <c r="AA30" s="4">
        <f>=ROUNDDOWN(129.538461538462,0)</f>
      </c>
      <c r="AB30" s="5">
        <v>6.5</v>
      </c>
      <c r="AC30" s="2" t="s">
        <v>99</v>
      </c>
      <c r="AD30" s="4"/>
      <c r="AE30" s="4"/>
      <c r="AF30" s="6">
        <v>74</v>
      </c>
      <c r="AG30" s="6">
        <v>74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32</v>
      </c>
      <c r="BK30" s="8">
        <v>2763.36</v>
      </c>
      <c r="BL30" s="2" t="s">
        <v>251</v>
      </c>
      <c r="BM30" s="7"/>
      <c r="BN30" s="7"/>
      <c r="BO30" s="4"/>
      <c r="BP30" s="8"/>
      <c r="BQ30" s="4"/>
      <c r="BR30" s="8"/>
      <c r="BS30" s="7"/>
      <c r="BT30" s="7"/>
      <c r="BU30" s="2" t="s">
        <v>108</v>
      </c>
      <c r="BV30" s="2" t="s">
        <v>96</v>
      </c>
      <c r="BW30" s="2" t="s">
        <v>249</v>
      </c>
      <c r="BX30" s="2" t="s">
        <v>252</v>
      </c>
      <c r="BY30" s="2" t="s">
        <v>111</v>
      </c>
      <c r="BZ30" s="2" t="s">
        <v>111</v>
      </c>
      <c r="CA30" s="2" t="s">
        <v>99</v>
      </c>
    </row>
    <row r="31">
      <c r="A31" s="2" t="s">
        <v>253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224</v>
      </c>
      <c r="G31" s="2" t="s">
        <v>224</v>
      </c>
      <c r="H31" s="2" t="s">
        <v>224</v>
      </c>
      <c r="I31" s="2" t="s">
        <v>225</v>
      </c>
      <c r="J31" s="2" t="s">
        <v>94</v>
      </c>
      <c r="K31" s="2" t="s">
        <v>254</v>
      </c>
      <c r="L31" s="3">
        <v>59.85</v>
      </c>
      <c r="M31" s="3">
        <v>62.84</v>
      </c>
      <c r="N31" s="3">
        <v>129.99</v>
      </c>
      <c r="O31" s="2" t="s">
        <v>179</v>
      </c>
      <c r="P31" s="2" t="s">
        <v>168</v>
      </c>
      <c r="Q31" s="2" t="s">
        <v>98</v>
      </c>
      <c r="R31" s="2" t="s">
        <v>99</v>
      </c>
      <c r="S31" s="2" t="s">
        <v>255</v>
      </c>
      <c r="T31" s="2" t="s">
        <v>170</v>
      </c>
      <c r="U31" s="2" t="s">
        <v>102</v>
      </c>
      <c r="V31" s="2" t="s">
        <v>256</v>
      </c>
      <c r="W31" s="2" t="s">
        <v>104</v>
      </c>
      <c r="X31" s="2" t="s">
        <v>99</v>
      </c>
      <c r="Y31" s="2" t="s">
        <v>257</v>
      </c>
      <c r="Z31" s="4">
        <v>136</v>
      </c>
      <c r="AA31" s="4">
        <f>=ROUNDDOWN(136,0)</f>
      </c>
      <c r="AB31" s="5">
        <v>1</v>
      </c>
      <c r="AC31" s="2" t="s">
        <v>99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3</v>
      </c>
      <c r="BK31" s="8">
        <v>208.23</v>
      </c>
      <c r="BL31" s="2" t="s">
        <v>258</v>
      </c>
      <c r="BM31" s="7"/>
      <c r="BN31" s="7"/>
      <c r="BO31" s="4"/>
      <c r="BP31" s="8"/>
      <c r="BQ31" s="4"/>
      <c r="BR31" s="8"/>
      <c r="BS31" s="7"/>
      <c r="BT31" s="7"/>
      <c r="BU31" s="2" t="s">
        <v>108</v>
      </c>
      <c r="BV31" s="2" t="s">
        <v>96</v>
      </c>
      <c r="BW31" s="2" t="s">
        <v>259</v>
      </c>
      <c r="BX31" s="2" t="s">
        <v>260</v>
      </c>
      <c r="BY31" s="2" t="s">
        <v>111</v>
      </c>
      <c r="BZ31" s="2" t="s">
        <v>111</v>
      </c>
      <c r="CA31" s="2" t="s">
        <v>99</v>
      </c>
    </row>
    <row r="32">
      <c r="A32" s="2" t="s">
        <v>261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224</v>
      </c>
      <c r="G32" s="2" t="s">
        <v>224</v>
      </c>
      <c r="H32" s="2" t="s">
        <v>224</v>
      </c>
      <c r="I32" s="2" t="s">
        <v>225</v>
      </c>
      <c r="J32" s="2" t="s">
        <v>113</v>
      </c>
      <c r="K32" s="2" t="s">
        <v>254</v>
      </c>
      <c r="L32" s="3">
        <v>74.29</v>
      </c>
      <c r="M32" s="3">
        <v>78</v>
      </c>
      <c r="N32" s="3">
        <v>159.99</v>
      </c>
      <c r="O32" s="2" t="s">
        <v>167</v>
      </c>
      <c r="P32" s="2" t="s">
        <v>168</v>
      </c>
      <c r="Q32" s="2" t="s">
        <v>98</v>
      </c>
      <c r="R32" s="2" t="s">
        <v>99</v>
      </c>
      <c r="S32" s="2" t="s">
        <v>255</v>
      </c>
      <c r="T32" s="2" t="s">
        <v>170</v>
      </c>
      <c r="U32" s="2" t="s">
        <v>102</v>
      </c>
      <c r="V32" s="2" t="s">
        <v>256</v>
      </c>
      <c r="W32" s="2" t="s">
        <v>104</v>
      </c>
      <c r="X32" s="2" t="s">
        <v>99</v>
      </c>
      <c r="Y32" s="2" t="s">
        <v>257</v>
      </c>
      <c r="Z32" s="4">
        <v>164</v>
      </c>
      <c r="AA32" s="4">
        <f>=ROUNDDOWN(82,0)</f>
      </c>
      <c r="AB32" s="5">
        <v>2</v>
      </c>
      <c r="AC32" s="2" t="s">
        <v>99</v>
      </c>
      <c r="AD32" s="4"/>
      <c r="AE32" s="4"/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2</v>
      </c>
      <c r="BK32" s="8">
        <v>178.82</v>
      </c>
      <c r="BL32" s="2" t="s">
        <v>262</v>
      </c>
      <c r="BM32" s="7"/>
      <c r="BN32" s="7"/>
      <c r="BO32" s="4"/>
      <c r="BP32" s="8"/>
      <c r="BQ32" s="4"/>
      <c r="BR32" s="8"/>
      <c r="BS32" s="7"/>
      <c r="BT32" s="7"/>
      <c r="BU32" s="2" t="s">
        <v>108</v>
      </c>
      <c r="BV32" s="2" t="s">
        <v>96</v>
      </c>
      <c r="BW32" s="2" t="s">
        <v>259</v>
      </c>
      <c r="BX32" s="2" t="s">
        <v>263</v>
      </c>
      <c r="BY32" s="2" t="s">
        <v>111</v>
      </c>
      <c r="BZ32" s="2" t="s">
        <v>111</v>
      </c>
      <c r="CA32" s="2" t="s">
        <v>99</v>
      </c>
    </row>
    <row r="33">
      <c r="A33" s="2" t="s">
        <v>264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265</v>
      </c>
      <c r="G33" s="2" t="s">
        <v>265</v>
      </c>
      <c r="H33" s="2" t="s">
        <v>265</v>
      </c>
      <c r="I33" s="2" t="s">
        <v>152</v>
      </c>
      <c r="J33" s="2" t="s">
        <v>94</v>
      </c>
      <c r="K33" s="2" t="s">
        <v>266</v>
      </c>
      <c r="L33" s="3">
        <v>75.6</v>
      </c>
      <c r="M33" s="3">
        <v>79.38</v>
      </c>
      <c r="N33" s="3">
        <v>151.99</v>
      </c>
      <c r="O33" s="2" t="s">
        <v>96</v>
      </c>
      <c r="P33" s="2" t="s">
        <v>154</v>
      </c>
      <c r="Q33" s="2" t="s">
        <v>98</v>
      </c>
      <c r="R33" s="2" t="s">
        <v>99</v>
      </c>
      <c r="S33" s="2" t="s">
        <v>267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268</v>
      </c>
      <c r="Y33" s="2" t="s">
        <v>269</v>
      </c>
      <c r="Z33" s="4">
        <v>180</v>
      </c>
      <c r="AA33" s="4">
        <f>=ROUNDDOWN(41.8604651162791,0)</f>
      </c>
      <c r="AB33" s="5">
        <v>4.3</v>
      </c>
      <c r="AC33" s="2" t="s">
        <v>99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3</v>
      </c>
      <c r="AQ33" s="8">
        <v>238.14</v>
      </c>
      <c r="AR33" s="4"/>
      <c r="AS33" s="8"/>
      <c r="AT33" s="7"/>
      <c r="AU33" s="7"/>
      <c r="AV33" s="4">
        <v>8</v>
      </c>
      <c r="AW33" s="8">
        <v>705.63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0.3375</v>
      </c>
      <c r="BC33" s="4">
        <v>8</v>
      </c>
      <c r="BD33" s="8">
        <v>705.63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1</v>
      </c>
      <c r="BJ33" s="4">
        <v>14</v>
      </c>
      <c r="BK33" s="8">
        <v>1210.82</v>
      </c>
      <c r="BL33" s="2" t="s">
        <v>270</v>
      </c>
      <c r="BM33" s="7">
        <v>0.2143</v>
      </c>
      <c r="BN33" s="7">
        <v>0.1967</v>
      </c>
      <c r="BO33" s="4">
        <v>3</v>
      </c>
      <c r="BP33" s="8">
        <v>238.14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271</v>
      </c>
      <c r="BX33" s="2" t="s">
        <v>272</v>
      </c>
      <c r="BY33" s="2" t="s">
        <v>111</v>
      </c>
      <c r="BZ33" s="2" t="s">
        <v>111</v>
      </c>
      <c r="CA33" s="2" t="s">
        <v>99</v>
      </c>
    </row>
    <row r="34">
      <c r="A34" s="2" t="s">
        <v>273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265</v>
      </c>
      <c r="G34" s="2" t="s">
        <v>265</v>
      </c>
      <c r="H34" s="2" t="s">
        <v>265</v>
      </c>
      <c r="I34" s="2" t="s">
        <v>152</v>
      </c>
      <c r="J34" s="2" t="s">
        <v>113</v>
      </c>
      <c r="K34" s="2" t="s">
        <v>266</v>
      </c>
      <c r="L34" s="3">
        <v>91.8</v>
      </c>
      <c r="M34" s="3">
        <v>96.39</v>
      </c>
      <c r="N34" s="3">
        <v>183.99</v>
      </c>
      <c r="O34" s="2" t="s">
        <v>96</v>
      </c>
      <c r="P34" s="2" t="s">
        <v>154</v>
      </c>
      <c r="Q34" s="2" t="s">
        <v>98</v>
      </c>
      <c r="R34" s="2" t="s">
        <v>99</v>
      </c>
      <c r="S34" s="2" t="s">
        <v>267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268</v>
      </c>
      <c r="Y34" s="2" t="s">
        <v>269</v>
      </c>
      <c r="Z34" s="4">
        <v>78</v>
      </c>
      <c r="AA34" s="4">
        <f>=ROUNDDOWN(10.6849315068493,0)</f>
      </c>
      <c r="AB34" s="5">
        <v>7.3</v>
      </c>
      <c r="AC34" s="2" t="s">
        <v>99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5</v>
      </c>
      <c r="AQ34" s="8">
        <v>467.49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0.6625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37</v>
      </c>
      <c r="BK34" s="8">
        <v>3784.41</v>
      </c>
      <c r="BL34" s="2" t="s">
        <v>274</v>
      </c>
      <c r="BM34" s="7">
        <v>0.1351</v>
      </c>
      <c r="BN34" s="7">
        <v>0.1235</v>
      </c>
      <c r="BO34" s="4">
        <v>5</v>
      </c>
      <c r="BP34" s="8">
        <v>467.49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271</v>
      </c>
      <c r="BX34" s="2" t="s">
        <v>275</v>
      </c>
      <c r="BY34" s="2" t="s">
        <v>111</v>
      </c>
      <c r="BZ34" s="2" t="s">
        <v>111</v>
      </c>
      <c r="CA34" s="2" t="s">
        <v>99</v>
      </c>
    </row>
    <row r="35">
      <c r="A35" s="2" t="s">
        <v>276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277</v>
      </c>
      <c r="G35" s="2" t="s">
        <v>277</v>
      </c>
      <c r="H35" s="2" t="s">
        <v>277</v>
      </c>
      <c r="I35" s="2" t="s">
        <v>278</v>
      </c>
      <c r="J35" s="2" t="s">
        <v>94</v>
      </c>
      <c r="K35" s="2" t="s">
        <v>279</v>
      </c>
      <c r="L35" s="3">
        <v>65</v>
      </c>
      <c r="M35" s="3">
        <v>68.25</v>
      </c>
      <c r="N35" s="3">
        <v>129.99</v>
      </c>
      <c r="O35" s="2" t="s">
        <v>96</v>
      </c>
      <c r="P35" s="2" t="s">
        <v>154</v>
      </c>
      <c r="Q35" s="2" t="s">
        <v>98</v>
      </c>
      <c r="R35" s="2" t="s">
        <v>99</v>
      </c>
      <c r="S35" s="2" t="s">
        <v>280</v>
      </c>
      <c r="T35" s="2" t="s">
        <v>281</v>
      </c>
      <c r="U35" s="2" t="s">
        <v>102</v>
      </c>
      <c r="V35" s="2" t="s">
        <v>103</v>
      </c>
      <c r="W35" s="2" t="s">
        <v>104</v>
      </c>
      <c r="X35" s="2" t="s">
        <v>157</v>
      </c>
      <c r="Y35" s="2" t="s">
        <v>282</v>
      </c>
      <c r="Z35" s="4">
        <v>217</v>
      </c>
      <c r="AA35" s="4">
        <f>=ROUNDDOWN(21.7,0)</f>
      </c>
      <c r="AB35" s="5">
        <v>10</v>
      </c>
      <c r="AC35" s="2" t="s">
        <v>132</v>
      </c>
      <c r="AD35" s="4">
        <v>270</v>
      </c>
      <c r="AE35" s="4">
        <v>270</v>
      </c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5</v>
      </c>
      <c r="AQ35" s="8">
        <v>324.87</v>
      </c>
      <c r="AR35" s="4"/>
      <c r="AS35" s="8"/>
      <c r="AT35" s="7"/>
      <c r="AU35" s="7"/>
      <c r="AV35" s="4">
        <v>9</v>
      </c>
      <c r="AW35" s="8">
        <v>626.43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0.5186</v>
      </c>
      <c r="BC35" s="4">
        <v>9</v>
      </c>
      <c r="BD35" s="8">
        <v>626.43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1</v>
      </c>
      <c r="BJ35" s="4">
        <v>34</v>
      </c>
      <c r="BK35" s="8">
        <v>2481.66</v>
      </c>
      <c r="BL35" s="2" t="s">
        <v>283</v>
      </c>
      <c r="BM35" s="7">
        <v>0.1471</v>
      </c>
      <c r="BN35" s="7">
        <v>0.1309</v>
      </c>
      <c r="BO35" s="4">
        <v>5</v>
      </c>
      <c r="BP35" s="8">
        <v>324.87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259</v>
      </c>
      <c r="BX35" s="2" t="s">
        <v>284</v>
      </c>
      <c r="BY35" s="2" t="s">
        <v>111</v>
      </c>
      <c r="BZ35" s="2" t="s">
        <v>111</v>
      </c>
      <c r="CA35" s="2" t="s">
        <v>99</v>
      </c>
    </row>
    <row r="36">
      <c r="A36" s="2" t="s">
        <v>285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277</v>
      </c>
      <c r="G36" s="2" t="s">
        <v>277</v>
      </c>
      <c r="H36" s="2" t="s">
        <v>277</v>
      </c>
      <c r="I36" s="2" t="s">
        <v>278</v>
      </c>
      <c r="J36" s="2" t="s">
        <v>113</v>
      </c>
      <c r="K36" s="2" t="s">
        <v>279</v>
      </c>
      <c r="L36" s="3">
        <v>80</v>
      </c>
      <c r="M36" s="3">
        <v>84</v>
      </c>
      <c r="N36" s="3">
        <v>159.99</v>
      </c>
      <c r="O36" s="2" t="s">
        <v>96</v>
      </c>
      <c r="P36" s="2" t="s">
        <v>154</v>
      </c>
      <c r="Q36" s="2" t="s">
        <v>98</v>
      </c>
      <c r="R36" s="2" t="s">
        <v>99</v>
      </c>
      <c r="S36" s="2" t="s">
        <v>280</v>
      </c>
      <c r="T36" s="2" t="s">
        <v>281</v>
      </c>
      <c r="U36" s="2" t="s">
        <v>102</v>
      </c>
      <c r="V36" s="2" t="s">
        <v>103</v>
      </c>
      <c r="W36" s="2" t="s">
        <v>104</v>
      </c>
      <c r="X36" s="2" t="s">
        <v>157</v>
      </c>
      <c r="Y36" s="2" t="s">
        <v>282</v>
      </c>
      <c r="Z36" s="4">
        <v>229</v>
      </c>
      <c r="AA36" s="4">
        <f>=ROUNDDOWN(22.9,0)</f>
      </c>
      <c r="AB36" s="5">
        <v>10</v>
      </c>
      <c r="AC36" s="2" t="s">
        <v>132</v>
      </c>
      <c r="AD36" s="4">
        <v>270</v>
      </c>
      <c r="AE36" s="4">
        <v>270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4</v>
      </c>
      <c r="AQ36" s="8">
        <v>301.56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0.4814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31</v>
      </c>
      <c r="BK36" s="8">
        <v>2756.04</v>
      </c>
      <c r="BL36" s="2" t="s">
        <v>286</v>
      </c>
      <c r="BM36" s="7">
        <v>0.129</v>
      </c>
      <c r="BN36" s="7">
        <v>0.1094</v>
      </c>
      <c r="BO36" s="4">
        <v>4</v>
      </c>
      <c r="BP36" s="8">
        <v>301.56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259</v>
      </c>
      <c r="BX36" s="2" t="s">
        <v>287</v>
      </c>
      <c r="BY36" s="2" t="s">
        <v>111</v>
      </c>
      <c r="BZ36" s="2" t="s">
        <v>111</v>
      </c>
      <c r="CA36" s="2" t="s">
        <v>99</v>
      </c>
    </row>
    <row r="37">
      <c r="A37" s="2" t="s">
        <v>288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289</v>
      </c>
      <c r="G37" s="2" t="s">
        <v>289</v>
      </c>
      <c r="H37" s="2" t="s">
        <v>289</v>
      </c>
      <c r="I37" s="2" t="s">
        <v>290</v>
      </c>
      <c r="J37" s="2" t="s">
        <v>94</v>
      </c>
      <c r="K37" s="2" t="s">
        <v>291</v>
      </c>
      <c r="L37" s="3">
        <v>75.6</v>
      </c>
      <c r="M37" s="3">
        <v>79.38</v>
      </c>
      <c r="N37" s="3">
        <v>151.99</v>
      </c>
      <c r="O37" s="2" t="s">
        <v>96</v>
      </c>
      <c r="P37" s="2" t="s">
        <v>154</v>
      </c>
      <c r="Q37" s="2" t="s">
        <v>98</v>
      </c>
      <c r="R37" s="2" t="s">
        <v>99</v>
      </c>
      <c r="S37" s="2" t="s">
        <v>292</v>
      </c>
      <c r="T37" s="2" t="s">
        <v>101</v>
      </c>
      <c r="U37" s="2" t="s">
        <v>102</v>
      </c>
      <c r="V37" s="2" t="s">
        <v>293</v>
      </c>
      <c r="W37" s="2" t="s">
        <v>104</v>
      </c>
      <c r="X37" s="2" t="s">
        <v>99</v>
      </c>
      <c r="Y37" s="2" t="s">
        <v>294</v>
      </c>
      <c r="Z37" s="4">
        <v>356</v>
      </c>
      <c r="AA37" s="4">
        <f>=ROUNDDOWN(50.8571428571429,0)</f>
      </c>
      <c r="AB37" s="5">
        <v>7</v>
      </c>
      <c r="AC37" s="2" t="s">
        <v>159</v>
      </c>
      <c r="AD37" s="4">
        <v>57</v>
      </c>
      <c r="AE37" s="4">
        <v>57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2</v>
      </c>
      <c r="AQ37" s="8">
        <v>158.76</v>
      </c>
      <c r="AR37" s="4"/>
      <c r="AS37" s="8"/>
      <c r="AT37" s="7"/>
      <c r="AU37" s="7"/>
      <c r="AV37" s="4">
        <v>4</v>
      </c>
      <c r="AW37" s="8">
        <v>346.72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0.4579</v>
      </c>
      <c r="BC37" s="4">
        <v>4</v>
      </c>
      <c r="BD37" s="8">
        <v>346.72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1</v>
      </c>
      <c r="BJ37" s="4">
        <v>10</v>
      </c>
      <c r="BK37" s="8">
        <v>846.19</v>
      </c>
      <c r="BL37" s="2" t="s">
        <v>295</v>
      </c>
      <c r="BM37" s="7">
        <v>0.2</v>
      </c>
      <c r="BN37" s="7">
        <v>0.1876</v>
      </c>
      <c r="BO37" s="4">
        <v>2</v>
      </c>
      <c r="BP37" s="8">
        <v>158.76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294</v>
      </c>
      <c r="BX37" s="2" t="s">
        <v>296</v>
      </c>
      <c r="BY37" s="2" t="s">
        <v>111</v>
      </c>
      <c r="BZ37" s="2" t="s">
        <v>111</v>
      </c>
      <c r="CA37" s="2" t="s">
        <v>99</v>
      </c>
    </row>
    <row r="38">
      <c r="A38" s="2" t="s">
        <v>297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289</v>
      </c>
      <c r="G38" s="2" t="s">
        <v>289</v>
      </c>
      <c r="H38" s="2" t="s">
        <v>289</v>
      </c>
      <c r="I38" s="2" t="s">
        <v>290</v>
      </c>
      <c r="J38" s="2" t="s">
        <v>113</v>
      </c>
      <c r="K38" s="2" t="s">
        <v>291</v>
      </c>
      <c r="L38" s="3">
        <v>91.8</v>
      </c>
      <c r="M38" s="3">
        <v>96.39</v>
      </c>
      <c r="N38" s="3">
        <v>183.99</v>
      </c>
      <c r="O38" s="2" t="s">
        <v>96</v>
      </c>
      <c r="P38" s="2" t="s">
        <v>154</v>
      </c>
      <c r="Q38" s="2" t="s">
        <v>98</v>
      </c>
      <c r="R38" s="2" t="s">
        <v>99</v>
      </c>
      <c r="S38" s="2" t="s">
        <v>292</v>
      </c>
      <c r="T38" s="2" t="s">
        <v>101</v>
      </c>
      <c r="U38" s="2" t="s">
        <v>102</v>
      </c>
      <c r="V38" s="2" t="s">
        <v>293</v>
      </c>
      <c r="W38" s="2" t="s">
        <v>104</v>
      </c>
      <c r="X38" s="2" t="s">
        <v>99</v>
      </c>
      <c r="Y38" s="2" t="s">
        <v>294</v>
      </c>
      <c r="Z38" s="4">
        <v>299</v>
      </c>
      <c r="AA38" s="4">
        <f>=ROUNDDOWN(37.375,0)</f>
      </c>
      <c r="AB38" s="5">
        <v>8</v>
      </c>
      <c r="AC38" s="2" t="s">
        <v>159</v>
      </c>
      <c r="AD38" s="4">
        <v>178</v>
      </c>
      <c r="AE38" s="4">
        <v>178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2</v>
      </c>
      <c r="AQ38" s="8">
        <v>187.96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0.5421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35</v>
      </c>
      <c r="BK38" s="8">
        <v>3593.08</v>
      </c>
      <c r="BL38" s="2" t="s">
        <v>298</v>
      </c>
      <c r="BM38" s="7">
        <v>0.0571</v>
      </c>
      <c r="BN38" s="7">
        <v>0.0523</v>
      </c>
      <c r="BO38" s="4">
        <v>2</v>
      </c>
      <c r="BP38" s="8">
        <v>187.96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294</v>
      </c>
      <c r="BX38" s="2" t="s">
        <v>299</v>
      </c>
      <c r="BY38" s="2" t="s">
        <v>111</v>
      </c>
      <c r="BZ38" s="2" t="s">
        <v>111</v>
      </c>
      <c r="CA38" s="2" t="s">
        <v>99</v>
      </c>
    </row>
    <row r="39">
      <c r="A39" s="2" t="s">
        <v>300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301</v>
      </c>
      <c r="G39" s="2" t="s">
        <v>301</v>
      </c>
      <c r="H39" s="2" t="s">
        <v>301</v>
      </c>
      <c r="I39" s="2" t="s">
        <v>302</v>
      </c>
      <c r="J39" s="2" t="s">
        <v>94</v>
      </c>
      <c r="K39" s="2" t="s">
        <v>303</v>
      </c>
      <c r="L39" s="3">
        <v>62.29</v>
      </c>
      <c r="M39" s="3">
        <v>65.4</v>
      </c>
      <c r="N39" s="3">
        <v>139.99</v>
      </c>
      <c r="O39" s="2" t="s">
        <v>96</v>
      </c>
      <c r="P39" s="2" t="s">
        <v>304</v>
      </c>
      <c r="Q39" s="2" t="s">
        <v>98</v>
      </c>
      <c r="R39" s="2" t="s">
        <v>99</v>
      </c>
      <c r="S39" s="2" t="s">
        <v>305</v>
      </c>
      <c r="T39" s="2" t="s">
        <v>181</v>
      </c>
      <c r="U39" s="2" t="s">
        <v>102</v>
      </c>
      <c r="V39" s="2" t="s">
        <v>156</v>
      </c>
      <c r="W39" s="2" t="s">
        <v>171</v>
      </c>
      <c r="X39" s="2" t="s">
        <v>157</v>
      </c>
      <c r="Y39" s="2" t="s">
        <v>306</v>
      </c>
      <c r="Z39" s="4">
        <v>100</v>
      </c>
      <c r="AA39" s="4">
        <f>=ROUNDDOWN(16.6666666666667,0)</f>
      </c>
      <c r="AB39" s="5">
        <v>6</v>
      </c>
      <c r="AC39" s="2" t="s">
        <v>99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4</v>
      </c>
      <c r="AW39" s="8">
        <v>302.64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>
        <v>4</v>
      </c>
      <c r="BD39" s="8">
        <v>302.64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25</v>
      </c>
      <c r="BK39" s="8">
        <v>1789.51</v>
      </c>
      <c r="BL39" s="2" t="s">
        <v>307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96</v>
      </c>
      <c r="BW39" s="2" t="s">
        <v>308</v>
      </c>
      <c r="BX39" s="2" t="s">
        <v>309</v>
      </c>
      <c r="BY39" s="2" t="s">
        <v>111</v>
      </c>
      <c r="BZ39" s="2" t="s">
        <v>111</v>
      </c>
      <c r="CA39" s="2" t="s">
        <v>99</v>
      </c>
    </row>
    <row r="40">
      <c r="A40" s="2" t="s">
        <v>310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301</v>
      </c>
      <c r="G40" s="2" t="s">
        <v>301</v>
      </c>
      <c r="H40" s="2" t="s">
        <v>301</v>
      </c>
      <c r="I40" s="2" t="s">
        <v>302</v>
      </c>
      <c r="J40" s="2" t="s">
        <v>113</v>
      </c>
      <c r="K40" s="2" t="s">
        <v>303</v>
      </c>
      <c r="L40" s="3">
        <v>72.55</v>
      </c>
      <c r="M40" s="3">
        <v>76.18</v>
      </c>
      <c r="N40" s="3">
        <v>164.99</v>
      </c>
      <c r="O40" s="2" t="s">
        <v>96</v>
      </c>
      <c r="P40" s="2" t="s">
        <v>304</v>
      </c>
      <c r="Q40" s="2" t="s">
        <v>98</v>
      </c>
      <c r="R40" s="2" t="s">
        <v>99</v>
      </c>
      <c r="S40" s="2" t="s">
        <v>305</v>
      </c>
      <c r="T40" s="2" t="s">
        <v>181</v>
      </c>
      <c r="U40" s="2" t="s">
        <v>102</v>
      </c>
      <c r="V40" s="2" t="s">
        <v>156</v>
      </c>
      <c r="W40" s="2" t="s">
        <v>171</v>
      </c>
      <c r="X40" s="2" t="s">
        <v>157</v>
      </c>
      <c r="Y40" s="2" t="s">
        <v>306</v>
      </c>
      <c r="Z40" s="4">
        <v>100</v>
      </c>
      <c r="AA40" s="4">
        <f>=ROUNDDOWN(14.2857142857143,0)</f>
      </c>
      <c r="AB40" s="5">
        <v>7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4</v>
      </c>
      <c r="AQ40" s="8">
        <v>302.64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40</v>
      </c>
      <c r="BK40" s="8">
        <v>3418.92</v>
      </c>
      <c r="BL40" s="2" t="s">
        <v>311</v>
      </c>
      <c r="BM40" s="7">
        <v>0.1</v>
      </c>
      <c r="BN40" s="7">
        <v>0.0885</v>
      </c>
      <c r="BO40" s="4">
        <v>4</v>
      </c>
      <c r="BP40" s="8">
        <v>302.64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308</v>
      </c>
      <c r="BX40" s="2" t="s">
        <v>312</v>
      </c>
      <c r="BY40" s="2" t="s">
        <v>111</v>
      </c>
      <c r="BZ40" s="2" t="s">
        <v>111</v>
      </c>
      <c r="CA40" s="2" t="s">
        <v>99</v>
      </c>
    </row>
    <row r="41">
      <c r="A41" s="2" t="s">
        <v>313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301</v>
      </c>
      <c r="G41" s="2" t="s">
        <v>301</v>
      </c>
      <c r="H41" s="2" t="s">
        <v>301</v>
      </c>
      <c r="I41" s="2" t="s">
        <v>302</v>
      </c>
      <c r="J41" s="2" t="s">
        <v>94</v>
      </c>
      <c r="K41" s="2" t="s">
        <v>245</v>
      </c>
      <c r="L41" s="3">
        <v>62.29</v>
      </c>
      <c r="M41" s="3">
        <v>65.4</v>
      </c>
      <c r="N41" s="3">
        <v>139.99</v>
      </c>
      <c r="O41" s="2" t="s">
        <v>96</v>
      </c>
      <c r="P41" s="2" t="s">
        <v>304</v>
      </c>
      <c r="Q41" s="2" t="s">
        <v>98</v>
      </c>
      <c r="R41" s="2" t="s">
        <v>99</v>
      </c>
      <c r="S41" s="2" t="s">
        <v>314</v>
      </c>
      <c r="T41" s="2" t="s">
        <v>181</v>
      </c>
      <c r="U41" s="2" t="s">
        <v>102</v>
      </c>
      <c r="V41" s="2" t="s">
        <v>156</v>
      </c>
      <c r="W41" s="2" t="s">
        <v>171</v>
      </c>
      <c r="X41" s="2" t="s">
        <v>157</v>
      </c>
      <c r="Y41" s="2" t="s">
        <v>306</v>
      </c>
      <c r="Z41" s="4">
        <v>164</v>
      </c>
      <c r="AA41" s="4">
        <f>=ROUNDDOWN(82,0)</f>
      </c>
      <c r="AB41" s="5">
        <v>2</v>
      </c>
      <c r="AC41" s="2" t="s">
        <v>99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14</v>
      </c>
      <c r="BK41" s="8">
        <v>896.77</v>
      </c>
      <c r="BL41" s="2" t="s">
        <v>315</v>
      </c>
      <c r="BM41" s="7"/>
      <c r="BN41" s="7"/>
      <c r="BO41" s="4"/>
      <c r="BP41" s="8"/>
      <c r="BQ41" s="4"/>
      <c r="BR41" s="8"/>
      <c r="BS41" s="7"/>
      <c r="BT41" s="7"/>
      <c r="BU41" s="2" t="s">
        <v>108</v>
      </c>
      <c r="BV41" s="2" t="s">
        <v>96</v>
      </c>
      <c r="BW41" s="2" t="s">
        <v>308</v>
      </c>
      <c r="BX41" s="2" t="s">
        <v>316</v>
      </c>
      <c r="BY41" s="2" t="s">
        <v>111</v>
      </c>
      <c r="BZ41" s="2" t="s">
        <v>111</v>
      </c>
      <c r="CA41" s="2" t="s">
        <v>99</v>
      </c>
    </row>
    <row r="42">
      <c r="A42" s="2" t="s">
        <v>317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301</v>
      </c>
      <c r="G42" s="2" t="s">
        <v>301</v>
      </c>
      <c r="H42" s="2" t="s">
        <v>301</v>
      </c>
      <c r="I42" s="2" t="s">
        <v>302</v>
      </c>
      <c r="J42" s="2" t="s">
        <v>113</v>
      </c>
      <c r="K42" s="2" t="s">
        <v>245</v>
      </c>
      <c r="L42" s="3">
        <v>72.55</v>
      </c>
      <c r="M42" s="3">
        <v>76.18</v>
      </c>
      <c r="N42" s="3">
        <v>164.99</v>
      </c>
      <c r="O42" s="2" t="s">
        <v>96</v>
      </c>
      <c r="P42" s="2" t="s">
        <v>304</v>
      </c>
      <c r="Q42" s="2" t="s">
        <v>98</v>
      </c>
      <c r="R42" s="2" t="s">
        <v>99</v>
      </c>
      <c r="S42" s="2" t="s">
        <v>314</v>
      </c>
      <c r="T42" s="2" t="s">
        <v>181</v>
      </c>
      <c r="U42" s="2" t="s">
        <v>102</v>
      </c>
      <c r="V42" s="2" t="s">
        <v>156</v>
      </c>
      <c r="W42" s="2" t="s">
        <v>171</v>
      </c>
      <c r="X42" s="2" t="s">
        <v>157</v>
      </c>
      <c r="Y42" s="2" t="s">
        <v>318</v>
      </c>
      <c r="Z42" s="4">
        <v>126</v>
      </c>
      <c r="AA42" s="4">
        <f>=ROUNDDOWN(63,0)</f>
      </c>
      <c r="AB42" s="5">
        <v>2</v>
      </c>
      <c r="AC42" s="2" t="s">
        <v>99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6</v>
      </c>
      <c r="BK42" s="8">
        <v>490.39</v>
      </c>
      <c r="BL42" s="2" t="s">
        <v>319</v>
      </c>
      <c r="BM42" s="7"/>
      <c r="BN42" s="7"/>
      <c r="BO42" s="4"/>
      <c r="BP42" s="8"/>
      <c r="BQ42" s="4"/>
      <c r="BR42" s="8"/>
      <c r="BS42" s="7"/>
      <c r="BT42" s="7"/>
      <c r="BU42" s="2" t="s">
        <v>108</v>
      </c>
      <c r="BV42" s="2" t="s">
        <v>96</v>
      </c>
      <c r="BW42" s="2" t="s">
        <v>308</v>
      </c>
      <c r="BX42" s="2" t="s">
        <v>320</v>
      </c>
      <c r="BY42" s="2" t="s">
        <v>111</v>
      </c>
      <c r="BZ42" s="2" t="s">
        <v>111</v>
      </c>
      <c r="CA42" s="2" t="s">
        <v>99</v>
      </c>
    </row>
    <row r="43">
      <c r="A43" s="2" t="s">
        <v>321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322</v>
      </c>
      <c r="G43" s="2" t="s">
        <v>322</v>
      </c>
      <c r="H43" s="2" t="s">
        <v>322</v>
      </c>
      <c r="I43" s="2" t="s">
        <v>323</v>
      </c>
      <c r="J43" s="2" t="s">
        <v>94</v>
      </c>
      <c r="K43" s="2" t="s">
        <v>324</v>
      </c>
      <c r="L43" s="3">
        <v>54</v>
      </c>
      <c r="M43" s="3">
        <v>56.7</v>
      </c>
      <c r="N43" s="3">
        <v>109.99</v>
      </c>
      <c r="O43" s="2" t="s">
        <v>96</v>
      </c>
      <c r="P43" s="2" t="s">
        <v>304</v>
      </c>
      <c r="Q43" s="2" t="s">
        <v>98</v>
      </c>
      <c r="R43" s="2" t="s">
        <v>99</v>
      </c>
      <c r="S43" s="2" t="s">
        <v>325</v>
      </c>
      <c r="T43" s="2" t="s">
        <v>101</v>
      </c>
      <c r="U43" s="2" t="s">
        <v>102</v>
      </c>
      <c r="V43" s="2" t="s">
        <v>103</v>
      </c>
      <c r="W43" s="2" t="s">
        <v>326</v>
      </c>
      <c r="X43" s="2" t="s">
        <v>327</v>
      </c>
      <c r="Y43" s="2" t="s">
        <v>328</v>
      </c>
      <c r="Z43" s="4">
        <v>276</v>
      </c>
      <c r="AA43" s="4">
        <f>=ROUNDDOWN(92,0)</f>
      </c>
      <c r="AB43" s="5">
        <v>3</v>
      </c>
      <c r="AC43" s="2" t="s">
        <v>99</v>
      </c>
      <c r="AD43" s="4"/>
      <c r="AE43" s="4"/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</v>
      </c>
      <c r="AQ43" s="8">
        <v>59.52</v>
      </c>
      <c r="AR43" s="4"/>
      <c r="AS43" s="8"/>
      <c r="AT43" s="7"/>
      <c r="AU43" s="7"/>
      <c r="AV43" s="4">
        <v>2</v>
      </c>
      <c r="AW43" s="8">
        <v>135.29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0.4399</v>
      </c>
      <c r="BC43" s="4">
        <v>3</v>
      </c>
      <c r="BD43" s="8">
        <v>176.95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0.7646</v>
      </c>
      <c r="BJ43" s="4">
        <v>13</v>
      </c>
      <c r="BK43" s="8">
        <v>783.9</v>
      </c>
      <c r="BL43" s="2" t="s">
        <v>329</v>
      </c>
      <c r="BM43" s="7">
        <v>0.0769</v>
      </c>
      <c r="BN43" s="7">
        <v>0.0759</v>
      </c>
      <c r="BO43" s="4">
        <v>1</v>
      </c>
      <c r="BP43" s="8">
        <v>59.52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330</v>
      </c>
      <c r="BX43" s="2" t="s">
        <v>331</v>
      </c>
      <c r="BY43" s="2" t="s">
        <v>111</v>
      </c>
      <c r="BZ43" s="2" t="s">
        <v>111</v>
      </c>
      <c r="CA43" s="2" t="s">
        <v>99</v>
      </c>
    </row>
    <row r="44">
      <c r="A44" s="2" t="s">
        <v>332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322</v>
      </c>
      <c r="G44" s="2" t="s">
        <v>322</v>
      </c>
      <c r="H44" s="2" t="s">
        <v>322</v>
      </c>
      <c r="I44" s="2" t="s">
        <v>323</v>
      </c>
      <c r="J44" s="2" t="s">
        <v>113</v>
      </c>
      <c r="K44" s="2" t="s">
        <v>324</v>
      </c>
      <c r="L44" s="3">
        <v>67.5</v>
      </c>
      <c r="M44" s="3">
        <v>70.88</v>
      </c>
      <c r="N44" s="3">
        <v>139.99</v>
      </c>
      <c r="O44" s="2" t="s">
        <v>96</v>
      </c>
      <c r="P44" s="2" t="s">
        <v>304</v>
      </c>
      <c r="Q44" s="2" t="s">
        <v>98</v>
      </c>
      <c r="R44" s="2" t="s">
        <v>99</v>
      </c>
      <c r="S44" s="2" t="s">
        <v>325</v>
      </c>
      <c r="T44" s="2" t="s">
        <v>101</v>
      </c>
      <c r="U44" s="2" t="s">
        <v>102</v>
      </c>
      <c r="V44" s="2" t="s">
        <v>103</v>
      </c>
      <c r="W44" s="2" t="s">
        <v>326</v>
      </c>
      <c r="X44" s="2" t="s">
        <v>327</v>
      </c>
      <c r="Y44" s="2" t="s">
        <v>333</v>
      </c>
      <c r="Z44" s="4">
        <v>540</v>
      </c>
      <c r="AA44" s="4">
        <f>=ROUNDDOWN(138.461538461538,0)</f>
      </c>
      <c r="AB44" s="5">
        <v>3.9</v>
      </c>
      <c r="AC44" s="2" t="s">
        <v>99</v>
      </c>
      <c r="AD44" s="4"/>
      <c r="AE44" s="4"/>
      <c r="AF44" s="6">
        <v>78</v>
      </c>
      <c r="AG44" s="6">
        <v>78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</v>
      </c>
      <c r="AQ44" s="8">
        <v>75.77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0.5601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17</v>
      </c>
      <c r="BK44" s="8">
        <v>1343.48</v>
      </c>
      <c r="BL44" s="2" t="s">
        <v>334</v>
      </c>
      <c r="BM44" s="7">
        <v>0.0588</v>
      </c>
      <c r="BN44" s="7">
        <v>0.0564</v>
      </c>
      <c r="BO44" s="4">
        <v>1</v>
      </c>
      <c r="BP44" s="8">
        <v>75.77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330</v>
      </c>
      <c r="BX44" s="2" t="s">
        <v>335</v>
      </c>
      <c r="BY44" s="2" t="s">
        <v>111</v>
      </c>
      <c r="BZ44" s="2" t="s">
        <v>111</v>
      </c>
      <c r="CA44" s="2" t="s">
        <v>99</v>
      </c>
    </row>
    <row r="45">
      <c r="A45" s="2" t="s">
        <v>336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322</v>
      </c>
      <c r="G45" s="2" t="s">
        <v>322</v>
      </c>
      <c r="H45" s="2" t="s">
        <v>322</v>
      </c>
      <c r="I45" s="2" t="s">
        <v>323</v>
      </c>
      <c r="J45" s="2" t="s">
        <v>94</v>
      </c>
      <c r="K45" s="2" t="s">
        <v>266</v>
      </c>
      <c r="L45" s="3">
        <v>54</v>
      </c>
      <c r="M45" s="3">
        <v>56.7</v>
      </c>
      <c r="N45" s="3">
        <v>109.99</v>
      </c>
      <c r="O45" s="2" t="s">
        <v>167</v>
      </c>
      <c r="P45" s="2" t="s">
        <v>168</v>
      </c>
      <c r="Q45" s="2" t="s">
        <v>98</v>
      </c>
      <c r="R45" s="2" t="s">
        <v>99</v>
      </c>
      <c r="S45" s="2" t="s">
        <v>337</v>
      </c>
      <c r="T45" s="2" t="s">
        <v>101</v>
      </c>
      <c r="U45" s="2" t="s">
        <v>102</v>
      </c>
      <c r="V45" s="2" t="s">
        <v>103</v>
      </c>
      <c r="W45" s="2" t="s">
        <v>326</v>
      </c>
      <c r="X45" s="2" t="s">
        <v>327</v>
      </c>
      <c r="Y45" s="2" t="s">
        <v>328</v>
      </c>
      <c r="Z45" s="4">
        <v>326</v>
      </c>
      <c r="AA45" s="4">
        <f>=ROUNDDOWN(65.2,0)</f>
      </c>
      <c r="AB45" s="5">
        <v>5</v>
      </c>
      <c r="AC45" s="2" t="s">
        <v>99</v>
      </c>
      <c r="AD45" s="4"/>
      <c r="AE45" s="4"/>
      <c r="AF45" s="6">
        <v>78</v>
      </c>
      <c r="AG45" s="6">
        <v>78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1</v>
      </c>
      <c r="AQ45" s="8">
        <v>41.66</v>
      </c>
      <c r="AR45" s="4"/>
      <c r="AS45" s="8"/>
      <c r="AT45" s="7"/>
      <c r="AU45" s="7"/>
      <c r="AV45" s="4">
        <v>1</v>
      </c>
      <c r="AW45" s="8">
        <v>41.66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0.2354</v>
      </c>
      <c r="BJ45" s="4">
        <v>7</v>
      </c>
      <c r="BK45" s="8">
        <v>417.03</v>
      </c>
      <c r="BL45" s="2" t="s">
        <v>338</v>
      </c>
      <c r="BM45" s="7">
        <v>0.1429</v>
      </c>
      <c r="BN45" s="7">
        <v>0.0999</v>
      </c>
      <c r="BO45" s="4">
        <v>1</v>
      </c>
      <c r="BP45" s="8">
        <v>41.66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330</v>
      </c>
      <c r="BX45" s="2" t="s">
        <v>331</v>
      </c>
      <c r="BY45" s="2" t="s">
        <v>111</v>
      </c>
      <c r="BZ45" s="2" t="s">
        <v>111</v>
      </c>
      <c r="CA45" s="2" t="s">
        <v>99</v>
      </c>
    </row>
    <row r="46">
      <c r="A46" s="2" t="s">
        <v>339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322</v>
      </c>
      <c r="G46" s="2" t="s">
        <v>322</v>
      </c>
      <c r="H46" s="2" t="s">
        <v>322</v>
      </c>
      <c r="I46" s="2" t="s">
        <v>323</v>
      </c>
      <c r="J46" s="2" t="s">
        <v>113</v>
      </c>
      <c r="K46" s="2" t="s">
        <v>266</v>
      </c>
      <c r="L46" s="3">
        <v>67.5</v>
      </c>
      <c r="M46" s="3">
        <v>70.88</v>
      </c>
      <c r="N46" s="3">
        <v>139.99</v>
      </c>
      <c r="O46" s="2" t="s">
        <v>179</v>
      </c>
      <c r="P46" s="2" t="s">
        <v>168</v>
      </c>
      <c r="Q46" s="2" t="s">
        <v>98</v>
      </c>
      <c r="R46" s="2" t="s">
        <v>99</v>
      </c>
      <c r="S46" s="2" t="s">
        <v>337</v>
      </c>
      <c r="T46" s="2" t="s">
        <v>101</v>
      </c>
      <c r="U46" s="2" t="s">
        <v>102</v>
      </c>
      <c r="V46" s="2" t="s">
        <v>103</v>
      </c>
      <c r="W46" s="2" t="s">
        <v>326</v>
      </c>
      <c r="X46" s="2" t="s">
        <v>327</v>
      </c>
      <c r="Y46" s="2" t="s">
        <v>328</v>
      </c>
      <c r="Z46" s="4">
        <v>431</v>
      </c>
      <c r="AA46" s="4">
        <f>=ROUNDDOWN(71.8333333333333,0)</f>
      </c>
      <c r="AB46" s="5">
        <v>6</v>
      </c>
      <c r="AC46" s="2" t="s">
        <v>99</v>
      </c>
      <c r="AD46" s="4"/>
      <c r="AE46" s="4"/>
      <c r="AF46" s="6">
        <v>78</v>
      </c>
      <c r="AG46" s="6">
        <v>78</v>
      </c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10</v>
      </c>
      <c r="BK46" s="8">
        <v>822.34</v>
      </c>
      <c r="BL46" s="2" t="s">
        <v>340</v>
      </c>
      <c r="BM46" s="7"/>
      <c r="BN46" s="7"/>
      <c r="BO46" s="4"/>
      <c r="BP46" s="8"/>
      <c r="BQ46" s="4"/>
      <c r="BR46" s="8"/>
      <c r="BS46" s="7"/>
      <c r="BT46" s="7"/>
      <c r="BU46" s="2" t="s">
        <v>108</v>
      </c>
      <c r="BV46" s="2" t="s">
        <v>96</v>
      </c>
      <c r="BW46" s="2" t="s">
        <v>330</v>
      </c>
      <c r="BX46" s="2" t="s">
        <v>335</v>
      </c>
      <c r="BY46" s="2" t="s">
        <v>111</v>
      </c>
      <c r="BZ46" s="2" t="s">
        <v>111</v>
      </c>
      <c r="CA46" s="2" t="s">
        <v>99</v>
      </c>
    </row>
    <row r="47">
      <c r="A47" s="2" t="s">
        <v>341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322</v>
      </c>
      <c r="G47" s="2" t="s">
        <v>322</v>
      </c>
      <c r="H47" s="2" t="s">
        <v>322</v>
      </c>
      <c r="I47" s="2" t="s">
        <v>323</v>
      </c>
      <c r="J47" s="2" t="s">
        <v>94</v>
      </c>
      <c r="K47" s="2" t="s">
        <v>178</v>
      </c>
      <c r="L47" s="3">
        <v>54</v>
      </c>
      <c r="M47" s="3">
        <v>56.7</v>
      </c>
      <c r="N47" s="3">
        <v>109.99</v>
      </c>
      <c r="O47" s="2" t="s">
        <v>96</v>
      </c>
      <c r="P47" s="2" t="s">
        <v>226</v>
      </c>
      <c r="Q47" s="2" t="s">
        <v>98</v>
      </c>
      <c r="R47" s="2" t="s">
        <v>99</v>
      </c>
      <c r="S47" s="2" t="s">
        <v>342</v>
      </c>
      <c r="T47" s="2" t="s">
        <v>101</v>
      </c>
      <c r="U47" s="2" t="s">
        <v>102</v>
      </c>
      <c r="V47" s="2" t="s">
        <v>103</v>
      </c>
      <c r="W47" s="2" t="s">
        <v>326</v>
      </c>
      <c r="X47" s="2" t="s">
        <v>327</v>
      </c>
      <c r="Y47" s="2" t="s">
        <v>328</v>
      </c>
      <c r="Z47" s="4">
        <v>546</v>
      </c>
      <c r="AA47" s="4">
        <f>=ROUNDDOWN(91,0)</f>
      </c>
      <c r="AB47" s="5">
        <v>6</v>
      </c>
      <c r="AC47" s="2" t="s">
        <v>99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22</v>
      </c>
      <c r="BK47" s="8">
        <v>1387.86</v>
      </c>
      <c r="BL47" s="2" t="s">
        <v>343</v>
      </c>
      <c r="BM47" s="7"/>
      <c r="BN47" s="7"/>
      <c r="BO47" s="4"/>
      <c r="BP47" s="8"/>
      <c r="BQ47" s="4"/>
      <c r="BR47" s="8"/>
      <c r="BS47" s="7"/>
      <c r="BT47" s="7"/>
      <c r="BU47" s="2" t="s">
        <v>108</v>
      </c>
      <c r="BV47" s="2" t="s">
        <v>96</v>
      </c>
      <c r="BW47" s="2" t="s">
        <v>344</v>
      </c>
      <c r="BX47" s="2" t="s">
        <v>345</v>
      </c>
      <c r="BY47" s="2" t="s">
        <v>111</v>
      </c>
      <c r="BZ47" s="2" t="s">
        <v>111</v>
      </c>
      <c r="CA47" s="2" t="s">
        <v>99</v>
      </c>
    </row>
    <row r="48">
      <c r="A48" s="2" t="s">
        <v>346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322</v>
      </c>
      <c r="G48" s="2" t="s">
        <v>322</v>
      </c>
      <c r="H48" s="2" t="s">
        <v>322</v>
      </c>
      <c r="I48" s="2" t="s">
        <v>323</v>
      </c>
      <c r="J48" s="2" t="s">
        <v>113</v>
      </c>
      <c r="K48" s="2" t="s">
        <v>178</v>
      </c>
      <c r="L48" s="3">
        <v>67.5</v>
      </c>
      <c r="M48" s="3">
        <v>70.88</v>
      </c>
      <c r="N48" s="3">
        <v>139.99</v>
      </c>
      <c r="O48" s="2" t="s">
        <v>96</v>
      </c>
      <c r="P48" s="2" t="s">
        <v>226</v>
      </c>
      <c r="Q48" s="2" t="s">
        <v>98</v>
      </c>
      <c r="R48" s="2" t="s">
        <v>99</v>
      </c>
      <c r="S48" s="2" t="s">
        <v>342</v>
      </c>
      <c r="T48" s="2" t="s">
        <v>101</v>
      </c>
      <c r="U48" s="2" t="s">
        <v>102</v>
      </c>
      <c r="V48" s="2" t="s">
        <v>103</v>
      </c>
      <c r="W48" s="2" t="s">
        <v>326</v>
      </c>
      <c r="X48" s="2" t="s">
        <v>327</v>
      </c>
      <c r="Y48" s="2" t="s">
        <v>328</v>
      </c>
      <c r="Z48" s="4">
        <v>290</v>
      </c>
      <c r="AA48" s="4">
        <f>=ROUNDDOWN(36.25,0)</f>
      </c>
      <c r="AB48" s="5">
        <v>8</v>
      </c>
      <c r="AC48" s="2" t="s">
        <v>99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18</v>
      </c>
      <c r="BK48" s="8">
        <v>1464.91</v>
      </c>
      <c r="BL48" s="2" t="s">
        <v>347</v>
      </c>
      <c r="BM48" s="7"/>
      <c r="BN48" s="7"/>
      <c r="BO48" s="4"/>
      <c r="BP48" s="8"/>
      <c r="BQ48" s="4"/>
      <c r="BR48" s="8"/>
      <c r="BS48" s="7"/>
      <c r="BT48" s="7"/>
      <c r="BU48" s="2" t="s">
        <v>108</v>
      </c>
      <c r="BV48" s="2" t="s">
        <v>96</v>
      </c>
      <c r="BW48" s="2" t="s">
        <v>344</v>
      </c>
      <c r="BX48" s="2" t="s">
        <v>348</v>
      </c>
      <c r="BY48" s="2" t="s">
        <v>111</v>
      </c>
      <c r="BZ48" s="2" t="s">
        <v>111</v>
      </c>
      <c r="CA48" s="2" t="s">
        <v>99</v>
      </c>
    </row>
    <row r="49">
      <c r="A49" s="2" t="s">
        <v>349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350</v>
      </c>
      <c r="G49" s="2" t="s">
        <v>350</v>
      </c>
      <c r="H49" s="2" t="s">
        <v>350</v>
      </c>
      <c r="I49" s="2" t="s">
        <v>351</v>
      </c>
      <c r="J49" s="2" t="s">
        <v>94</v>
      </c>
      <c r="K49" s="2" t="s">
        <v>192</v>
      </c>
      <c r="L49" s="3">
        <v>65</v>
      </c>
      <c r="M49" s="3">
        <v>68.25</v>
      </c>
      <c r="N49" s="3">
        <v>129.99</v>
      </c>
      <c r="O49" s="2" t="s">
        <v>167</v>
      </c>
      <c r="P49" s="2" t="s">
        <v>168</v>
      </c>
      <c r="Q49" s="2" t="s">
        <v>98</v>
      </c>
      <c r="R49" s="2" t="s">
        <v>99</v>
      </c>
      <c r="S49" s="2" t="s">
        <v>352</v>
      </c>
      <c r="T49" s="2" t="s">
        <v>170</v>
      </c>
      <c r="U49" s="2" t="s">
        <v>102</v>
      </c>
      <c r="V49" s="2" t="s">
        <v>353</v>
      </c>
      <c r="W49" s="2" t="s">
        <v>354</v>
      </c>
      <c r="X49" s="2" t="s">
        <v>157</v>
      </c>
      <c r="Y49" s="2" t="s">
        <v>355</v>
      </c>
      <c r="Z49" s="4">
        <v>59</v>
      </c>
      <c r="AA49" s="4">
        <f>=ROUNDDOWN(7.375,0)</f>
      </c>
      <c r="AB49" s="5">
        <v>8</v>
      </c>
      <c r="AC49" s="2" t="s">
        <v>99</v>
      </c>
      <c r="AD49" s="4"/>
      <c r="AE49" s="4"/>
      <c r="AF49" s="6">
        <v>75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2</v>
      </c>
      <c r="AQ49" s="8">
        <v>95.52</v>
      </c>
      <c r="AR49" s="4"/>
      <c r="AS49" s="8"/>
      <c r="AT49" s="7"/>
      <c r="AU49" s="7"/>
      <c r="AV49" s="4">
        <v>2</v>
      </c>
      <c r="AW49" s="8">
        <v>95.52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1</v>
      </c>
      <c r="BC49" s="4">
        <v>2</v>
      </c>
      <c r="BD49" s="8">
        <v>95.52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1</v>
      </c>
      <c r="BJ49" s="4">
        <v>39</v>
      </c>
      <c r="BK49" s="8">
        <v>2360.86</v>
      </c>
      <c r="BL49" s="2" t="s">
        <v>356</v>
      </c>
      <c r="BM49" s="7">
        <v>0.0513</v>
      </c>
      <c r="BN49" s="7">
        <v>0.0405</v>
      </c>
      <c r="BO49" s="4">
        <v>2</v>
      </c>
      <c r="BP49" s="8">
        <v>95.52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357</v>
      </c>
      <c r="BX49" s="2" t="s">
        <v>358</v>
      </c>
      <c r="BY49" s="2" t="s">
        <v>111</v>
      </c>
      <c r="BZ49" s="2" t="s">
        <v>111</v>
      </c>
      <c r="CA49" s="2" t="s">
        <v>99</v>
      </c>
    </row>
    <row r="50">
      <c r="A50" s="2" t="s">
        <v>359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350</v>
      </c>
      <c r="G50" s="2" t="s">
        <v>350</v>
      </c>
      <c r="H50" s="2" t="s">
        <v>350</v>
      </c>
      <c r="I50" s="2" t="s">
        <v>351</v>
      </c>
      <c r="J50" s="2" t="s">
        <v>113</v>
      </c>
      <c r="K50" s="2" t="s">
        <v>192</v>
      </c>
      <c r="L50" s="3">
        <v>80</v>
      </c>
      <c r="M50" s="3">
        <v>84</v>
      </c>
      <c r="N50" s="3">
        <v>159.99</v>
      </c>
      <c r="O50" s="2" t="s">
        <v>167</v>
      </c>
      <c r="P50" s="2" t="s">
        <v>168</v>
      </c>
      <c r="Q50" s="2" t="s">
        <v>98</v>
      </c>
      <c r="R50" s="2" t="s">
        <v>99</v>
      </c>
      <c r="S50" s="2" t="s">
        <v>352</v>
      </c>
      <c r="T50" s="2" t="s">
        <v>170</v>
      </c>
      <c r="U50" s="2" t="s">
        <v>102</v>
      </c>
      <c r="V50" s="2" t="s">
        <v>353</v>
      </c>
      <c r="W50" s="2" t="s">
        <v>354</v>
      </c>
      <c r="X50" s="2" t="s">
        <v>157</v>
      </c>
      <c r="Y50" s="2" t="s">
        <v>355</v>
      </c>
      <c r="Z50" s="4">
        <v>88</v>
      </c>
      <c r="AA50" s="4">
        <f>=ROUNDDOWN(22,0)</f>
      </c>
      <c r="AB50" s="5">
        <v>4</v>
      </c>
      <c r="AC50" s="2" t="s">
        <v>99</v>
      </c>
      <c r="AD50" s="4"/>
      <c r="AE50" s="4"/>
      <c r="AF50" s="6">
        <v>75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17</v>
      </c>
      <c r="BK50" s="8">
        <v>1361.52</v>
      </c>
      <c r="BL50" s="2" t="s">
        <v>360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96</v>
      </c>
      <c r="BW50" s="2" t="s">
        <v>357</v>
      </c>
      <c r="BX50" s="2" t="s">
        <v>361</v>
      </c>
      <c r="BY50" s="2" t="s">
        <v>111</v>
      </c>
      <c r="BZ50" s="2" t="s">
        <v>111</v>
      </c>
      <c r="CA50" s="2" t="s">
        <v>99</v>
      </c>
    </row>
    <row r="51">
      <c r="A51" s="2" t="s">
        <v>362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350</v>
      </c>
      <c r="G51" s="2" t="s">
        <v>350</v>
      </c>
      <c r="H51" s="2" t="s">
        <v>350</v>
      </c>
      <c r="I51" s="2" t="s">
        <v>351</v>
      </c>
      <c r="J51" s="2" t="s">
        <v>94</v>
      </c>
      <c r="K51" s="2" t="s">
        <v>324</v>
      </c>
      <c r="L51" s="3">
        <v>65</v>
      </c>
      <c r="M51" s="3">
        <v>68.25</v>
      </c>
      <c r="N51" s="3">
        <v>129.99</v>
      </c>
      <c r="O51" s="2" t="s">
        <v>96</v>
      </c>
      <c r="P51" s="2" t="s">
        <v>154</v>
      </c>
      <c r="Q51" s="2" t="s">
        <v>98</v>
      </c>
      <c r="R51" s="2" t="s">
        <v>99</v>
      </c>
      <c r="S51" s="2" t="s">
        <v>363</v>
      </c>
      <c r="T51" s="2" t="s">
        <v>181</v>
      </c>
      <c r="U51" s="2" t="s">
        <v>102</v>
      </c>
      <c r="V51" s="2" t="s">
        <v>156</v>
      </c>
      <c r="W51" s="2" t="s">
        <v>364</v>
      </c>
      <c r="X51" s="2" t="s">
        <v>157</v>
      </c>
      <c r="Y51" s="2" t="s">
        <v>365</v>
      </c>
      <c r="Z51" s="4">
        <v>410</v>
      </c>
      <c r="AA51" s="4">
        <f>=ROUNDDOWN(49.3975903614458,0)</f>
      </c>
      <c r="AB51" s="5">
        <v>8.3</v>
      </c>
      <c r="AC51" s="2" t="s">
        <v>99</v>
      </c>
      <c r="AD51" s="4"/>
      <c r="AE51" s="4"/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/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42</v>
      </c>
      <c r="BK51" s="8">
        <v>3321.55</v>
      </c>
      <c r="BL51" s="2" t="s">
        <v>366</v>
      </c>
      <c r="BM51" s="7"/>
      <c r="BN51" s="7"/>
      <c r="BO51" s="4"/>
      <c r="BP51" s="8"/>
      <c r="BQ51" s="4"/>
      <c r="BR51" s="8"/>
      <c r="BS51" s="7"/>
      <c r="BT51" s="7"/>
      <c r="BU51" s="2" t="s">
        <v>108</v>
      </c>
      <c r="BV51" s="2" t="s">
        <v>96</v>
      </c>
      <c r="BW51" s="2" t="s">
        <v>367</v>
      </c>
      <c r="BX51" s="2" t="s">
        <v>368</v>
      </c>
      <c r="BY51" s="2" t="s">
        <v>111</v>
      </c>
      <c r="BZ51" s="2" t="s">
        <v>111</v>
      </c>
      <c r="CA51" s="2" t="s">
        <v>99</v>
      </c>
    </row>
    <row r="52">
      <c r="A52" s="2" t="s">
        <v>369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350</v>
      </c>
      <c r="G52" s="2" t="s">
        <v>350</v>
      </c>
      <c r="H52" s="2" t="s">
        <v>350</v>
      </c>
      <c r="I52" s="2" t="s">
        <v>351</v>
      </c>
      <c r="J52" s="2" t="s">
        <v>113</v>
      </c>
      <c r="K52" s="2" t="s">
        <v>324</v>
      </c>
      <c r="L52" s="3">
        <v>80</v>
      </c>
      <c r="M52" s="3">
        <v>84</v>
      </c>
      <c r="N52" s="3">
        <v>159.99</v>
      </c>
      <c r="O52" s="2" t="s">
        <v>96</v>
      </c>
      <c r="P52" s="2" t="s">
        <v>154</v>
      </c>
      <c r="Q52" s="2" t="s">
        <v>98</v>
      </c>
      <c r="R52" s="2" t="s">
        <v>99</v>
      </c>
      <c r="S52" s="2" t="s">
        <v>363</v>
      </c>
      <c r="T52" s="2" t="s">
        <v>181</v>
      </c>
      <c r="U52" s="2" t="s">
        <v>102</v>
      </c>
      <c r="V52" s="2" t="s">
        <v>156</v>
      </c>
      <c r="W52" s="2" t="s">
        <v>364</v>
      </c>
      <c r="X52" s="2" t="s">
        <v>157</v>
      </c>
      <c r="Y52" s="2" t="s">
        <v>365</v>
      </c>
      <c r="Z52" s="4">
        <v>201</v>
      </c>
      <c r="AA52" s="4">
        <f>=ROUNDDOWN(33.5,0)</f>
      </c>
      <c r="AB52" s="5">
        <v>6</v>
      </c>
      <c r="AC52" s="2" t="s">
        <v>99</v>
      </c>
      <c r="AD52" s="4"/>
      <c r="AE52" s="4"/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19</v>
      </c>
      <c r="BK52" s="8">
        <v>1771.38</v>
      </c>
      <c r="BL52" s="2" t="s">
        <v>370</v>
      </c>
      <c r="BM52" s="7"/>
      <c r="BN52" s="7"/>
      <c r="BO52" s="4"/>
      <c r="BP52" s="8"/>
      <c r="BQ52" s="4"/>
      <c r="BR52" s="8"/>
      <c r="BS52" s="7"/>
      <c r="BT52" s="7"/>
      <c r="BU52" s="2" t="s">
        <v>108</v>
      </c>
      <c r="BV52" s="2" t="s">
        <v>96</v>
      </c>
      <c r="BW52" s="2" t="s">
        <v>367</v>
      </c>
      <c r="BX52" s="2" t="s">
        <v>371</v>
      </c>
      <c r="BY52" s="2" t="s">
        <v>111</v>
      </c>
      <c r="BZ52" s="2" t="s">
        <v>111</v>
      </c>
      <c r="CA52" s="2" t="s">
        <v>99</v>
      </c>
    </row>
    <row r="53">
      <c r="A53" s="2" t="s">
        <v>372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350</v>
      </c>
      <c r="G53" s="2" t="s">
        <v>350</v>
      </c>
      <c r="H53" s="2" t="s">
        <v>350</v>
      </c>
      <c r="I53" s="2" t="s">
        <v>351</v>
      </c>
      <c r="J53" s="2" t="s">
        <v>94</v>
      </c>
      <c r="K53" s="2" t="s">
        <v>140</v>
      </c>
      <c r="L53" s="3">
        <v>65</v>
      </c>
      <c r="M53" s="3">
        <v>68.25</v>
      </c>
      <c r="N53" s="3">
        <v>129.99</v>
      </c>
      <c r="O53" s="2" t="s">
        <v>179</v>
      </c>
      <c r="P53" s="2" t="s">
        <v>168</v>
      </c>
      <c r="Q53" s="2" t="s">
        <v>98</v>
      </c>
      <c r="R53" s="2" t="s">
        <v>99</v>
      </c>
      <c r="S53" s="2" t="s">
        <v>373</v>
      </c>
      <c r="T53" s="2" t="s">
        <v>181</v>
      </c>
      <c r="U53" s="2" t="s">
        <v>102</v>
      </c>
      <c r="V53" s="2" t="s">
        <v>156</v>
      </c>
      <c r="W53" s="2" t="s">
        <v>364</v>
      </c>
      <c r="X53" s="2" t="s">
        <v>157</v>
      </c>
      <c r="Y53" s="2" t="s">
        <v>374</v>
      </c>
      <c r="Z53" s="4">
        <v>185</v>
      </c>
      <c r="AA53" s="4">
        <f>=ROUNDDOWN(132.142857142857,0)</f>
      </c>
      <c r="AB53" s="5">
        <v>1.4</v>
      </c>
      <c r="AC53" s="2" t="s">
        <v>99</v>
      </c>
      <c r="AD53" s="4"/>
      <c r="AE53" s="4"/>
      <c r="AF53" s="6">
        <v>75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>
        <v>8</v>
      </c>
      <c r="BK53" s="8">
        <v>590.99</v>
      </c>
      <c r="BL53" s="2" t="s">
        <v>375</v>
      </c>
      <c r="BM53" s="7"/>
      <c r="BN53" s="7"/>
      <c r="BO53" s="4"/>
      <c r="BP53" s="8"/>
      <c r="BQ53" s="4"/>
      <c r="BR53" s="8"/>
      <c r="BS53" s="7"/>
      <c r="BT53" s="7"/>
      <c r="BU53" s="2" t="s">
        <v>108</v>
      </c>
      <c r="BV53" s="2" t="s">
        <v>96</v>
      </c>
      <c r="BW53" s="2" t="s">
        <v>376</v>
      </c>
      <c r="BX53" s="2" t="s">
        <v>377</v>
      </c>
      <c r="BY53" s="2" t="s">
        <v>111</v>
      </c>
      <c r="BZ53" s="2" t="s">
        <v>111</v>
      </c>
      <c r="CA53" s="2" t="s">
        <v>99</v>
      </c>
    </row>
    <row r="54">
      <c r="A54" s="2" t="s">
        <v>378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350</v>
      </c>
      <c r="G54" s="2" t="s">
        <v>350</v>
      </c>
      <c r="H54" s="2" t="s">
        <v>350</v>
      </c>
      <c r="I54" s="2" t="s">
        <v>351</v>
      </c>
      <c r="J54" s="2" t="s">
        <v>94</v>
      </c>
      <c r="K54" s="2" t="s">
        <v>95</v>
      </c>
      <c r="L54" s="3">
        <v>65</v>
      </c>
      <c r="M54" s="3">
        <v>68.25</v>
      </c>
      <c r="N54" s="3">
        <v>129.99</v>
      </c>
      <c r="O54" s="2" t="s">
        <v>167</v>
      </c>
      <c r="P54" s="2" t="s">
        <v>168</v>
      </c>
      <c r="Q54" s="2" t="s">
        <v>98</v>
      </c>
      <c r="R54" s="2" t="s">
        <v>99</v>
      </c>
      <c r="S54" s="2" t="s">
        <v>379</v>
      </c>
      <c r="T54" s="2" t="s">
        <v>170</v>
      </c>
      <c r="U54" s="2" t="s">
        <v>102</v>
      </c>
      <c r="V54" s="2" t="s">
        <v>353</v>
      </c>
      <c r="W54" s="2" t="s">
        <v>354</v>
      </c>
      <c r="X54" s="2" t="s">
        <v>157</v>
      </c>
      <c r="Y54" s="2" t="s">
        <v>374</v>
      </c>
      <c r="Z54" s="4">
        <v>135</v>
      </c>
      <c r="AA54" s="4">
        <f>=ROUNDDOWN(22.5,0)</f>
      </c>
      <c r="AB54" s="5">
        <v>6</v>
      </c>
      <c r="AC54" s="2" t="s">
        <v>99</v>
      </c>
      <c r="AD54" s="4"/>
      <c r="AE54" s="4"/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17</v>
      </c>
      <c r="BK54" s="8">
        <v>1132.03</v>
      </c>
      <c r="BL54" s="2" t="s">
        <v>380</v>
      </c>
      <c r="BM54" s="7"/>
      <c r="BN54" s="7"/>
      <c r="BO54" s="4"/>
      <c r="BP54" s="8"/>
      <c r="BQ54" s="4"/>
      <c r="BR54" s="8"/>
      <c r="BS54" s="7"/>
      <c r="BT54" s="7"/>
      <c r="BU54" s="2" t="s">
        <v>108</v>
      </c>
      <c r="BV54" s="2" t="s">
        <v>96</v>
      </c>
      <c r="BW54" s="2" t="s">
        <v>376</v>
      </c>
      <c r="BX54" s="2" t="s">
        <v>381</v>
      </c>
      <c r="BY54" s="2" t="s">
        <v>111</v>
      </c>
      <c r="BZ54" s="2" t="s">
        <v>111</v>
      </c>
      <c r="CA54" s="2" t="s">
        <v>99</v>
      </c>
    </row>
    <row r="55">
      <c r="A55" s="2" t="s">
        <v>382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350</v>
      </c>
      <c r="G55" s="2" t="s">
        <v>350</v>
      </c>
      <c r="H55" s="2" t="s">
        <v>350</v>
      </c>
      <c r="I55" s="2" t="s">
        <v>351</v>
      </c>
      <c r="J55" s="2" t="s">
        <v>113</v>
      </c>
      <c r="K55" s="2" t="s">
        <v>95</v>
      </c>
      <c r="L55" s="3">
        <v>80</v>
      </c>
      <c r="M55" s="3">
        <v>83.99</v>
      </c>
      <c r="N55" s="3">
        <v>159.99</v>
      </c>
      <c r="O55" s="2" t="s">
        <v>167</v>
      </c>
      <c r="P55" s="2" t="s">
        <v>168</v>
      </c>
      <c r="Q55" s="2" t="s">
        <v>98</v>
      </c>
      <c r="R55" s="2" t="s">
        <v>99</v>
      </c>
      <c r="S55" s="2" t="s">
        <v>379</v>
      </c>
      <c r="T55" s="2" t="s">
        <v>170</v>
      </c>
      <c r="U55" s="2" t="s">
        <v>102</v>
      </c>
      <c r="V55" s="2" t="s">
        <v>353</v>
      </c>
      <c r="W55" s="2" t="s">
        <v>354</v>
      </c>
      <c r="X55" s="2" t="s">
        <v>157</v>
      </c>
      <c r="Y55" s="2" t="s">
        <v>374</v>
      </c>
      <c r="Z55" s="4">
        <v>51</v>
      </c>
      <c r="AA55" s="4">
        <f>=ROUNDDOWN(10.2,0)</f>
      </c>
      <c r="AB55" s="5">
        <v>5</v>
      </c>
      <c r="AC55" s="2" t="s">
        <v>99</v>
      </c>
      <c r="AD55" s="4"/>
      <c r="AE55" s="4"/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15</v>
      </c>
      <c r="BK55" s="8">
        <v>1337.15</v>
      </c>
      <c r="BL55" s="2" t="s">
        <v>383</v>
      </c>
      <c r="BM55" s="7"/>
      <c r="BN55" s="7"/>
      <c r="BO55" s="4"/>
      <c r="BP55" s="8"/>
      <c r="BQ55" s="4"/>
      <c r="BR55" s="8"/>
      <c r="BS55" s="7"/>
      <c r="BT55" s="7"/>
      <c r="BU55" s="2" t="s">
        <v>108</v>
      </c>
      <c r="BV55" s="2" t="s">
        <v>96</v>
      </c>
      <c r="BW55" s="2" t="s">
        <v>376</v>
      </c>
      <c r="BX55" s="2" t="s">
        <v>384</v>
      </c>
      <c r="BY55" s="2" t="s">
        <v>111</v>
      </c>
      <c r="BZ55" s="2" t="s">
        <v>111</v>
      </c>
      <c r="CA55" s="2" t="s">
        <v>99</v>
      </c>
    </row>
    <row r="56">
      <c r="A56" s="2" t="s">
        <v>385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386</v>
      </c>
      <c r="G56" s="2" t="s">
        <v>386</v>
      </c>
      <c r="H56" s="2" t="s">
        <v>386</v>
      </c>
      <c r="I56" s="2" t="s">
        <v>387</v>
      </c>
      <c r="J56" s="2" t="s">
        <v>94</v>
      </c>
      <c r="K56" s="2" t="s">
        <v>388</v>
      </c>
      <c r="L56" s="3">
        <v>59.62</v>
      </c>
      <c r="M56" s="3">
        <v>62.6</v>
      </c>
      <c r="N56" s="3">
        <v>119.99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389</v>
      </c>
      <c r="T56" s="2" t="s">
        <v>181</v>
      </c>
      <c r="U56" s="2" t="s">
        <v>102</v>
      </c>
      <c r="V56" s="2" t="s">
        <v>156</v>
      </c>
      <c r="W56" s="2" t="s">
        <v>104</v>
      </c>
      <c r="X56" s="2" t="s">
        <v>390</v>
      </c>
      <c r="Y56" s="2" t="s">
        <v>391</v>
      </c>
      <c r="Z56" s="4">
        <v>495</v>
      </c>
      <c r="AA56" s="4">
        <f>=ROUNDDOWN(50.5102040816327,0)</f>
      </c>
      <c r="AB56" s="5">
        <v>9.8</v>
      </c>
      <c r="AC56" s="2" t="s">
        <v>99</v>
      </c>
      <c r="AD56" s="4"/>
      <c r="AE56" s="4"/>
      <c r="AF56" s="6">
        <v>67</v>
      </c>
      <c r="AG56" s="6">
        <v>50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1</v>
      </c>
      <c r="AQ56" s="8">
        <v>68.37</v>
      </c>
      <c r="AR56" s="4"/>
      <c r="AS56" s="8"/>
      <c r="AT56" s="7"/>
      <c r="AU56" s="7"/>
      <c r="AV56" s="4">
        <v>1</v>
      </c>
      <c r="AW56" s="8">
        <v>68.37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1</v>
      </c>
      <c r="BC56" s="4">
        <v>1</v>
      </c>
      <c r="BD56" s="8">
        <v>68.37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1</v>
      </c>
      <c r="BJ56" s="4">
        <v>29</v>
      </c>
      <c r="BK56" s="8">
        <v>2101.36</v>
      </c>
      <c r="BL56" s="2" t="s">
        <v>392</v>
      </c>
      <c r="BM56" s="7">
        <v>0.0345</v>
      </c>
      <c r="BN56" s="7">
        <v>0.0325</v>
      </c>
      <c r="BO56" s="4">
        <v>1</v>
      </c>
      <c r="BP56" s="8">
        <v>68.37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393</v>
      </c>
      <c r="BX56" s="2" t="s">
        <v>394</v>
      </c>
      <c r="BY56" s="2" t="s">
        <v>111</v>
      </c>
      <c r="BZ56" s="2" t="s">
        <v>111</v>
      </c>
      <c r="CA56" s="2" t="s">
        <v>99</v>
      </c>
    </row>
    <row r="57">
      <c r="A57" s="2" t="s">
        <v>395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386</v>
      </c>
      <c r="G57" s="2" t="s">
        <v>386</v>
      </c>
      <c r="H57" s="2" t="s">
        <v>386</v>
      </c>
      <c r="I57" s="2" t="s">
        <v>387</v>
      </c>
      <c r="J57" s="2" t="s">
        <v>113</v>
      </c>
      <c r="K57" s="2" t="s">
        <v>388</v>
      </c>
      <c r="L57" s="3">
        <v>77.14</v>
      </c>
      <c r="M57" s="3">
        <v>81</v>
      </c>
      <c r="N57" s="3">
        <v>154.99</v>
      </c>
      <c r="O57" s="2" t="s">
        <v>179</v>
      </c>
      <c r="P57" s="2" t="s">
        <v>168</v>
      </c>
      <c r="Q57" s="2" t="s">
        <v>98</v>
      </c>
      <c r="R57" s="2" t="s">
        <v>99</v>
      </c>
      <c r="S57" s="2" t="s">
        <v>389</v>
      </c>
      <c r="T57" s="2" t="s">
        <v>181</v>
      </c>
      <c r="U57" s="2" t="s">
        <v>102</v>
      </c>
      <c r="V57" s="2" t="s">
        <v>156</v>
      </c>
      <c r="W57" s="2" t="s">
        <v>104</v>
      </c>
      <c r="X57" s="2" t="s">
        <v>390</v>
      </c>
      <c r="Y57" s="2" t="s">
        <v>391</v>
      </c>
      <c r="Z57" s="4">
        <v>5237</v>
      </c>
      <c r="AA57" s="4">
        <f>=ROUNDDOWN(340.064935064935,0)</f>
      </c>
      <c r="AB57" s="5">
        <v>15.4</v>
      </c>
      <c r="AC57" s="2" t="s">
        <v>99</v>
      </c>
      <c r="AD57" s="4"/>
      <c r="AE57" s="4"/>
      <c r="AF57" s="6">
        <v>67</v>
      </c>
      <c r="AG57" s="6">
        <v>50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32</v>
      </c>
      <c r="BK57" s="8">
        <v>2933.66</v>
      </c>
      <c r="BL57" s="2" t="s">
        <v>396</v>
      </c>
      <c r="BM57" s="7"/>
      <c r="BN57" s="7"/>
      <c r="BO57" s="4"/>
      <c r="BP57" s="8"/>
      <c r="BQ57" s="4"/>
      <c r="BR57" s="8"/>
      <c r="BS57" s="7"/>
      <c r="BT57" s="7"/>
      <c r="BU57" s="2" t="s">
        <v>108</v>
      </c>
      <c r="BV57" s="2" t="s">
        <v>96</v>
      </c>
      <c r="BW57" s="2" t="s">
        <v>397</v>
      </c>
      <c r="BX57" s="2" t="s">
        <v>398</v>
      </c>
      <c r="BY57" s="2" t="s">
        <v>111</v>
      </c>
      <c r="BZ57" s="2" t="s">
        <v>111</v>
      </c>
      <c r="CA57" s="2" t="s">
        <v>99</v>
      </c>
    </row>
    <row r="58">
      <c r="A58" s="2" t="s">
        <v>399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386</v>
      </c>
      <c r="G58" s="2" t="s">
        <v>386</v>
      </c>
      <c r="H58" s="2" t="s">
        <v>386</v>
      </c>
      <c r="I58" s="2" t="s">
        <v>387</v>
      </c>
      <c r="J58" s="2" t="s">
        <v>94</v>
      </c>
      <c r="K58" s="2" t="s">
        <v>400</v>
      </c>
      <c r="L58" s="3">
        <v>59.62</v>
      </c>
      <c r="M58" s="3">
        <v>62.6</v>
      </c>
      <c r="N58" s="3">
        <v>119.99</v>
      </c>
      <c r="O58" s="2" t="s">
        <v>96</v>
      </c>
      <c r="P58" s="2" t="s">
        <v>304</v>
      </c>
      <c r="Q58" s="2" t="s">
        <v>98</v>
      </c>
      <c r="R58" s="2" t="s">
        <v>99</v>
      </c>
      <c r="S58" s="2" t="s">
        <v>401</v>
      </c>
      <c r="T58" s="2" t="s">
        <v>181</v>
      </c>
      <c r="U58" s="2" t="s">
        <v>102</v>
      </c>
      <c r="V58" s="2" t="s">
        <v>156</v>
      </c>
      <c r="W58" s="2" t="s">
        <v>104</v>
      </c>
      <c r="X58" s="2" t="s">
        <v>390</v>
      </c>
      <c r="Y58" s="2" t="s">
        <v>402</v>
      </c>
      <c r="Z58" s="4">
        <v>163</v>
      </c>
      <c r="AA58" s="4">
        <f>=ROUNDDOWN(37.0454545454545,0)</f>
      </c>
      <c r="AB58" s="5">
        <v>4.4</v>
      </c>
      <c r="AC58" s="2" t="s">
        <v>99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12</v>
      </c>
      <c r="BK58" s="8">
        <v>788.87</v>
      </c>
      <c r="BL58" s="2" t="s">
        <v>403</v>
      </c>
      <c r="BM58" s="7"/>
      <c r="BN58" s="7"/>
      <c r="BO58" s="4"/>
      <c r="BP58" s="8"/>
      <c r="BQ58" s="4"/>
      <c r="BR58" s="8"/>
      <c r="BS58" s="7"/>
      <c r="BT58" s="7"/>
      <c r="BU58" s="2" t="s">
        <v>108</v>
      </c>
      <c r="BV58" s="2" t="s">
        <v>96</v>
      </c>
      <c r="BW58" s="2" t="s">
        <v>145</v>
      </c>
      <c r="BX58" s="2" t="s">
        <v>404</v>
      </c>
      <c r="BY58" s="2" t="s">
        <v>111</v>
      </c>
      <c r="BZ58" s="2" t="s">
        <v>111</v>
      </c>
      <c r="CA58" s="2" t="s">
        <v>99</v>
      </c>
    </row>
    <row r="59">
      <c r="A59" s="2" t="s">
        <v>405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386</v>
      </c>
      <c r="G59" s="2" t="s">
        <v>386</v>
      </c>
      <c r="H59" s="2" t="s">
        <v>386</v>
      </c>
      <c r="I59" s="2" t="s">
        <v>387</v>
      </c>
      <c r="J59" s="2" t="s">
        <v>113</v>
      </c>
      <c r="K59" s="2" t="s">
        <v>400</v>
      </c>
      <c r="L59" s="3">
        <v>77.14</v>
      </c>
      <c r="M59" s="3">
        <v>81</v>
      </c>
      <c r="N59" s="3">
        <v>154.99</v>
      </c>
      <c r="O59" s="2" t="s">
        <v>96</v>
      </c>
      <c r="P59" s="2" t="s">
        <v>304</v>
      </c>
      <c r="Q59" s="2" t="s">
        <v>98</v>
      </c>
      <c r="R59" s="2" t="s">
        <v>99</v>
      </c>
      <c r="S59" s="2" t="s">
        <v>401</v>
      </c>
      <c r="T59" s="2" t="s">
        <v>181</v>
      </c>
      <c r="U59" s="2" t="s">
        <v>102</v>
      </c>
      <c r="V59" s="2" t="s">
        <v>156</v>
      </c>
      <c r="W59" s="2" t="s">
        <v>104</v>
      </c>
      <c r="X59" s="2" t="s">
        <v>390</v>
      </c>
      <c r="Y59" s="2" t="s">
        <v>402</v>
      </c>
      <c r="Z59" s="4">
        <v>465</v>
      </c>
      <c r="AA59" s="4">
        <f>=ROUNDDOWN(119.230769230769,0)</f>
      </c>
      <c r="AB59" s="5">
        <v>3.9</v>
      </c>
      <c r="AC59" s="2" t="s">
        <v>99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16</v>
      </c>
      <c r="BK59" s="8">
        <v>1258.62</v>
      </c>
      <c r="BL59" s="2" t="s">
        <v>406</v>
      </c>
      <c r="BM59" s="7"/>
      <c r="BN59" s="7"/>
      <c r="BO59" s="4"/>
      <c r="BP59" s="8"/>
      <c r="BQ59" s="4"/>
      <c r="BR59" s="8"/>
      <c r="BS59" s="7"/>
      <c r="BT59" s="7"/>
      <c r="BU59" s="2" t="s">
        <v>108</v>
      </c>
      <c r="BV59" s="2" t="s">
        <v>96</v>
      </c>
      <c r="BW59" s="2" t="s">
        <v>145</v>
      </c>
      <c r="BX59" s="2" t="s">
        <v>146</v>
      </c>
      <c r="BY59" s="2" t="s">
        <v>111</v>
      </c>
      <c r="BZ59" s="2" t="s">
        <v>111</v>
      </c>
      <c r="CA59" s="2" t="s">
        <v>99</v>
      </c>
    </row>
    <row r="60">
      <c r="A60" s="2" t="s">
        <v>407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408</v>
      </c>
      <c r="G60" s="2" t="s">
        <v>408</v>
      </c>
      <c r="H60" s="2" t="s">
        <v>408</v>
      </c>
      <c r="I60" s="2" t="s">
        <v>409</v>
      </c>
      <c r="J60" s="2" t="s">
        <v>94</v>
      </c>
      <c r="K60" s="2" t="s">
        <v>410</v>
      </c>
      <c r="L60" s="3">
        <v>59.99</v>
      </c>
      <c r="M60" s="3">
        <v>62.99</v>
      </c>
      <c r="N60" s="3">
        <v>119.99</v>
      </c>
      <c r="O60" s="2" t="s">
        <v>179</v>
      </c>
      <c r="P60" s="2" t="s">
        <v>168</v>
      </c>
      <c r="Q60" s="2" t="s">
        <v>98</v>
      </c>
      <c r="R60" s="2" t="s">
        <v>99</v>
      </c>
      <c r="S60" s="2" t="s">
        <v>411</v>
      </c>
      <c r="T60" s="2" t="s">
        <v>206</v>
      </c>
      <c r="U60" s="2" t="s">
        <v>102</v>
      </c>
      <c r="V60" s="2" t="s">
        <v>353</v>
      </c>
      <c r="W60" s="2" t="s">
        <v>104</v>
      </c>
      <c r="X60" s="2" t="s">
        <v>157</v>
      </c>
      <c r="Y60" s="2" t="s">
        <v>328</v>
      </c>
      <c r="Z60" s="4">
        <v>82</v>
      </c>
      <c r="AA60" s="4">
        <f>=ROUNDDOWN(27.3333333333333,0)</f>
      </c>
      <c r="AB60" s="5">
        <v>3</v>
      </c>
      <c r="AC60" s="2" t="s">
        <v>99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1</v>
      </c>
      <c r="AQ60" s="8">
        <v>50.01</v>
      </c>
      <c r="AR60" s="4"/>
      <c r="AS60" s="8"/>
      <c r="AT60" s="7"/>
      <c r="AU60" s="7"/>
      <c r="AV60" s="4">
        <v>1</v>
      </c>
      <c r="AW60" s="8">
        <v>50.01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1</v>
      </c>
      <c r="BC60" s="4">
        <v>1</v>
      </c>
      <c r="BD60" s="8">
        <v>50.01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1</v>
      </c>
      <c r="BJ60" s="4">
        <v>17</v>
      </c>
      <c r="BK60" s="8">
        <v>1192.48</v>
      </c>
      <c r="BL60" s="2" t="s">
        <v>412</v>
      </c>
      <c r="BM60" s="7">
        <v>0.0588</v>
      </c>
      <c r="BN60" s="7">
        <v>0.0419</v>
      </c>
      <c r="BO60" s="4">
        <v>1</v>
      </c>
      <c r="BP60" s="8">
        <v>50.01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344</v>
      </c>
      <c r="BX60" s="2" t="s">
        <v>413</v>
      </c>
      <c r="BY60" s="2" t="s">
        <v>111</v>
      </c>
      <c r="BZ60" s="2" t="s">
        <v>111</v>
      </c>
      <c r="CA60" s="2" t="s">
        <v>99</v>
      </c>
    </row>
    <row r="61">
      <c r="A61" s="2" t="s">
        <v>414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408</v>
      </c>
      <c r="G61" s="2" t="s">
        <v>408</v>
      </c>
      <c r="H61" s="2" t="s">
        <v>408</v>
      </c>
      <c r="I61" s="2" t="s">
        <v>409</v>
      </c>
      <c r="J61" s="2" t="s">
        <v>113</v>
      </c>
      <c r="K61" s="2" t="s">
        <v>410</v>
      </c>
      <c r="L61" s="3">
        <v>75</v>
      </c>
      <c r="M61" s="3">
        <v>78.74</v>
      </c>
      <c r="N61" s="3">
        <v>149.99</v>
      </c>
      <c r="O61" s="2" t="s">
        <v>179</v>
      </c>
      <c r="P61" s="2" t="s">
        <v>168</v>
      </c>
      <c r="Q61" s="2" t="s">
        <v>98</v>
      </c>
      <c r="R61" s="2" t="s">
        <v>99</v>
      </c>
      <c r="S61" s="2" t="s">
        <v>411</v>
      </c>
      <c r="T61" s="2" t="s">
        <v>206</v>
      </c>
      <c r="U61" s="2" t="s">
        <v>102</v>
      </c>
      <c r="V61" s="2" t="s">
        <v>353</v>
      </c>
      <c r="W61" s="2" t="s">
        <v>104</v>
      </c>
      <c r="X61" s="2" t="s">
        <v>157</v>
      </c>
      <c r="Y61" s="2" t="s">
        <v>328</v>
      </c>
      <c r="Z61" s="4">
        <v>96</v>
      </c>
      <c r="AA61" s="4">
        <f>=ROUNDDOWN(38.4,0)</f>
      </c>
      <c r="AB61" s="5">
        <v>2.5</v>
      </c>
      <c r="AC61" s="2" t="s">
        <v>99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5</v>
      </c>
      <c r="BK61" s="8">
        <v>482.46</v>
      </c>
      <c r="BL61" s="2" t="s">
        <v>415</v>
      </c>
      <c r="BM61" s="7"/>
      <c r="BN61" s="7"/>
      <c r="BO61" s="4"/>
      <c r="BP61" s="8"/>
      <c r="BQ61" s="4"/>
      <c r="BR61" s="8"/>
      <c r="BS61" s="7"/>
      <c r="BT61" s="7"/>
      <c r="BU61" s="2" t="s">
        <v>108</v>
      </c>
      <c r="BV61" s="2" t="s">
        <v>96</v>
      </c>
      <c r="BW61" s="2" t="s">
        <v>344</v>
      </c>
      <c r="BX61" s="2" t="s">
        <v>416</v>
      </c>
      <c r="BY61" s="2" t="s">
        <v>111</v>
      </c>
      <c r="BZ61" s="2" t="s">
        <v>111</v>
      </c>
      <c r="CA61" s="2" t="s">
        <v>99</v>
      </c>
    </row>
    <row r="62">
      <c r="A62" s="2" t="s">
        <v>417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418</v>
      </c>
      <c r="G62" s="2" t="s">
        <v>418</v>
      </c>
      <c r="H62" s="2" t="s">
        <v>418</v>
      </c>
      <c r="I62" s="2" t="s">
        <v>351</v>
      </c>
      <c r="J62" s="2" t="s">
        <v>94</v>
      </c>
      <c r="K62" s="2" t="s">
        <v>95</v>
      </c>
      <c r="L62" s="3">
        <v>59.42</v>
      </c>
      <c r="M62" s="3">
        <v>62.39</v>
      </c>
      <c r="N62" s="3">
        <v>129.99</v>
      </c>
      <c r="O62" s="2" t="s">
        <v>96</v>
      </c>
      <c r="P62" s="2" t="s">
        <v>154</v>
      </c>
      <c r="Q62" s="2" t="s">
        <v>98</v>
      </c>
      <c r="R62" s="2" t="s">
        <v>99</v>
      </c>
      <c r="S62" s="2" t="s">
        <v>419</v>
      </c>
      <c r="T62" s="2" t="s">
        <v>181</v>
      </c>
      <c r="U62" s="2" t="s">
        <v>102</v>
      </c>
      <c r="V62" s="2" t="s">
        <v>420</v>
      </c>
      <c r="W62" s="2" t="s">
        <v>182</v>
      </c>
      <c r="X62" s="2" t="s">
        <v>99</v>
      </c>
      <c r="Y62" s="2" t="s">
        <v>421</v>
      </c>
      <c r="Z62" s="4">
        <v>94</v>
      </c>
      <c r="AA62" s="4">
        <f>=ROUNDDOWN(18.8,0)</f>
      </c>
      <c r="AB62" s="5">
        <v>5</v>
      </c>
      <c r="AC62" s="2" t="s">
        <v>422</v>
      </c>
      <c r="AD62" s="4">
        <v>395</v>
      </c>
      <c r="AE62" s="4">
        <v>395</v>
      </c>
      <c r="AF62" s="6">
        <v>84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/>
      <c r="BJ62" s="4">
        <v>9</v>
      </c>
      <c r="BK62" s="8">
        <v>618.93</v>
      </c>
      <c r="BL62" s="2" t="s">
        <v>423</v>
      </c>
      <c r="BM62" s="7"/>
      <c r="BN62" s="7"/>
      <c r="BO62" s="4"/>
      <c r="BP62" s="8"/>
      <c r="BQ62" s="4"/>
      <c r="BR62" s="8"/>
      <c r="BS62" s="7"/>
      <c r="BT62" s="7"/>
      <c r="BU62" s="2" t="s">
        <v>108</v>
      </c>
      <c r="BV62" s="2" t="s">
        <v>96</v>
      </c>
      <c r="BW62" s="2" t="s">
        <v>424</v>
      </c>
      <c r="BX62" s="2" t="s">
        <v>425</v>
      </c>
      <c r="BY62" s="2" t="s">
        <v>111</v>
      </c>
      <c r="BZ62" s="2" t="s">
        <v>111</v>
      </c>
      <c r="CA62" s="2" t="s">
        <v>99</v>
      </c>
    </row>
    <row r="63">
      <c r="A63" s="2" t="s">
        <v>426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418</v>
      </c>
      <c r="G63" s="2" t="s">
        <v>418</v>
      </c>
      <c r="H63" s="2" t="s">
        <v>418</v>
      </c>
      <c r="I63" s="2" t="s">
        <v>351</v>
      </c>
      <c r="J63" s="2" t="s">
        <v>113</v>
      </c>
      <c r="K63" s="2" t="s">
        <v>95</v>
      </c>
      <c r="L63" s="3">
        <v>68.57</v>
      </c>
      <c r="M63" s="3">
        <v>72</v>
      </c>
      <c r="N63" s="3">
        <v>149.99</v>
      </c>
      <c r="O63" s="2" t="s">
        <v>96</v>
      </c>
      <c r="P63" s="2" t="s">
        <v>154</v>
      </c>
      <c r="Q63" s="2" t="s">
        <v>98</v>
      </c>
      <c r="R63" s="2" t="s">
        <v>99</v>
      </c>
      <c r="S63" s="2" t="s">
        <v>419</v>
      </c>
      <c r="T63" s="2" t="s">
        <v>181</v>
      </c>
      <c r="U63" s="2" t="s">
        <v>102</v>
      </c>
      <c r="V63" s="2" t="s">
        <v>420</v>
      </c>
      <c r="W63" s="2" t="s">
        <v>182</v>
      </c>
      <c r="X63" s="2" t="s">
        <v>99</v>
      </c>
      <c r="Y63" s="2" t="s">
        <v>421</v>
      </c>
      <c r="Z63" s="4"/>
      <c r="AA63" s="4">
        <f>=ROUNDDOWN({0},0)</f>
      </c>
      <c r="AB63" s="5">
        <v>4</v>
      </c>
      <c r="AC63" s="2" t="s">
        <v>422</v>
      </c>
      <c r="AD63" s="4">
        <v>256</v>
      </c>
      <c r="AE63" s="4">
        <v>256</v>
      </c>
      <c r="AF63" s="6">
        <v>84</v>
      </c>
      <c r="AG63" s="6"/>
      <c r="AH63" s="7">
        <v>0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/>
      <c r="BK63" s="8"/>
      <c r="BL63" s="2" t="s">
        <v>99</v>
      </c>
      <c r="BM63" s="7"/>
      <c r="BN63" s="7"/>
      <c r="BO63" s="4"/>
      <c r="BP63" s="8"/>
      <c r="BQ63" s="4"/>
      <c r="BR63" s="8"/>
      <c r="BS63" s="7"/>
      <c r="BT63" s="7"/>
      <c r="BU63" s="2" t="s">
        <v>108</v>
      </c>
      <c r="BV63" s="2" t="s">
        <v>96</v>
      </c>
      <c r="BW63" s="2" t="s">
        <v>424</v>
      </c>
      <c r="BX63" s="2" t="s">
        <v>427</v>
      </c>
      <c r="BY63" s="2" t="s">
        <v>111</v>
      </c>
      <c r="BZ63" s="2" t="s">
        <v>111</v>
      </c>
      <c r="CA63" s="2" t="s">
        <v>99</v>
      </c>
    </row>
    <row r="64">
      <c r="A64" s="2" t="s">
        <v>428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429</v>
      </c>
      <c r="G64" s="2" t="s">
        <v>429</v>
      </c>
      <c r="H64" s="2" t="s">
        <v>429</v>
      </c>
      <c r="I64" s="2" t="s">
        <v>430</v>
      </c>
      <c r="J64" s="2" t="s">
        <v>94</v>
      </c>
      <c r="K64" s="2" t="s">
        <v>178</v>
      </c>
      <c r="L64" s="3">
        <v>62.4</v>
      </c>
      <c r="M64" s="3">
        <v>65.52</v>
      </c>
      <c r="N64" s="3">
        <v>129.99</v>
      </c>
      <c r="O64" s="2" t="s">
        <v>167</v>
      </c>
      <c r="P64" s="2" t="s">
        <v>168</v>
      </c>
      <c r="Q64" s="2" t="s">
        <v>98</v>
      </c>
      <c r="R64" s="2" t="s">
        <v>99</v>
      </c>
      <c r="S64" s="2" t="s">
        <v>431</v>
      </c>
      <c r="T64" s="2" t="s">
        <v>99</v>
      </c>
      <c r="U64" s="2" t="s">
        <v>102</v>
      </c>
      <c r="V64" s="2" t="s">
        <v>104</v>
      </c>
      <c r="W64" s="2" t="s">
        <v>432</v>
      </c>
      <c r="X64" s="2" t="s">
        <v>157</v>
      </c>
      <c r="Y64" s="2" t="s">
        <v>433</v>
      </c>
      <c r="Z64" s="4">
        <v>321</v>
      </c>
      <c r="AA64" s="4">
        <f>=ROUNDDOWN(107,0)</f>
      </c>
      <c r="AB64" s="5">
        <v>3</v>
      </c>
      <c r="AC64" s="2" t="s">
        <v>99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10</v>
      </c>
      <c r="BK64" s="8">
        <v>401.64</v>
      </c>
      <c r="BL64" s="2" t="s">
        <v>434</v>
      </c>
      <c r="BM64" s="7"/>
      <c r="BN64" s="7"/>
      <c r="BO64" s="4"/>
      <c r="BP64" s="8"/>
      <c r="BQ64" s="4"/>
      <c r="BR64" s="8"/>
      <c r="BS64" s="7"/>
      <c r="BT64" s="7"/>
      <c r="BU64" s="2" t="s">
        <v>108</v>
      </c>
      <c r="BV64" s="2" t="s">
        <v>96</v>
      </c>
      <c r="BW64" s="2" t="s">
        <v>435</v>
      </c>
      <c r="BX64" s="2" t="s">
        <v>436</v>
      </c>
      <c r="BY64" s="2" t="s">
        <v>437</v>
      </c>
      <c r="BZ64" s="2" t="s">
        <v>111</v>
      </c>
      <c r="CA64" s="2" t="s">
        <v>99</v>
      </c>
    </row>
    <row r="65">
      <c r="A65" s="2" t="s">
        <v>438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429</v>
      </c>
      <c r="G65" s="2" t="s">
        <v>429</v>
      </c>
      <c r="H65" s="2" t="s">
        <v>429</v>
      </c>
      <c r="I65" s="2" t="s">
        <v>430</v>
      </c>
      <c r="J65" s="2" t="s">
        <v>113</v>
      </c>
      <c r="K65" s="2" t="s">
        <v>178</v>
      </c>
      <c r="L65" s="3">
        <v>76.8</v>
      </c>
      <c r="M65" s="3">
        <v>80.64</v>
      </c>
      <c r="N65" s="3">
        <v>159.99</v>
      </c>
      <c r="O65" s="2" t="s">
        <v>167</v>
      </c>
      <c r="P65" s="2" t="s">
        <v>168</v>
      </c>
      <c r="Q65" s="2" t="s">
        <v>98</v>
      </c>
      <c r="R65" s="2" t="s">
        <v>99</v>
      </c>
      <c r="S65" s="2" t="s">
        <v>431</v>
      </c>
      <c r="T65" s="2" t="s">
        <v>99</v>
      </c>
      <c r="U65" s="2" t="s">
        <v>102</v>
      </c>
      <c r="V65" s="2" t="s">
        <v>104</v>
      </c>
      <c r="W65" s="2" t="s">
        <v>432</v>
      </c>
      <c r="X65" s="2" t="s">
        <v>157</v>
      </c>
      <c r="Y65" s="2" t="s">
        <v>433</v>
      </c>
      <c r="Z65" s="4">
        <v>447</v>
      </c>
      <c r="AA65" s="4">
        <f>=ROUNDDOWN(223.5,0)</f>
      </c>
      <c r="AB65" s="5">
        <v>2</v>
      </c>
      <c r="AC65" s="2" t="s">
        <v>99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2</v>
      </c>
      <c r="BK65" s="8">
        <v>75.83</v>
      </c>
      <c r="BL65" s="2" t="s">
        <v>439</v>
      </c>
      <c r="BM65" s="7"/>
      <c r="BN65" s="7"/>
      <c r="BO65" s="4"/>
      <c r="BP65" s="8"/>
      <c r="BQ65" s="4"/>
      <c r="BR65" s="8"/>
      <c r="BS65" s="7"/>
      <c r="BT65" s="7"/>
      <c r="BU65" s="2" t="s">
        <v>108</v>
      </c>
      <c r="BV65" s="2" t="s">
        <v>96</v>
      </c>
      <c r="BW65" s="2" t="s">
        <v>435</v>
      </c>
      <c r="BX65" s="2" t="s">
        <v>440</v>
      </c>
      <c r="BY65" s="2" t="s">
        <v>437</v>
      </c>
      <c r="BZ65" s="2" t="s">
        <v>111</v>
      </c>
      <c r="CA65" s="2" t="s">
        <v>99</v>
      </c>
    </row>
    <row r="66">
      <c r="A66" s="2" t="s">
        <v>441</v>
      </c>
      <c r="B66" s="2" t="s">
        <v>88</v>
      </c>
      <c r="C66" s="2" t="s">
        <v>89</v>
      </c>
      <c r="D66" s="2" t="s">
        <v>442</v>
      </c>
      <c r="E66" s="2" t="s">
        <v>443</v>
      </c>
      <c r="F66" s="2" t="s">
        <v>92</v>
      </c>
      <c r="G66" s="2" t="s">
        <v>92</v>
      </c>
      <c r="H66" s="2" t="s">
        <v>92</v>
      </c>
      <c r="I66" s="2" t="s">
        <v>444</v>
      </c>
      <c r="J66" s="2" t="s">
        <v>94</v>
      </c>
      <c r="K66" s="2" t="s">
        <v>95</v>
      </c>
      <c r="L66" s="3">
        <v>51.3</v>
      </c>
      <c r="M66" s="3">
        <v>53.86</v>
      </c>
      <c r="N66" s="3">
        <v>109.99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100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105</v>
      </c>
      <c r="Z66" s="4">
        <v>522</v>
      </c>
      <c r="AA66" s="4">
        <f>=ROUNDDOWN(47.4545454545455,0)</f>
      </c>
      <c r="AB66" s="5">
        <v>11</v>
      </c>
      <c r="AC66" s="2" t="s">
        <v>99</v>
      </c>
      <c r="AD66" s="4"/>
      <c r="AE66" s="4"/>
      <c r="AF66" s="6">
        <v>77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15</v>
      </c>
      <c r="AQ66" s="8">
        <v>743.97</v>
      </c>
      <c r="AR66" s="4"/>
      <c r="AS66" s="8"/>
      <c r="AT66" s="7"/>
      <c r="AU66" s="7"/>
      <c r="AV66" s="4">
        <v>15</v>
      </c>
      <c r="AW66" s="8">
        <v>743.97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1</v>
      </c>
      <c r="BC66" s="4">
        <v>29</v>
      </c>
      <c r="BD66" s="8">
        <v>1575.31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0.4723</v>
      </c>
      <c r="BJ66" s="4">
        <v>88</v>
      </c>
      <c r="BK66" s="8">
        <v>4943.34</v>
      </c>
      <c r="BL66" s="2" t="s">
        <v>445</v>
      </c>
      <c r="BM66" s="7">
        <v>0.1705</v>
      </c>
      <c r="BN66" s="7">
        <v>0.1505</v>
      </c>
      <c r="BO66" s="4">
        <v>15</v>
      </c>
      <c r="BP66" s="8">
        <v>743.97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109</v>
      </c>
      <c r="BX66" s="2" t="s">
        <v>446</v>
      </c>
      <c r="BY66" s="2" t="s">
        <v>111</v>
      </c>
      <c r="BZ66" s="2" t="s">
        <v>111</v>
      </c>
      <c r="CA66" s="2" t="s">
        <v>99</v>
      </c>
    </row>
    <row r="67">
      <c r="A67" s="2" t="s">
        <v>447</v>
      </c>
      <c r="B67" s="2" t="s">
        <v>88</v>
      </c>
      <c r="C67" s="2" t="s">
        <v>89</v>
      </c>
      <c r="D67" s="2" t="s">
        <v>442</v>
      </c>
      <c r="E67" s="2" t="s">
        <v>443</v>
      </c>
      <c r="F67" s="2" t="s">
        <v>92</v>
      </c>
      <c r="G67" s="2" t="s">
        <v>92</v>
      </c>
      <c r="H67" s="2" t="s">
        <v>92</v>
      </c>
      <c r="I67" s="2" t="s">
        <v>444</v>
      </c>
      <c r="J67" s="2" t="s">
        <v>113</v>
      </c>
      <c r="K67" s="2" t="s">
        <v>95</v>
      </c>
      <c r="L67" s="3">
        <v>65.55</v>
      </c>
      <c r="M67" s="3">
        <v>68.83</v>
      </c>
      <c r="N67" s="3">
        <v>139.99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100</v>
      </c>
      <c r="T67" s="2" t="s">
        <v>101</v>
      </c>
      <c r="U67" s="2" t="s">
        <v>102</v>
      </c>
      <c r="V67" s="2" t="s">
        <v>103</v>
      </c>
      <c r="W67" s="2" t="s">
        <v>104</v>
      </c>
      <c r="X67" s="2" t="s">
        <v>99</v>
      </c>
      <c r="Y67" s="2" t="s">
        <v>105</v>
      </c>
      <c r="Z67" s="4">
        <v>368</v>
      </c>
      <c r="AA67" s="4">
        <f>=ROUNDDOWN(46,0)</f>
      </c>
      <c r="AB67" s="5">
        <v>8</v>
      </c>
      <c r="AC67" s="2" t="s">
        <v>143</v>
      </c>
      <c r="AD67" s="4">
        <v>127</v>
      </c>
      <c r="AE67" s="4">
        <v>127</v>
      </c>
      <c r="AF67" s="6">
        <v>77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54</v>
      </c>
      <c r="BK67" s="8">
        <v>3996.5</v>
      </c>
      <c r="BL67" s="2" t="s">
        <v>448</v>
      </c>
      <c r="BM67" s="7"/>
      <c r="BN67" s="7"/>
      <c r="BO67" s="4"/>
      <c r="BP67" s="8"/>
      <c r="BQ67" s="4"/>
      <c r="BR67" s="8"/>
      <c r="BS67" s="7"/>
      <c r="BT67" s="7"/>
      <c r="BU67" s="2" t="s">
        <v>108</v>
      </c>
      <c r="BV67" s="2" t="s">
        <v>96</v>
      </c>
      <c r="BW67" s="2" t="s">
        <v>109</v>
      </c>
      <c r="BX67" s="2" t="s">
        <v>449</v>
      </c>
      <c r="BY67" s="2" t="s">
        <v>111</v>
      </c>
      <c r="BZ67" s="2" t="s">
        <v>111</v>
      </c>
      <c r="CA67" s="2" t="s">
        <v>99</v>
      </c>
    </row>
    <row r="68">
      <c r="A68" s="2" t="s">
        <v>450</v>
      </c>
      <c r="B68" s="2" t="s">
        <v>88</v>
      </c>
      <c r="C68" s="2" t="s">
        <v>89</v>
      </c>
      <c r="D68" s="2" t="s">
        <v>442</v>
      </c>
      <c r="E68" s="2" t="s">
        <v>443</v>
      </c>
      <c r="F68" s="2" t="s">
        <v>92</v>
      </c>
      <c r="G68" s="2" t="s">
        <v>92</v>
      </c>
      <c r="H68" s="2" t="s">
        <v>92</v>
      </c>
      <c r="I68" s="2" t="s">
        <v>444</v>
      </c>
      <c r="J68" s="2" t="s">
        <v>94</v>
      </c>
      <c r="K68" s="2" t="s">
        <v>117</v>
      </c>
      <c r="L68" s="3">
        <v>51.3</v>
      </c>
      <c r="M68" s="3">
        <v>53.86</v>
      </c>
      <c r="N68" s="3">
        <v>109.99</v>
      </c>
      <c r="O68" s="2" t="s">
        <v>96</v>
      </c>
      <c r="P68" s="2" t="s">
        <v>304</v>
      </c>
      <c r="Q68" s="2" t="s">
        <v>98</v>
      </c>
      <c r="R68" s="2" t="s">
        <v>99</v>
      </c>
      <c r="S68" s="2" t="s">
        <v>118</v>
      </c>
      <c r="T68" s="2" t="s">
        <v>101</v>
      </c>
      <c r="U68" s="2" t="s">
        <v>102</v>
      </c>
      <c r="V68" s="2" t="s">
        <v>103</v>
      </c>
      <c r="W68" s="2" t="s">
        <v>104</v>
      </c>
      <c r="X68" s="2" t="s">
        <v>99</v>
      </c>
      <c r="Y68" s="2" t="s">
        <v>119</v>
      </c>
      <c r="Z68" s="4">
        <v>156</v>
      </c>
      <c r="AA68" s="4">
        <f>=ROUNDDOWN(14.4444444444444,0)</f>
      </c>
      <c r="AB68" s="5">
        <v>10.8</v>
      </c>
      <c r="AC68" s="2" t="s">
        <v>120</v>
      </c>
      <c r="AD68" s="4">
        <v>246</v>
      </c>
      <c r="AE68" s="4">
        <v>246</v>
      </c>
      <c r="AF68" s="6">
        <v>77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3</v>
      </c>
      <c r="AQ68" s="8">
        <v>145.76</v>
      </c>
      <c r="AR68" s="4"/>
      <c r="AS68" s="8"/>
      <c r="AT68" s="7"/>
      <c r="AU68" s="7"/>
      <c r="AV68" s="4">
        <v>7</v>
      </c>
      <c r="AW68" s="8">
        <v>408.12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0.3571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0.2591</v>
      </c>
      <c r="BJ68" s="4">
        <v>49</v>
      </c>
      <c r="BK68" s="8">
        <v>2909.85</v>
      </c>
      <c r="BL68" s="2" t="s">
        <v>451</v>
      </c>
      <c r="BM68" s="7">
        <v>0.0612</v>
      </c>
      <c r="BN68" s="7">
        <v>0.0501</v>
      </c>
      <c r="BO68" s="4">
        <v>3</v>
      </c>
      <c r="BP68" s="8">
        <v>145.76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122</v>
      </c>
      <c r="BX68" s="2" t="s">
        <v>452</v>
      </c>
      <c r="BY68" s="2" t="s">
        <v>111</v>
      </c>
      <c r="BZ68" s="2" t="s">
        <v>111</v>
      </c>
      <c r="CA68" s="2" t="s">
        <v>99</v>
      </c>
    </row>
    <row r="69">
      <c r="A69" s="2" t="s">
        <v>453</v>
      </c>
      <c r="B69" s="2" t="s">
        <v>88</v>
      </c>
      <c r="C69" s="2" t="s">
        <v>89</v>
      </c>
      <c r="D69" s="2" t="s">
        <v>442</v>
      </c>
      <c r="E69" s="2" t="s">
        <v>443</v>
      </c>
      <c r="F69" s="2" t="s">
        <v>92</v>
      </c>
      <c r="G69" s="2" t="s">
        <v>92</v>
      </c>
      <c r="H69" s="2" t="s">
        <v>92</v>
      </c>
      <c r="I69" s="2" t="s">
        <v>444</v>
      </c>
      <c r="J69" s="2" t="s">
        <v>113</v>
      </c>
      <c r="K69" s="2" t="s">
        <v>117</v>
      </c>
      <c r="L69" s="3">
        <v>65.55</v>
      </c>
      <c r="M69" s="3">
        <v>68.83</v>
      </c>
      <c r="N69" s="3">
        <v>139.99</v>
      </c>
      <c r="O69" s="2" t="s">
        <v>96</v>
      </c>
      <c r="P69" s="2" t="s">
        <v>304</v>
      </c>
      <c r="Q69" s="2" t="s">
        <v>98</v>
      </c>
      <c r="R69" s="2" t="s">
        <v>99</v>
      </c>
      <c r="S69" s="2" t="s">
        <v>118</v>
      </c>
      <c r="T69" s="2" t="s">
        <v>101</v>
      </c>
      <c r="U69" s="2" t="s">
        <v>102</v>
      </c>
      <c r="V69" s="2" t="s">
        <v>103</v>
      </c>
      <c r="W69" s="2" t="s">
        <v>104</v>
      </c>
      <c r="X69" s="2" t="s">
        <v>99</v>
      </c>
      <c r="Y69" s="2" t="s">
        <v>119</v>
      </c>
      <c r="Z69" s="4">
        <v>62</v>
      </c>
      <c r="AA69" s="4">
        <f>=ROUNDDOWN(7.75,0)</f>
      </c>
      <c r="AB69" s="5">
        <v>8</v>
      </c>
      <c r="AC69" s="2" t="s">
        <v>143</v>
      </c>
      <c r="AD69" s="4">
        <v>440</v>
      </c>
      <c r="AE69" s="4">
        <v>440</v>
      </c>
      <c r="AF69" s="6">
        <v>77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4</v>
      </c>
      <c r="AQ69" s="8">
        <v>262.36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0.6429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41</v>
      </c>
      <c r="BK69" s="8">
        <v>3048.38</v>
      </c>
      <c r="BL69" s="2" t="s">
        <v>454</v>
      </c>
      <c r="BM69" s="7">
        <v>0.0976</v>
      </c>
      <c r="BN69" s="7">
        <v>0.0861</v>
      </c>
      <c r="BO69" s="4">
        <v>4</v>
      </c>
      <c r="BP69" s="8">
        <v>262.36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122</v>
      </c>
      <c r="BX69" s="2" t="s">
        <v>455</v>
      </c>
      <c r="BY69" s="2" t="s">
        <v>111</v>
      </c>
      <c r="BZ69" s="2" t="s">
        <v>111</v>
      </c>
      <c r="CA69" s="2" t="s">
        <v>99</v>
      </c>
    </row>
    <row r="70">
      <c r="A70" s="2" t="s">
        <v>456</v>
      </c>
      <c r="B70" s="2" t="s">
        <v>88</v>
      </c>
      <c r="C70" s="2" t="s">
        <v>89</v>
      </c>
      <c r="D70" s="2" t="s">
        <v>442</v>
      </c>
      <c r="E70" s="2" t="s">
        <v>443</v>
      </c>
      <c r="F70" s="2" t="s">
        <v>92</v>
      </c>
      <c r="G70" s="2" t="s">
        <v>92</v>
      </c>
      <c r="H70" s="2" t="s">
        <v>92</v>
      </c>
      <c r="I70" s="2" t="s">
        <v>444</v>
      </c>
      <c r="J70" s="2" t="s">
        <v>94</v>
      </c>
      <c r="K70" s="2" t="s">
        <v>140</v>
      </c>
      <c r="L70" s="3">
        <v>51.3</v>
      </c>
      <c r="M70" s="3">
        <v>53.86</v>
      </c>
      <c r="N70" s="3">
        <v>109.99</v>
      </c>
      <c r="O70" s="2" t="s">
        <v>96</v>
      </c>
      <c r="P70" s="2" t="s">
        <v>304</v>
      </c>
      <c r="Q70" s="2" t="s">
        <v>98</v>
      </c>
      <c r="R70" s="2" t="s">
        <v>99</v>
      </c>
      <c r="S70" s="2" t="s">
        <v>141</v>
      </c>
      <c r="T70" s="2" t="s">
        <v>101</v>
      </c>
      <c r="U70" s="2" t="s">
        <v>102</v>
      </c>
      <c r="V70" s="2" t="s">
        <v>103</v>
      </c>
      <c r="W70" s="2" t="s">
        <v>104</v>
      </c>
      <c r="X70" s="2" t="s">
        <v>99</v>
      </c>
      <c r="Y70" s="2" t="s">
        <v>457</v>
      </c>
      <c r="Z70" s="4">
        <v>166</v>
      </c>
      <c r="AA70" s="4">
        <f>=ROUNDDOWN(42.5641025641026,0)</f>
      </c>
      <c r="AB70" s="5">
        <v>3.9</v>
      </c>
      <c r="AC70" s="2" t="s">
        <v>99</v>
      </c>
      <c r="AD70" s="4"/>
      <c r="AE70" s="4"/>
      <c r="AF70" s="6">
        <v>77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50.61</v>
      </c>
      <c r="AR70" s="4"/>
      <c r="AS70" s="8"/>
      <c r="AT70" s="7"/>
      <c r="AU70" s="7"/>
      <c r="AV70" s="4">
        <v>5</v>
      </c>
      <c r="AW70" s="8">
        <v>309.69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0.1634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0.1966</v>
      </c>
      <c r="BJ70" s="4">
        <v>17</v>
      </c>
      <c r="BK70" s="8">
        <v>1005.58</v>
      </c>
      <c r="BL70" s="2" t="s">
        <v>458</v>
      </c>
      <c r="BM70" s="7">
        <v>0.0588</v>
      </c>
      <c r="BN70" s="7">
        <v>0.0503</v>
      </c>
      <c r="BO70" s="4">
        <v>1</v>
      </c>
      <c r="BP70" s="8">
        <v>50.61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457</v>
      </c>
      <c r="BX70" s="2" t="s">
        <v>459</v>
      </c>
      <c r="BY70" s="2" t="s">
        <v>111</v>
      </c>
      <c r="BZ70" s="2" t="s">
        <v>111</v>
      </c>
      <c r="CA70" s="2" t="s">
        <v>99</v>
      </c>
    </row>
    <row r="71">
      <c r="A71" s="2" t="s">
        <v>460</v>
      </c>
      <c r="B71" s="2" t="s">
        <v>88</v>
      </c>
      <c r="C71" s="2" t="s">
        <v>89</v>
      </c>
      <c r="D71" s="2" t="s">
        <v>442</v>
      </c>
      <c r="E71" s="2" t="s">
        <v>443</v>
      </c>
      <c r="F71" s="2" t="s">
        <v>92</v>
      </c>
      <c r="G71" s="2" t="s">
        <v>92</v>
      </c>
      <c r="H71" s="2" t="s">
        <v>92</v>
      </c>
      <c r="I71" s="2" t="s">
        <v>444</v>
      </c>
      <c r="J71" s="2" t="s">
        <v>113</v>
      </c>
      <c r="K71" s="2" t="s">
        <v>140</v>
      </c>
      <c r="L71" s="3">
        <v>65.55</v>
      </c>
      <c r="M71" s="3">
        <v>68.83</v>
      </c>
      <c r="N71" s="3">
        <v>139.99</v>
      </c>
      <c r="O71" s="2" t="s">
        <v>96</v>
      </c>
      <c r="P71" s="2" t="s">
        <v>304</v>
      </c>
      <c r="Q71" s="2" t="s">
        <v>98</v>
      </c>
      <c r="R71" s="2" t="s">
        <v>99</v>
      </c>
      <c r="S71" s="2" t="s">
        <v>141</v>
      </c>
      <c r="T71" s="2" t="s">
        <v>101</v>
      </c>
      <c r="U71" s="2" t="s">
        <v>102</v>
      </c>
      <c r="V71" s="2" t="s">
        <v>103</v>
      </c>
      <c r="W71" s="2" t="s">
        <v>104</v>
      </c>
      <c r="X71" s="2" t="s">
        <v>99</v>
      </c>
      <c r="Y71" s="2" t="s">
        <v>148</v>
      </c>
      <c r="Z71" s="4">
        <v>258</v>
      </c>
      <c r="AA71" s="4">
        <f>=ROUNDDOWN(42.2950819672131,0)</f>
      </c>
      <c r="AB71" s="5">
        <v>6.1</v>
      </c>
      <c r="AC71" s="2" t="s">
        <v>99</v>
      </c>
      <c r="AD71" s="4"/>
      <c r="AE71" s="4"/>
      <c r="AF71" s="6">
        <v>77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4</v>
      </c>
      <c r="AQ71" s="8">
        <v>259.08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0.8366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43</v>
      </c>
      <c r="BK71" s="8">
        <v>3168.81</v>
      </c>
      <c r="BL71" s="2" t="s">
        <v>461</v>
      </c>
      <c r="BM71" s="7">
        <v>0.093</v>
      </c>
      <c r="BN71" s="7">
        <v>0.0818</v>
      </c>
      <c r="BO71" s="4">
        <v>4</v>
      </c>
      <c r="BP71" s="8">
        <v>259.08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145</v>
      </c>
      <c r="BX71" s="2" t="s">
        <v>404</v>
      </c>
      <c r="BY71" s="2" t="s">
        <v>111</v>
      </c>
      <c r="BZ71" s="2" t="s">
        <v>111</v>
      </c>
      <c r="CA71" s="2" t="s">
        <v>99</v>
      </c>
    </row>
    <row r="72">
      <c r="A72" s="2" t="s">
        <v>462</v>
      </c>
      <c r="B72" s="2" t="s">
        <v>88</v>
      </c>
      <c r="C72" s="2" t="s">
        <v>89</v>
      </c>
      <c r="D72" s="2" t="s">
        <v>442</v>
      </c>
      <c r="E72" s="2" t="s">
        <v>443</v>
      </c>
      <c r="F72" s="2" t="s">
        <v>92</v>
      </c>
      <c r="G72" s="2" t="s">
        <v>92</v>
      </c>
      <c r="H72" s="2" t="s">
        <v>92</v>
      </c>
      <c r="I72" s="2" t="s">
        <v>444</v>
      </c>
      <c r="J72" s="2" t="s">
        <v>94</v>
      </c>
      <c r="K72" s="2" t="s">
        <v>129</v>
      </c>
      <c r="L72" s="3">
        <v>51.3</v>
      </c>
      <c r="M72" s="3">
        <v>53.87</v>
      </c>
      <c r="N72" s="3">
        <v>109.99</v>
      </c>
      <c r="O72" s="2" t="s">
        <v>96</v>
      </c>
      <c r="P72" s="2" t="s">
        <v>130</v>
      </c>
      <c r="Q72" s="2" t="s">
        <v>98</v>
      </c>
      <c r="R72" s="2" t="s">
        <v>99</v>
      </c>
      <c r="S72" s="2" t="s">
        <v>99</v>
      </c>
      <c r="T72" s="2" t="s">
        <v>101</v>
      </c>
      <c r="U72" s="2" t="s">
        <v>102</v>
      </c>
      <c r="V72" s="2" t="s">
        <v>103</v>
      </c>
      <c r="W72" s="2" t="s">
        <v>182</v>
      </c>
      <c r="X72" s="2" t="s">
        <v>99</v>
      </c>
      <c r="Y72" s="2" t="s">
        <v>136</v>
      </c>
      <c r="Z72" s="4">
        <v>34</v>
      </c>
      <c r="AA72" s="4">
        <f>=ROUNDDOWN(3.77777777777778,0)</f>
      </c>
      <c r="AB72" s="5">
        <v>9</v>
      </c>
      <c r="AC72" s="2" t="s">
        <v>132</v>
      </c>
      <c r="AD72" s="4">
        <v>260</v>
      </c>
      <c r="AE72" s="4">
        <v>260</v>
      </c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1</v>
      </c>
      <c r="AQ72" s="8">
        <v>44.7</v>
      </c>
      <c r="AR72" s="4"/>
      <c r="AS72" s="8"/>
      <c r="AT72" s="7"/>
      <c r="AU72" s="7"/>
      <c r="AV72" s="4">
        <v>2</v>
      </c>
      <c r="AW72" s="8">
        <v>113.53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0.3937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0.0721</v>
      </c>
      <c r="BJ72" s="4">
        <v>24</v>
      </c>
      <c r="BK72" s="8">
        <v>1435.19</v>
      </c>
      <c r="BL72" s="2" t="s">
        <v>463</v>
      </c>
      <c r="BM72" s="7">
        <v>0.0417</v>
      </c>
      <c r="BN72" s="7">
        <v>0.0311</v>
      </c>
      <c r="BO72" s="4">
        <v>1</v>
      </c>
      <c r="BP72" s="8">
        <v>44.7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99</v>
      </c>
      <c r="BX72" s="2" t="s">
        <v>464</v>
      </c>
      <c r="BY72" s="2" t="s">
        <v>111</v>
      </c>
      <c r="BZ72" s="2" t="s">
        <v>111</v>
      </c>
      <c r="CA72" s="2" t="s">
        <v>99</v>
      </c>
    </row>
    <row r="73">
      <c r="A73" s="2" t="s">
        <v>465</v>
      </c>
      <c r="B73" s="2" t="s">
        <v>88</v>
      </c>
      <c r="C73" s="2" t="s">
        <v>89</v>
      </c>
      <c r="D73" s="2" t="s">
        <v>442</v>
      </c>
      <c r="E73" s="2" t="s">
        <v>443</v>
      </c>
      <c r="F73" s="2" t="s">
        <v>92</v>
      </c>
      <c r="G73" s="2" t="s">
        <v>92</v>
      </c>
      <c r="H73" s="2" t="s">
        <v>92</v>
      </c>
      <c r="I73" s="2" t="s">
        <v>444</v>
      </c>
      <c r="J73" s="2" t="s">
        <v>113</v>
      </c>
      <c r="K73" s="2" t="s">
        <v>129</v>
      </c>
      <c r="L73" s="3">
        <v>65.55</v>
      </c>
      <c r="M73" s="3">
        <v>68.83</v>
      </c>
      <c r="N73" s="3">
        <v>139.99</v>
      </c>
      <c r="O73" s="2" t="s">
        <v>96</v>
      </c>
      <c r="P73" s="2" t="s">
        <v>130</v>
      </c>
      <c r="Q73" s="2" t="s">
        <v>98</v>
      </c>
      <c r="R73" s="2" t="s">
        <v>99</v>
      </c>
      <c r="S73" s="2" t="s">
        <v>99</v>
      </c>
      <c r="T73" s="2" t="s">
        <v>101</v>
      </c>
      <c r="U73" s="2" t="s">
        <v>102</v>
      </c>
      <c r="V73" s="2" t="s">
        <v>103</v>
      </c>
      <c r="W73" s="2" t="s">
        <v>182</v>
      </c>
      <c r="X73" s="2" t="s">
        <v>99</v>
      </c>
      <c r="Y73" s="2" t="s">
        <v>136</v>
      </c>
      <c r="Z73" s="4">
        <v>64</v>
      </c>
      <c r="AA73" s="4">
        <f>=ROUNDDOWN(9.14285714285714,0)</f>
      </c>
      <c r="AB73" s="5">
        <v>7</v>
      </c>
      <c r="AC73" s="2" t="s">
        <v>132</v>
      </c>
      <c r="AD73" s="4">
        <v>200</v>
      </c>
      <c r="AE73" s="4">
        <v>200</v>
      </c>
      <c r="AF73" s="6">
        <v>77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1</v>
      </c>
      <c r="AQ73" s="8">
        <v>68.83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0.6063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63</v>
      </c>
      <c r="BK73" s="8">
        <v>4756.56</v>
      </c>
      <c r="BL73" s="2" t="s">
        <v>466</v>
      </c>
      <c r="BM73" s="7">
        <v>0.0159</v>
      </c>
      <c r="BN73" s="7">
        <v>0.0145</v>
      </c>
      <c r="BO73" s="4">
        <v>1</v>
      </c>
      <c r="BP73" s="8">
        <v>68.83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99</v>
      </c>
      <c r="BX73" s="2" t="s">
        <v>467</v>
      </c>
      <c r="BY73" s="2" t="s">
        <v>111</v>
      </c>
      <c r="BZ73" s="2" t="s">
        <v>111</v>
      </c>
      <c r="CA73" s="2" t="s">
        <v>99</v>
      </c>
    </row>
    <row r="74">
      <c r="A74" s="2" t="s">
        <v>468</v>
      </c>
      <c r="B74" s="2" t="s">
        <v>88</v>
      </c>
      <c r="C74" s="2" t="s">
        <v>89</v>
      </c>
      <c r="D74" s="2" t="s">
        <v>442</v>
      </c>
      <c r="E74" s="2" t="s">
        <v>443</v>
      </c>
      <c r="F74" s="2" t="s">
        <v>224</v>
      </c>
      <c r="G74" s="2" t="s">
        <v>224</v>
      </c>
      <c r="H74" s="2" t="s">
        <v>224</v>
      </c>
      <c r="I74" s="2" t="s">
        <v>469</v>
      </c>
      <c r="J74" s="2" t="s">
        <v>94</v>
      </c>
      <c r="K74" s="2" t="s">
        <v>178</v>
      </c>
      <c r="L74" s="3">
        <v>51.3</v>
      </c>
      <c r="M74" s="3">
        <v>53.86</v>
      </c>
      <c r="N74" s="3">
        <v>109.99</v>
      </c>
      <c r="O74" s="2" t="s">
        <v>96</v>
      </c>
      <c r="P74" s="2" t="s">
        <v>154</v>
      </c>
      <c r="Q74" s="2" t="s">
        <v>98</v>
      </c>
      <c r="R74" s="2" t="s">
        <v>99</v>
      </c>
      <c r="S74" s="2" t="s">
        <v>227</v>
      </c>
      <c r="T74" s="2" t="s">
        <v>101</v>
      </c>
      <c r="U74" s="2" t="s">
        <v>102</v>
      </c>
      <c r="V74" s="2" t="s">
        <v>103</v>
      </c>
      <c r="W74" s="2" t="s">
        <v>104</v>
      </c>
      <c r="X74" s="2" t="s">
        <v>99</v>
      </c>
      <c r="Y74" s="2" t="s">
        <v>228</v>
      </c>
      <c r="Z74" s="4">
        <v>237</v>
      </c>
      <c r="AA74" s="4">
        <f>=ROUNDDOWN(57.8048780487805,0)</f>
      </c>
      <c r="AB74" s="5">
        <v>4.1</v>
      </c>
      <c r="AC74" s="2" t="s">
        <v>99</v>
      </c>
      <c r="AD74" s="4"/>
      <c r="AE74" s="4"/>
      <c r="AF74" s="6">
        <v>74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6</v>
      </c>
      <c r="AQ74" s="8">
        <v>309.76</v>
      </c>
      <c r="AR74" s="4"/>
      <c r="AS74" s="8"/>
      <c r="AT74" s="7"/>
      <c r="AU74" s="7"/>
      <c r="AV74" s="4">
        <v>10</v>
      </c>
      <c r="AW74" s="8">
        <v>562.74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0.5504</v>
      </c>
      <c r="BC74" s="4">
        <v>14</v>
      </c>
      <c r="BD74" s="8">
        <v>789.14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0.7131</v>
      </c>
      <c r="BJ74" s="4">
        <v>16</v>
      </c>
      <c r="BK74" s="8">
        <v>894.88</v>
      </c>
      <c r="BL74" s="2" t="s">
        <v>470</v>
      </c>
      <c r="BM74" s="7">
        <v>0.375</v>
      </c>
      <c r="BN74" s="7">
        <v>0.3461</v>
      </c>
      <c r="BO74" s="4">
        <v>6</v>
      </c>
      <c r="BP74" s="8">
        <v>309.76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230</v>
      </c>
      <c r="BX74" s="2" t="s">
        <v>471</v>
      </c>
      <c r="BY74" s="2" t="s">
        <v>111</v>
      </c>
      <c r="BZ74" s="2" t="s">
        <v>111</v>
      </c>
      <c r="CA74" s="2" t="s">
        <v>99</v>
      </c>
    </row>
    <row r="75">
      <c r="A75" s="2" t="s">
        <v>472</v>
      </c>
      <c r="B75" s="2" t="s">
        <v>88</v>
      </c>
      <c r="C75" s="2" t="s">
        <v>89</v>
      </c>
      <c r="D75" s="2" t="s">
        <v>442</v>
      </c>
      <c r="E75" s="2" t="s">
        <v>443</v>
      </c>
      <c r="F75" s="2" t="s">
        <v>224</v>
      </c>
      <c r="G75" s="2" t="s">
        <v>224</v>
      </c>
      <c r="H75" s="2" t="s">
        <v>224</v>
      </c>
      <c r="I75" s="2" t="s">
        <v>469</v>
      </c>
      <c r="J75" s="2" t="s">
        <v>113</v>
      </c>
      <c r="K75" s="2" t="s">
        <v>178</v>
      </c>
      <c r="L75" s="3">
        <v>65.55</v>
      </c>
      <c r="M75" s="3">
        <v>68.83</v>
      </c>
      <c r="N75" s="3">
        <v>139.99</v>
      </c>
      <c r="O75" s="2" t="s">
        <v>96</v>
      </c>
      <c r="P75" s="2" t="s">
        <v>154</v>
      </c>
      <c r="Q75" s="2" t="s">
        <v>98</v>
      </c>
      <c r="R75" s="2" t="s">
        <v>99</v>
      </c>
      <c r="S75" s="2" t="s">
        <v>227</v>
      </c>
      <c r="T75" s="2" t="s">
        <v>101</v>
      </c>
      <c r="U75" s="2" t="s">
        <v>102</v>
      </c>
      <c r="V75" s="2" t="s">
        <v>103</v>
      </c>
      <c r="W75" s="2" t="s">
        <v>104</v>
      </c>
      <c r="X75" s="2" t="s">
        <v>99</v>
      </c>
      <c r="Y75" s="2" t="s">
        <v>228</v>
      </c>
      <c r="Z75" s="4">
        <v>223</v>
      </c>
      <c r="AA75" s="4">
        <f>=ROUNDDOWN(44.6,0)</f>
      </c>
      <c r="AB75" s="5">
        <v>5</v>
      </c>
      <c r="AC75" s="2" t="s">
        <v>99</v>
      </c>
      <c r="AD75" s="4"/>
      <c r="AE75" s="4"/>
      <c r="AF75" s="6">
        <v>74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4</v>
      </c>
      <c r="AQ75" s="8">
        <v>252.98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0.4496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17</v>
      </c>
      <c r="BK75" s="8">
        <v>1194.5</v>
      </c>
      <c r="BL75" s="2" t="s">
        <v>473</v>
      </c>
      <c r="BM75" s="7">
        <v>0.2353</v>
      </c>
      <c r="BN75" s="7">
        <v>0.2118</v>
      </c>
      <c r="BO75" s="4">
        <v>4</v>
      </c>
      <c r="BP75" s="8">
        <v>252.98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230</v>
      </c>
      <c r="BX75" s="2" t="s">
        <v>234</v>
      </c>
      <c r="BY75" s="2" t="s">
        <v>111</v>
      </c>
      <c r="BZ75" s="2" t="s">
        <v>111</v>
      </c>
      <c r="CA75" s="2" t="s">
        <v>99</v>
      </c>
    </row>
    <row r="76">
      <c r="A76" s="2" t="s">
        <v>474</v>
      </c>
      <c r="B76" s="2" t="s">
        <v>88</v>
      </c>
      <c r="C76" s="2" t="s">
        <v>89</v>
      </c>
      <c r="D76" s="2" t="s">
        <v>442</v>
      </c>
      <c r="E76" s="2" t="s">
        <v>443</v>
      </c>
      <c r="F76" s="2" t="s">
        <v>224</v>
      </c>
      <c r="G76" s="2" t="s">
        <v>224</v>
      </c>
      <c r="H76" s="2" t="s">
        <v>224</v>
      </c>
      <c r="I76" s="2" t="s">
        <v>469</v>
      </c>
      <c r="J76" s="2" t="s">
        <v>94</v>
      </c>
      <c r="K76" s="2" t="s">
        <v>245</v>
      </c>
      <c r="L76" s="3">
        <v>51.3</v>
      </c>
      <c r="M76" s="3">
        <v>53.86</v>
      </c>
      <c r="N76" s="3">
        <v>109.99</v>
      </c>
      <c r="O76" s="2" t="s">
        <v>96</v>
      </c>
      <c r="P76" s="2" t="s">
        <v>226</v>
      </c>
      <c r="Q76" s="2" t="s">
        <v>98</v>
      </c>
      <c r="R76" s="2" t="s">
        <v>99</v>
      </c>
      <c r="S76" s="2" t="s">
        <v>246</v>
      </c>
      <c r="T76" s="2" t="s">
        <v>101</v>
      </c>
      <c r="U76" s="2" t="s">
        <v>102</v>
      </c>
      <c r="V76" s="2" t="s">
        <v>103</v>
      </c>
      <c r="W76" s="2" t="s">
        <v>104</v>
      </c>
      <c r="X76" s="2" t="s">
        <v>99</v>
      </c>
      <c r="Y76" s="2" t="s">
        <v>475</v>
      </c>
      <c r="Z76" s="4">
        <v>312</v>
      </c>
      <c r="AA76" s="4">
        <f>=ROUNDDOWN(97.5,0)</f>
      </c>
      <c r="AB76" s="5">
        <v>3.2</v>
      </c>
      <c r="AC76" s="2" t="s">
        <v>99</v>
      </c>
      <c r="AD76" s="4"/>
      <c r="AE76" s="4"/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</v>
      </c>
      <c r="AQ76" s="8">
        <v>44.25</v>
      </c>
      <c r="AR76" s="4"/>
      <c r="AS76" s="8"/>
      <c r="AT76" s="7"/>
      <c r="AU76" s="7"/>
      <c r="AV76" s="4">
        <v>4</v>
      </c>
      <c r="AW76" s="8">
        <v>226.4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0.1955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0.2869</v>
      </c>
      <c r="BJ76" s="4">
        <v>15</v>
      </c>
      <c r="BK76" s="8">
        <v>868.41</v>
      </c>
      <c r="BL76" s="2" t="s">
        <v>476</v>
      </c>
      <c r="BM76" s="7">
        <v>0.0667</v>
      </c>
      <c r="BN76" s="7">
        <v>0.051</v>
      </c>
      <c r="BO76" s="4">
        <v>1</v>
      </c>
      <c r="BP76" s="8">
        <v>44.25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475</v>
      </c>
      <c r="BX76" s="2" t="s">
        <v>161</v>
      </c>
      <c r="BY76" s="2" t="s">
        <v>111</v>
      </c>
      <c r="BZ76" s="2" t="s">
        <v>111</v>
      </c>
      <c r="CA76" s="2" t="s">
        <v>99</v>
      </c>
    </row>
    <row r="77">
      <c r="A77" s="2" t="s">
        <v>477</v>
      </c>
      <c r="B77" s="2" t="s">
        <v>88</v>
      </c>
      <c r="C77" s="2" t="s">
        <v>89</v>
      </c>
      <c r="D77" s="2" t="s">
        <v>442</v>
      </c>
      <c r="E77" s="2" t="s">
        <v>443</v>
      </c>
      <c r="F77" s="2" t="s">
        <v>224</v>
      </c>
      <c r="G77" s="2" t="s">
        <v>224</v>
      </c>
      <c r="H77" s="2" t="s">
        <v>224</v>
      </c>
      <c r="I77" s="2" t="s">
        <v>469</v>
      </c>
      <c r="J77" s="2" t="s">
        <v>113</v>
      </c>
      <c r="K77" s="2" t="s">
        <v>245</v>
      </c>
      <c r="L77" s="3">
        <v>65.55</v>
      </c>
      <c r="M77" s="3">
        <v>68.83</v>
      </c>
      <c r="N77" s="3">
        <v>139.99</v>
      </c>
      <c r="O77" s="2" t="s">
        <v>96</v>
      </c>
      <c r="P77" s="2" t="s">
        <v>226</v>
      </c>
      <c r="Q77" s="2" t="s">
        <v>98</v>
      </c>
      <c r="R77" s="2" t="s">
        <v>99</v>
      </c>
      <c r="S77" s="2" t="s">
        <v>246</v>
      </c>
      <c r="T77" s="2" t="s">
        <v>101</v>
      </c>
      <c r="U77" s="2" t="s">
        <v>102</v>
      </c>
      <c r="V77" s="2" t="s">
        <v>103</v>
      </c>
      <c r="W77" s="2" t="s">
        <v>104</v>
      </c>
      <c r="X77" s="2" t="s">
        <v>99</v>
      </c>
      <c r="Y77" s="2" t="s">
        <v>475</v>
      </c>
      <c r="Z77" s="4">
        <v>318</v>
      </c>
      <c r="AA77" s="4">
        <f>=ROUNDDOWN(93.5294117647059,0)</f>
      </c>
      <c r="AB77" s="5">
        <v>3.4</v>
      </c>
      <c r="AC77" s="2" t="s">
        <v>99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3</v>
      </c>
      <c r="AQ77" s="8">
        <v>182.15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0.8045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11</v>
      </c>
      <c r="BK77" s="8">
        <v>812.05</v>
      </c>
      <c r="BL77" s="2" t="s">
        <v>478</v>
      </c>
      <c r="BM77" s="7">
        <v>0.2727</v>
      </c>
      <c r="BN77" s="7">
        <v>0.2243</v>
      </c>
      <c r="BO77" s="4">
        <v>3</v>
      </c>
      <c r="BP77" s="8">
        <v>182.15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475</v>
      </c>
      <c r="BX77" s="2" t="s">
        <v>161</v>
      </c>
      <c r="BY77" s="2" t="s">
        <v>111</v>
      </c>
      <c r="BZ77" s="2" t="s">
        <v>111</v>
      </c>
      <c r="CA77" s="2" t="s">
        <v>99</v>
      </c>
    </row>
    <row r="78">
      <c r="A78" s="2" t="s">
        <v>479</v>
      </c>
      <c r="B78" s="2" t="s">
        <v>88</v>
      </c>
      <c r="C78" s="2" t="s">
        <v>89</v>
      </c>
      <c r="D78" s="2" t="s">
        <v>442</v>
      </c>
      <c r="E78" s="2" t="s">
        <v>443</v>
      </c>
      <c r="F78" s="2" t="s">
        <v>224</v>
      </c>
      <c r="G78" s="2" t="s">
        <v>224</v>
      </c>
      <c r="H78" s="2" t="s">
        <v>224</v>
      </c>
      <c r="I78" s="2" t="s">
        <v>469</v>
      </c>
      <c r="J78" s="2" t="s">
        <v>94</v>
      </c>
      <c r="K78" s="2" t="s">
        <v>254</v>
      </c>
      <c r="L78" s="3">
        <v>51.3</v>
      </c>
      <c r="M78" s="3">
        <v>53.86</v>
      </c>
      <c r="N78" s="3">
        <v>109.99</v>
      </c>
      <c r="O78" s="2" t="s">
        <v>167</v>
      </c>
      <c r="P78" s="2" t="s">
        <v>168</v>
      </c>
      <c r="Q78" s="2" t="s">
        <v>98</v>
      </c>
      <c r="R78" s="2" t="s">
        <v>99</v>
      </c>
      <c r="S78" s="2" t="s">
        <v>255</v>
      </c>
      <c r="T78" s="2" t="s">
        <v>170</v>
      </c>
      <c r="U78" s="2" t="s">
        <v>102</v>
      </c>
      <c r="V78" s="2" t="s">
        <v>256</v>
      </c>
      <c r="W78" s="2" t="s">
        <v>268</v>
      </c>
      <c r="X78" s="2" t="s">
        <v>480</v>
      </c>
      <c r="Y78" s="2" t="s">
        <v>257</v>
      </c>
      <c r="Z78" s="4">
        <v>52</v>
      </c>
      <c r="AA78" s="4">
        <f>=ROUNDDOWN(52,0)</f>
      </c>
      <c r="AB78" s="5">
        <v>1</v>
      </c>
      <c r="AC78" s="2" t="s">
        <v>99</v>
      </c>
      <c r="AD78" s="4"/>
      <c r="AE78" s="4"/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6</v>
      </c>
      <c r="BK78" s="8">
        <v>358.84</v>
      </c>
      <c r="BL78" s="2" t="s">
        <v>481</v>
      </c>
      <c r="BM78" s="7"/>
      <c r="BN78" s="7"/>
      <c r="BO78" s="4"/>
      <c r="BP78" s="8"/>
      <c r="BQ78" s="4"/>
      <c r="BR78" s="8"/>
      <c r="BS78" s="7"/>
      <c r="BT78" s="7"/>
      <c r="BU78" s="2" t="s">
        <v>108</v>
      </c>
      <c r="BV78" s="2" t="s">
        <v>96</v>
      </c>
      <c r="BW78" s="2" t="s">
        <v>259</v>
      </c>
      <c r="BX78" s="2" t="s">
        <v>482</v>
      </c>
      <c r="BY78" s="2" t="s">
        <v>111</v>
      </c>
      <c r="BZ78" s="2" t="s">
        <v>111</v>
      </c>
      <c r="CA78" s="2" t="s">
        <v>99</v>
      </c>
    </row>
    <row r="79">
      <c r="A79" s="2" t="s">
        <v>483</v>
      </c>
      <c r="B79" s="2" t="s">
        <v>88</v>
      </c>
      <c r="C79" s="2" t="s">
        <v>89</v>
      </c>
      <c r="D79" s="2" t="s">
        <v>442</v>
      </c>
      <c r="E79" s="2" t="s">
        <v>443</v>
      </c>
      <c r="F79" s="2" t="s">
        <v>224</v>
      </c>
      <c r="G79" s="2" t="s">
        <v>224</v>
      </c>
      <c r="H79" s="2" t="s">
        <v>224</v>
      </c>
      <c r="I79" s="2" t="s">
        <v>469</v>
      </c>
      <c r="J79" s="2" t="s">
        <v>113</v>
      </c>
      <c r="K79" s="2" t="s">
        <v>254</v>
      </c>
      <c r="L79" s="3">
        <v>65.55</v>
      </c>
      <c r="M79" s="3">
        <v>68.83</v>
      </c>
      <c r="N79" s="3">
        <v>139.99</v>
      </c>
      <c r="O79" s="2" t="s">
        <v>167</v>
      </c>
      <c r="P79" s="2" t="s">
        <v>168</v>
      </c>
      <c r="Q79" s="2" t="s">
        <v>98</v>
      </c>
      <c r="R79" s="2" t="s">
        <v>99</v>
      </c>
      <c r="S79" s="2" t="s">
        <v>255</v>
      </c>
      <c r="T79" s="2" t="s">
        <v>170</v>
      </c>
      <c r="U79" s="2" t="s">
        <v>102</v>
      </c>
      <c r="V79" s="2" t="s">
        <v>256</v>
      </c>
      <c r="W79" s="2" t="s">
        <v>268</v>
      </c>
      <c r="X79" s="2" t="s">
        <v>480</v>
      </c>
      <c r="Y79" s="2" t="s">
        <v>257</v>
      </c>
      <c r="Z79" s="4">
        <v>117</v>
      </c>
      <c r="AA79" s="4">
        <f>=ROUNDDOWN(117,0)</f>
      </c>
      <c r="AB79" s="5">
        <v>1</v>
      </c>
      <c r="AC79" s="2" t="s">
        <v>99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2</v>
      </c>
      <c r="BK79" s="8">
        <v>108.88</v>
      </c>
      <c r="BL79" s="2" t="s">
        <v>484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96</v>
      </c>
      <c r="BW79" s="2" t="s">
        <v>259</v>
      </c>
      <c r="BX79" s="2" t="s">
        <v>485</v>
      </c>
      <c r="BY79" s="2" t="s">
        <v>111</v>
      </c>
      <c r="BZ79" s="2" t="s">
        <v>111</v>
      </c>
      <c r="CA79" s="2" t="s">
        <v>99</v>
      </c>
    </row>
    <row r="80">
      <c r="A80" s="2" t="s">
        <v>486</v>
      </c>
      <c r="B80" s="2" t="s">
        <v>88</v>
      </c>
      <c r="C80" s="2" t="s">
        <v>89</v>
      </c>
      <c r="D80" s="2" t="s">
        <v>442</v>
      </c>
      <c r="E80" s="2" t="s">
        <v>443</v>
      </c>
      <c r="F80" s="2" t="s">
        <v>224</v>
      </c>
      <c r="G80" s="2" t="s">
        <v>224</v>
      </c>
      <c r="H80" s="2" t="s">
        <v>224</v>
      </c>
      <c r="I80" s="2" t="s">
        <v>469</v>
      </c>
      <c r="J80" s="2" t="s">
        <v>94</v>
      </c>
      <c r="K80" s="2" t="s">
        <v>140</v>
      </c>
      <c r="L80" s="3">
        <v>51.3</v>
      </c>
      <c r="M80" s="3">
        <v>53.86</v>
      </c>
      <c r="N80" s="3">
        <v>109.99</v>
      </c>
      <c r="O80" s="2" t="s">
        <v>179</v>
      </c>
      <c r="P80" s="2" t="s">
        <v>168</v>
      </c>
      <c r="Q80" s="2" t="s">
        <v>98</v>
      </c>
      <c r="R80" s="2" t="s">
        <v>99</v>
      </c>
      <c r="S80" s="2" t="s">
        <v>236</v>
      </c>
      <c r="T80" s="2" t="s">
        <v>101</v>
      </c>
      <c r="U80" s="2" t="s">
        <v>102</v>
      </c>
      <c r="V80" s="2" t="s">
        <v>103</v>
      </c>
      <c r="W80" s="2" t="s">
        <v>104</v>
      </c>
      <c r="X80" s="2" t="s">
        <v>99</v>
      </c>
      <c r="Y80" s="2" t="s">
        <v>237</v>
      </c>
      <c r="Z80" s="4">
        <v>51</v>
      </c>
      <c r="AA80" s="4">
        <f>=ROUNDDOWN(36.4285714285714,0)</f>
      </c>
      <c r="AB80" s="5">
        <v>1.4</v>
      </c>
      <c r="AC80" s="2" t="s">
        <v>99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6</v>
      </c>
      <c r="BK80" s="8">
        <v>357.63</v>
      </c>
      <c r="BL80" s="2" t="s">
        <v>487</v>
      </c>
      <c r="BM80" s="7"/>
      <c r="BN80" s="7"/>
      <c r="BO80" s="4"/>
      <c r="BP80" s="8"/>
      <c r="BQ80" s="4"/>
      <c r="BR80" s="8"/>
      <c r="BS80" s="7"/>
      <c r="BT80" s="7"/>
      <c r="BU80" s="2" t="s">
        <v>108</v>
      </c>
      <c r="BV80" s="2" t="s">
        <v>96</v>
      </c>
      <c r="BW80" s="2" t="s">
        <v>239</v>
      </c>
      <c r="BX80" s="2" t="s">
        <v>488</v>
      </c>
      <c r="BY80" s="2" t="s">
        <v>111</v>
      </c>
      <c r="BZ80" s="2" t="s">
        <v>111</v>
      </c>
      <c r="CA80" s="2" t="s">
        <v>99</v>
      </c>
    </row>
    <row r="81">
      <c r="A81" s="2" t="s">
        <v>489</v>
      </c>
      <c r="B81" s="2" t="s">
        <v>88</v>
      </c>
      <c r="C81" s="2" t="s">
        <v>89</v>
      </c>
      <c r="D81" s="2" t="s">
        <v>442</v>
      </c>
      <c r="E81" s="2" t="s">
        <v>443</v>
      </c>
      <c r="F81" s="2" t="s">
        <v>224</v>
      </c>
      <c r="G81" s="2" t="s">
        <v>224</v>
      </c>
      <c r="H81" s="2" t="s">
        <v>224</v>
      </c>
      <c r="I81" s="2" t="s">
        <v>469</v>
      </c>
      <c r="J81" s="2" t="s">
        <v>113</v>
      </c>
      <c r="K81" s="2" t="s">
        <v>140</v>
      </c>
      <c r="L81" s="3">
        <v>65.55</v>
      </c>
      <c r="M81" s="3">
        <v>68.83</v>
      </c>
      <c r="N81" s="3">
        <v>139.99</v>
      </c>
      <c r="O81" s="2" t="s">
        <v>179</v>
      </c>
      <c r="P81" s="2" t="s">
        <v>168</v>
      </c>
      <c r="Q81" s="2" t="s">
        <v>98</v>
      </c>
      <c r="R81" s="2" t="s">
        <v>99</v>
      </c>
      <c r="S81" s="2" t="s">
        <v>236</v>
      </c>
      <c r="T81" s="2" t="s">
        <v>101</v>
      </c>
      <c r="U81" s="2" t="s">
        <v>102</v>
      </c>
      <c r="V81" s="2" t="s">
        <v>103</v>
      </c>
      <c r="W81" s="2" t="s">
        <v>104</v>
      </c>
      <c r="X81" s="2" t="s">
        <v>99</v>
      </c>
      <c r="Y81" s="2" t="s">
        <v>237</v>
      </c>
      <c r="Z81" s="4">
        <v>108</v>
      </c>
      <c r="AA81" s="4">
        <f>=ROUNDDOWN(36,0)</f>
      </c>
      <c r="AB81" s="5">
        <v>3</v>
      </c>
      <c r="AC81" s="2" t="s">
        <v>99</v>
      </c>
      <c r="AD81" s="4"/>
      <c r="AE81" s="4"/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6</v>
      </c>
      <c r="BK81" s="8">
        <v>454.95</v>
      </c>
      <c r="BL81" s="2" t="s">
        <v>490</v>
      </c>
      <c r="BM81" s="7"/>
      <c r="BN81" s="7"/>
      <c r="BO81" s="4"/>
      <c r="BP81" s="8"/>
      <c r="BQ81" s="4"/>
      <c r="BR81" s="8"/>
      <c r="BS81" s="7"/>
      <c r="BT81" s="7"/>
      <c r="BU81" s="2" t="s">
        <v>108</v>
      </c>
      <c r="BV81" s="2" t="s">
        <v>96</v>
      </c>
      <c r="BW81" s="2" t="s">
        <v>239</v>
      </c>
      <c r="BX81" s="2" t="s">
        <v>491</v>
      </c>
      <c r="BY81" s="2" t="s">
        <v>111</v>
      </c>
      <c r="BZ81" s="2" t="s">
        <v>111</v>
      </c>
      <c r="CA81" s="2" t="s">
        <v>99</v>
      </c>
    </row>
    <row r="82">
      <c r="A82" s="2" t="s">
        <v>492</v>
      </c>
      <c r="B82" s="2" t="s">
        <v>88</v>
      </c>
      <c r="C82" s="2" t="s">
        <v>89</v>
      </c>
      <c r="D82" s="2" t="s">
        <v>442</v>
      </c>
      <c r="E82" s="2" t="s">
        <v>443</v>
      </c>
      <c r="F82" s="2" t="s">
        <v>176</v>
      </c>
      <c r="G82" s="2" t="s">
        <v>176</v>
      </c>
      <c r="H82" s="2" t="s">
        <v>176</v>
      </c>
      <c r="I82" s="2" t="s">
        <v>493</v>
      </c>
      <c r="J82" s="2" t="s">
        <v>94</v>
      </c>
      <c r="K82" s="2" t="s">
        <v>192</v>
      </c>
      <c r="L82" s="3">
        <v>56.38</v>
      </c>
      <c r="M82" s="3">
        <v>59.2</v>
      </c>
      <c r="N82" s="3">
        <v>114.99</v>
      </c>
      <c r="O82" s="2" t="s">
        <v>96</v>
      </c>
      <c r="P82" s="2" t="s">
        <v>154</v>
      </c>
      <c r="Q82" s="2" t="s">
        <v>98</v>
      </c>
      <c r="R82" s="2" t="s">
        <v>99</v>
      </c>
      <c r="S82" s="2" t="s">
        <v>193</v>
      </c>
      <c r="T82" s="2" t="s">
        <v>181</v>
      </c>
      <c r="U82" s="2" t="s">
        <v>102</v>
      </c>
      <c r="V82" s="2" t="s">
        <v>103</v>
      </c>
      <c r="W82" s="2" t="s">
        <v>182</v>
      </c>
      <c r="X82" s="2" t="s">
        <v>157</v>
      </c>
      <c r="Y82" s="2" t="s">
        <v>194</v>
      </c>
      <c r="Z82" s="4">
        <v>290</v>
      </c>
      <c r="AA82" s="4">
        <f>=ROUNDDOWN(80.5555555555555,0)</f>
      </c>
      <c r="AB82" s="5">
        <v>3.6</v>
      </c>
      <c r="AC82" s="2" t="s">
        <v>99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4</v>
      </c>
      <c r="AQ82" s="8">
        <v>231.25</v>
      </c>
      <c r="AR82" s="4"/>
      <c r="AS82" s="8"/>
      <c r="AT82" s="7"/>
      <c r="AU82" s="7"/>
      <c r="AV82" s="4">
        <v>8</v>
      </c>
      <c r="AW82" s="8">
        <v>528.41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0.4376</v>
      </c>
      <c r="BC82" s="4">
        <v>14</v>
      </c>
      <c r="BD82" s="8">
        <v>785.17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0.673</v>
      </c>
      <c r="BJ82" s="4">
        <v>11</v>
      </c>
      <c r="BK82" s="8">
        <v>648.36</v>
      </c>
      <c r="BL82" s="2" t="s">
        <v>494</v>
      </c>
      <c r="BM82" s="7">
        <v>0.3636</v>
      </c>
      <c r="BN82" s="7">
        <v>0.3567</v>
      </c>
      <c r="BO82" s="4">
        <v>4</v>
      </c>
      <c r="BP82" s="8">
        <v>231.25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495</v>
      </c>
      <c r="BX82" s="2" t="s">
        <v>196</v>
      </c>
      <c r="BY82" s="2" t="s">
        <v>111</v>
      </c>
      <c r="BZ82" s="2" t="s">
        <v>111</v>
      </c>
      <c r="CA82" s="2" t="s">
        <v>99</v>
      </c>
    </row>
    <row r="83">
      <c r="A83" s="2" t="s">
        <v>496</v>
      </c>
      <c r="B83" s="2" t="s">
        <v>88</v>
      </c>
      <c r="C83" s="2" t="s">
        <v>89</v>
      </c>
      <c r="D83" s="2" t="s">
        <v>442</v>
      </c>
      <c r="E83" s="2" t="s">
        <v>443</v>
      </c>
      <c r="F83" s="2" t="s">
        <v>176</v>
      </c>
      <c r="G83" s="2" t="s">
        <v>176</v>
      </c>
      <c r="H83" s="2" t="s">
        <v>176</v>
      </c>
      <c r="I83" s="2" t="s">
        <v>493</v>
      </c>
      <c r="J83" s="2" t="s">
        <v>113</v>
      </c>
      <c r="K83" s="2" t="s">
        <v>192</v>
      </c>
      <c r="L83" s="3">
        <v>73.13</v>
      </c>
      <c r="M83" s="3">
        <v>76.79</v>
      </c>
      <c r="N83" s="3">
        <v>154.99</v>
      </c>
      <c r="O83" s="2" t="s">
        <v>96</v>
      </c>
      <c r="P83" s="2" t="s">
        <v>154</v>
      </c>
      <c r="Q83" s="2" t="s">
        <v>98</v>
      </c>
      <c r="R83" s="2" t="s">
        <v>99</v>
      </c>
      <c r="S83" s="2" t="s">
        <v>193</v>
      </c>
      <c r="T83" s="2" t="s">
        <v>181</v>
      </c>
      <c r="U83" s="2" t="s">
        <v>102</v>
      </c>
      <c r="V83" s="2" t="s">
        <v>103</v>
      </c>
      <c r="W83" s="2" t="s">
        <v>182</v>
      </c>
      <c r="X83" s="2" t="s">
        <v>157</v>
      </c>
      <c r="Y83" s="2" t="s">
        <v>194</v>
      </c>
      <c r="Z83" s="4">
        <v>132</v>
      </c>
      <c r="AA83" s="4">
        <f>=ROUNDDOWN(28.0851063829787,0)</f>
      </c>
      <c r="AB83" s="5">
        <v>4.7</v>
      </c>
      <c r="AC83" s="2" t="s">
        <v>99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4</v>
      </c>
      <c r="AQ83" s="8">
        <v>297.16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0.5624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18</v>
      </c>
      <c r="BK83" s="8">
        <v>1385.99</v>
      </c>
      <c r="BL83" s="2" t="s">
        <v>497</v>
      </c>
      <c r="BM83" s="7">
        <v>0.2222</v>
      </c>
      <c r="BN83" s="7">
        <v>0.2144</v>
      </c>
      <c r="BO83" s="4">
        <v>4</v>
      </c>
      <c r="BP83" s="8">
        <v>297.16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498</v>
      </c>
      <c r="BX83" s="2" t="s">
        <v>499</v>
      </c>
      <c r="BY83" s="2" t="s">
        <v>111</v>
      </c>
      <c r="BZ83" s="2" t="s">
        <v>111</v>
      </c>
      <c r="CA83" s="2" t="s">
        <v>99</v>
      </c>
    </row>
    <row r="84">
      <c r="A84" s="2" t="s">
        <v>500</v>
      </c>
      <c r="B84" s="2" t="s">
        <v>88</v>
      </c>
      <c r="C84" s="2" t="s">
        <v>89</v>
      </c>
      <c r="D84" s="2" t="s">
        <v>442</v>
      </c>
      <c r="E84" s="2" t="s">
        <v>443</v>
      </c>
      <c r="F84" s="2" t="s">
        <v>176</v>
      </c>
      <c r="G84" s="2" t="s">
        <v>176</v>
      </c>
      <c r="H84" s="2" t="s">
        <v>176</v>
      </c>
      <c r="I84" s="2" t="s">
        <v>493</v>
      </c>
      <c r="J84" s="2" t="s">
        <v>94</v>
      </c>
      <c r="K84" s="2" t="s">
        <v>178</v>
      </c>
      <c r="L84" s="3">
        <v>50.4</v>
      </c>
      <c r="M84" s="3">
        <v>52.91</v>
      </c>
      <c r="N84" s="3">
        <v>104.99</v>
      </c>
      <c r="O84" s="2" t="s">
        <v>179</v>
      </c>
      <c r="P84" s="2" t="s">
        <v>168</v>
      </c>
      <c r="Q84" s="2" t="s">
        <v>98</v>
      </c>
      <c r="R84" s="2" t="s">
        <v>99</v>
      </c>
      <c r="S84" s="2" t="s">
        <v>180</v>
      </c>
      <c r="T84" s="2" t="s">
        <v>181</v>
      </c>
      <c r="U84" s="2" t="s">
        <v>102</v>
      </c>
      <c r="V84" s="2" t="s">
        <v>103</v>
      </c>
      <c r="W84" s="2" t="s">
        <v>182</v>
      </c>
      <c r="X84" s="2" t="s">
        <v>157</v>
      </c>
      <c r="Y84" s="2" t="s">
        <v>188</v>
      </c>
      <c r="Z84" s="4">
        <v>76</v>
      </c>
      <c r="AA84" s="4">
        <f>=ROUNDDOWN(25.3333333333333,0)</f>
      </c>
      <c r="AB84" s="5">
        <v>3</v>
      </c>
      <c r="AC84" s="2" t="s">
        <v>99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4</v>
      </c>
      <c r="AQ84" s="8">
        <v>145.76</v>
      </c>
      <c r="AR84" s="4"/>
      <c r="AS84" s="8"/>
      <c r="AT84" s="7"/>
      <c r="AU84" s="7"/>
      <c r="AV84" s="4">
        <v>6</v>
      </c>
      <c r="AW84" s="8">
        <v>256.76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0.5677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0.327</v>
      </c>
      <c r="BJ84" s="4">
        <v>10</v>
      </c>
      <c r="BK84" s="8">
        <v>499.42</v>
      </c>
      <c r="BL84" s="2" t="s">
        <v>501</v>
      </c>
      <c r="BM84" s="7">
        <v>0.4</v>
      </c>
      <c r="BN84" s="7">
        <v>0.2919</v>
      </c>
      <c r="BO84" s="4">
        <v>4</v>
      </c>
      <c r="BP84" s="8">
        <v>145.76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185</v>
      </c>
      <c r="BX84" s="2" t="s">
        <v>502</v>
      </c>
      <c r="BY84" s="2" t="s">
        <v>111</v>
      </c>
      <c r="BZ84" s="2" t="s">
        <v>111</v>
      </c>
      <c r="CA84" s="2" t="s">
        <v>99</v>
      </c>
    </row>
    <row r="85">
      <c r="A85" s="2" t="s">
        <v>503</v>
      </c>
      <c r="B85" s="2" t="s">
        <v>88</v>
      </c>
      <c r="C85" s="2" t="s">
        <v>89</v>
      </c>
      <c r="D85" s="2" t="s">
        <v>442</v>
      </c>
      <c r="E85" s="2" t="s">
        <v>443</v>
      </c>
      <c r="F85" s="2" t="s">
        <v>176</v>
      </c>
      <c r="G85" s="2" t="s">
        <v>176</v>
      </c>
      <c r="H85" s="2" t="s">
        <v>176</v>
      </c>
      <c r="I85" s="2" t="s">
        <v>493</v>
      </c>
      <c r="J85" s="2" t="s">
        <v>113</v>
      </c>
      <c r="K85" s="2" t="s">
        <v>178</v>
      </c>
      <c r="L85" s="3">
        <v>66.15</v>
      </c>
      <c r="M85" s="3">
        <v>69.45</v>
      </c>
      <c r="N85" s="3">
        <v>134.99</v>
      </c>
      <c r="O85" s="2" t="s">
        <v>179</v>
      </c>
      <c r="P85" s="2" t="s">
        <v>168</v>
      </c>
      <c r="Q85" s="2" t="s">
        <v>98</v>
      </c>
      <c r="R85" s="2" t="s">
        <v>99</v>
      </c>
      <c r="S85" s="2" t="s">
        <v>180</v>
      </c>
      <c r="T85" s="2" t="s">
        <v>181</v>
      </c>
      <c r="U85" s="2" t="s">
        <v>102</v>
      </c>
      <c r="V85" s="2" t="s">
        <v>103</v>
      </c>
      <c r="W85" s="2" t="s">
        <v>182</v>
      </c>
      <c r="X85" s="2" t="s">
        <v>157</v>
      </c>
      <c r="Y85" s="2" t="s">
        <v>183</v>
      </c>
      <c r="Z85" s="4">
        <v>87</v>
      </c>
      <c r="AA85" s="4">
        <f>=ROUNDDOWN(43.5,0)</f>
      </c>
      <c r="AB85" s="5">
        <v>2</v>
      </c>
      <c r="AC85" s="2" t="s">
        <v>99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2</v>
      </c>
      <c r="AQ85" s="8">
        <v>111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0.4323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9</v>
      </c>
      <c r="BK85" s="8">
        <v>628.44</v>
      </c>
      <c r="BL85" s="2" t="s">
        <v>504</v>
      </c>
      <c r="BM85" s="7">
        <v>0.2222</v>
      </c>
      <c r="BN85" s="7">
        <v>0.1766</v>
      </c>
      <c r="BO85" s="4">
        <v>2</v>
      </c>
      <c r="BP85" s="8">
        <v>111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185</v>
      </c>
      <c r="BX85" s="2" t="s">
        <v>505</v>
      </c>
      <c r="BY85" s="2" t="s">
        <v>111</v>
      </c>
      <c r="BZ85" s="2" t="s">
        <v>111</v>
      </c>
      <c r="CA85" s="2" t="s">
        <v>99</v>
      </c>
    </row>
    <row r="86">
      <c r="A86" s="2" t="s">
        <v>506</v>
      </c>
      <c r="B86" s="2" t="s">
        <v>88</v>
      </c>
      <c r="C86" s="2" t="s">
        <v>89</v>
      </c>
      <c r="D86" s="2" t="s">
        <v>442</v>
      </c>
      <c r="E86" s="2" t="s">
        <v>443</v>
      </c>
      <c r="F86" s="2" t="s">
        <v>202</v>
      </c>
      <c r="G86" s="2" t="s">
        <v>202</v>
      </c>
      <c r="H86" s="2" t="s">
        <v>202</v>
      </c>
      <c r="I86" s="2" t="s">
        <v>507</v>
      </c>
      <c r="J86" s="2" t="s">
        <v>94</v>
      </c>
      <c r="K86" s="2" t="s">
        <v>204</v>
      </c>
      <c r="L86" s="3">
        <v>48.57</v>
      </c>
      <c r="M86" s="3">
        <v>51</v>
      </c>
      <c r="N86" s="3">
        <v>99.99</v>
      </c>
      <c r="O86" s="2" t="s">
        <v>96</v>
      </c>
      <c r="P86" s="2" t="s">
        <v>154</v>
      </c>
      <c r="Q86" s="2" t="s">
        <v>98</v>
      </c>
      <c r="R86" s="2" t="s">
        <v>99</v>
      </c>
      <c r="S86" s="2" t="s">
        <v>205</v>
      </c>
      <c r="T86" s="2" t="s">
        <v>206</v>
      </c>
      <c r="U86" s="2" t="s">
        <v>102</v>
      </c>
      <c r="V86" s="2" t="s">
        <v>156</v>
      </c>
      <c r="W86" s="2" t="s">
        <v>182</v>
      </c>
      <c r="X86" s="2" t="s">
        <v>171</v>
      </c>
      <c r="Y86" s="2" t="s">
        <v>207</v>
      </c>
      <c r="Z86" s="4">
        <v>217</v>
      </c>
      <c r="AA86" s="4">
        <f>=ROUNDDOWN(57.1052631578947,0)</f>
      </c>
      <c r="AB86" s="5">
        <v>3.8</v>
      </c>
      <c r="AC86" s="2" t="s">
        <v>99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3</v>
      </c>
      <c r="AQ86" s="8">
        <v>168.01</v>
      </c>
      <c r="AR86" s="4"/>
      <c r="AS86" s="8"/>
      <c r="AT86" s="7"/>
      <c r="AU86" s="7"/>
      <c r="AV86" s="4">
        <v>8</v>
      </c>
      <c r="AW86" s="8">
        <v>515.9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0.3257</v>
      </c>
      <c r="BC86" s="4">
        <v>10</v>
      </c>
      <c r="BD86" s="8">
        <v>637.59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0.8091</v>
      </c>
      <c r="BJ86" s="4">
        <v>17</v>
      </c>
      <c r="BK86" s="8">
        <v>941.8</v>
      </c>
      <c r="BL86" s="2" t="s">
        <v>508</v>
      </c>
      <c r="BM86" s="7">
        <v>0.1765</v>
      </c>
      <c r="BN86" s="7">
        <v>0.1784</v>
      </c>
      <c r="BO86" s="4">
        <v>3</v>
      </c>
      <c r="BP86" s="8">
        <v>168.01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209</v>
      </c>
      <c r="BX86" s="2" t="s">
        <v>509</v>
      </c>
      <c r="BY86" s="2" t="s">
        <v>111</v>
      </c>
      <c r="BZ86" s="2" t="s">
        <v>111</v>
      </c>
      <c r="CA86" s="2" t="s">
        <v>99</v>
      </c>
    </row>
    <row r="87">
      <c r="A87" s="2" t="s">
        <v>510</v>
      </c>
      <c r="B87" s="2" t="s">
        <v>88</v>
      </c>
      <c r="C87" s="2" t="s">
        <v>89</v>
      </c>
      <c r="D87" s="2" t="s">
        <v>442</v>
      </c>
      <c r="E87" s="2" t="s">
        <v>443</v>
      </c>
      <c r="F87" s="2" t="s">
        <v>202</v>
      </c>
      <c r="G87" s="2" t="s">
        <v>202</v>
      </c>
      <c r="H87" s="2" t="s">
        <v>202</v>
      </c>
      <c r="I87" s="2" t="s">
        <v>507</v>
      </c>
      <c r="J87" s="2" t="s">
        <v>113</v>
      </c>
      <c r="K87" s="2" t="s">
        <v>204</v>
      </c>
      <c r="L87" s="3">
        <v>63.59</v>
      </c>
      <c r="M87" s="3">
        <v>66.77</v>
      </c>
      <c r="N87" s="3">
        <v>129.99</v>
      </c>
      <c r="O87" s="2" t="s">
        <v>96</v>
      </c>
      <c r="P87" s="2" t="s">
        <v>154</v>
      </c>
      <c r="Q87" s="2" t="s">
        <v>98</v>
      </c>
      <c r="R87" s="2" t="s">
        <v>99</v>
      </c>
      <c r="S87" s="2" t="s">
        <v>205</v>
      </c>
      <c r="T87" s="2" t="s">
        <v>206</v>
      </c>
      <c r="U87" s="2" t="s">
        <v>102</v>
      </c>
      <c r="V87" s="2" t="s">
        <v>156</v>
      </c>
      <c r="W87" s="2" t="s">
        <v>182</v>
      </c>
      <c r="X87" s="2" t="s">
        <v>171</v>
      </c>
      <c r="Y87" s="2" t="s">
        <v>207</v>
      </c>
      <c r="Z87" s="4">
        <v>154</v>
      </c>
      <c r="AA87" s="4">
        <f>=ROUNDDOWN(33.4782608695652,0)</f>
      </c>
      <c r="AB87" s="5">
        <v>4.6</v>
      </c>
      <c r="AC87" s="2" t="s">
        <v>99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5</v>
      </c>
      <c r="AQ87" s="8">
        <v>347.89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0.6743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19</v>
      </c>
      <c r="BK87" s="8">
        <v>1336.44</v>
      </c>
      <c r="BL87" s="2" t="s">
        <v>511</v>
      </c>
      <c r="BM87" s="7">
        <v>0.2632</v>
      </c>
      <c r="BN87" s="7">
        <v>0.2603</v>
      </c>
      <c r="BO87" s="4">
        <v>5</v>
      </c>
      <c r="BP87" s="8">
        <v>347.89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209</v>
      </c>
      <c r="BX87" s="2" t="s">
        <v>512</v>
      </c>
      <c r="BY87" s="2" t="s">
        <v>111</v>
      </c>
      <c r="BZ87" s="2" t="s">
        <v>111</v>
      </c>
      <c r="CA87" s="2" t="s">
        <v>99</v>
      </c>
    </row>
    <row r="88">
      <c r="A88" s="2" t="s">
        <v>513</v>
      </c>
      <c r="B88" s="2" t="s">
        <v>88</v>
      </c>
      <c r="C88" s="2" t="s">
        <v>89</v>
      </c>
      <c r="D88" s="2" t="s">
        <v>442</v>
      </c>
      <c r="E88" s="2" t="s">
        <v>443</v>
      </c>
      <c r="F88" s="2" t="s">
        <v>202</v>
      </c>
      <c r="G88" s="2" t="s">
        <v>202</v>
      </c>
      <c r="H88" s="2" t="s">
        <v>202</v>
      </c>
      <c r="I88" s="2" t="s">
        <v>507</v>
      </c>
      <c r="J88" s="2" t="s">
        <v>94</v>
      </c>
      <c r="K88" s="2" t="s">
        <v>215</v>
      </c>
      <c r="L88" s="3">
        <v>48.57</v>
      </c>
      <c r="M88" s="3">
        <v>51</v>
      </c>
      <c r="N88" s="3">
        <v>99.99</v>
      </c>
      <c r="O88" s="2" t="s">
        <v>96</v>
      </c>
      <c r="P88" s="2" t="s">
        <v>304</v>
      </c>
      <c r="Q88" s="2" t="s">
        <v>98</v>
      </c>
      <c r="R88" s="2" t="s">
        <v>99</v>
      </c>
      <c r="S88" s="2" t="s">
        <v>216</v>
      </c>
      <c r="T88" s="2" t="s">
        <v>206</v>
      </c>
      <c r="U88" s="2" t="s">
        <v>102</v>
      </c>
      <c r="V88" s="2" t="s">
        <v>156</v>
      </c>
      <c r="W88" s="2" t="s">
        <v>182</v>
      </c>
      <c r="X88" s="2" t="s">
        <v>104</v>
      </c>
      <c r="Y88" s="2" t="s">
        <v>217</v>
      </c>
      <c r="Z88" s="4">
        <v>150</v>
      </c>
      <c r="AA88" s="4">
        <f>=ROUNDDOWN(75,0)</f>
      </c>
      <c r="AB88" s="5">
        <v>2</v>
      </c>
      <c r="AC88" s="2" t="s">
        <v>99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</v>
      </c>
      <c r="AQ88" s="8">
        <v>44.21</v>
      </c>
      <c r="AR88" s="4"/>
      <c r="AS88" s="8"/>
      <c r="AT88" s="7"/>
      <c r="AU88" s="7"/>
      <c r="AV88" s="4">
        <v>2</v>
      </c>
      <c r="AW88" s="8">
        <v>121.69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0.3633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0.1909</v>
      </c>
      <c r="BJ88" s="4">
        <v>12</v>
      </c>
      <c r="BK88" s="8">
        <v>650.2</v>
      </c>
      <c r="BL88" s="2" t="s">
        <v>514</v>
      </c>
      <c r="BM88" s="7">
        <v>0.0833</v>
      </c>
      <c r="BN88" s="7">
        <v>0.068</v>
      </c>
      <c r="BO88" s="4">
        <v>1</v>
      </c>
      <c r="BP88" s="8">
        <v>44.21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217</v>
      </c>
      <c r="BX88" s="2" t="s">
        <v>515</v>
      </c>
      <c r="BY88" s="2" t="s">
        <v>111</v>
      </c>
      <c r="BZ88" s="2" t="s">
        <v>111</v>
      </c>
      <c r="CA88" s="2" t="s">
        <v>99</v>
      </c>
    </row>
    <row r="89">
      <c r="A89" s="2" t="s">
        <v>516</v>
      </c>
      <c r="B89" s="2" t="s">
        <v>88</v>
      </c>
      <c r="C89" s="2" t="s">
        <v>89</v>
      </c>
      <c r="D89" s="2" t="s">
        <v>442</v>
      </c>
      <c r="E89" s="2" t="s">
        <v>443</v>
      </c>
      <c r="F89" s="2" t="s">
        <v>202</v>
      </c>
      <c r="G89" s="2" t="s">
        <v>202</v>
      </c>
      <c r="H89" s="2" t="s">
        <v>202</v>
      </c>
      <c r="I89" s="2" t="s">
        <v>507</v>
      </c>
      <c r="J89" s="2" t="s">
        <v>113</v>
      </c>
      <c r="K89" s="2" t="s">
        <v>215</v>
      </c>
      <c r="L89" s="3">
        <v>63.59</v>
      </c>
      <c r="M89" s="3">
        <v>66.77</v>
      </c>
      <c r="N89" s="3">
        <v>129.99</v>
      </c>
      <c r="O89" s="2" t="s">
        <v>96</v>
      </c>
      <c r="P89" s="2" t="s">
        <v>304</v>
      </c>
      <c r="Q89" s="2" t="s">
        <v>98</v>
      </c>
      <c r="R89" s="2" t="s">
        <v>99</v>
      </c>
      <c r="S89" s="2" t="s">
        <v>216</v>
      </c>
      <c r="T89" s="2" t="s">
        <v>206</v>
      </c>
      <c r="U89" s="2" t="s">
        <v>102</v>
      </c>
      <c r="V89" s="2" t="s">
        <v>156</v>
      </c>
      <c r="W89" s="2" t="s">
        <v>182</v>
      </c>
      <c r="X89" s="2" t="s">
        <v>104</v>
      </c>
      <c r="Y89" s="2" t="s">
        <v>217</v>
      </c>
      <c r="Z89" s="4">
        <v>88</v>
      </c>
      <c r="AA89" s="4">
        <f>=ROUNDDOWN(38.2608695652174,0)</f>
      </c>
      <c r="AB89" s="5">
        <v>2.3</v>
      </c>
      <c r="AC89" s="2" t="s">
        <v>99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</v>
      </c>
      <c r="AQ89" s="8">
        <v>77.48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0.6367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4</v>
      </c>
      <c r="BK89" s="8">
        <v>300.05</v>
      </c>
      <c r="BL89" s="2" t="s">
        <v>517</v>
      </c>
      <c r="BM89" s="7">
        <v>0.25</v>
      </c>
      <c r="BN89" s="7">
        <v>0.2582</v>
      </c>
      <c r="BO89" s="4">
        <v>1</v>
      </c>
      <c r="BP89" s="8">
        <v>77.48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217</v>
      </c>
      <c r="BX89" s="2" t="s">
        <v>222</v>
      </c>
      <c r="BY89" s="2" t="s">
        <v>111</v>
      </c>
      <c r="BZ89" s="2" t="s">
        <v>111</v>
      </c>
      <c r="CA89" s="2" t="s">
        <v>99</v>
      </c>
    </row>
    <row r="90">
      <c r="A90" s="2" t="s">
        <v>518</v>
      </c>
      <c r="B90" s="2" t="s">
        <v>88</v>
      </c>
      <c r="C90" s="2" t="s">
        <v>89</v>
      </c>
      <c r="D90" s="2" t="s">
        <v>442</v>
      </c>
      <c r="E90" s="2" t="s">
        <v>443</v>
      </c>
      <c r="F90" s="2" t="s">
        <v>289</v>
      </c>
      <c r="G90" s="2" t="s">
        <v>289</v>
      </c>
      <c r="H90" s="2" t="s">
        <v>289</v>
      </c>
      <c r="I90" s="2" t="s">
        <v>519</v>
      </c>
      <c r="J90" s="2" t="s">
        <v>94</v>
      </c>
      <c r="K90" s="2" t="s">
        <v>291</v>
      </c>
      <c r="L90" s="3">
        <v>64.79</v>
      </c>
      <c r="M90" s="3">
        <v>68.03</v>
      </c>
      <c r="N90" s="3">
        <v>131.99</v>
      </c>
      <c r="O90" s="2" t="s">
        <v>96</v>
      </c>
      <c r="P90" s="2" t="s">
        <v>154</v>
      </c>
      <c r="Q90" s="2" t="s">
        <v>98</v>
      </c>
      <c r="R90" s="2" t="s">
        <v>99</v>
      </c>
      <c r="S90" s="2" t="s">
        <v>292</v>
      </c>
      <c r="T90" s="2" t="s">
        <v>101</v>
      </c>
      <c r="U90" s="2" t="s">
        <v>102</v>
      </c>
      <c r="V90" s="2" t="s">
        <v>293</v>
      </c>
      <c r="W90" s="2" t="s">
        <v>104</v>
      </c>
      <c r="X90" s="2" t="s">
        <v>99</v>
      </c>
      <c r="Y90" s="2" t="s">
        <v>520</v>
      </c>
      <c r="Z90" s="4">
        <v>178</v>
      </c>
      <c r="AA90" s="4">
        <f>=ROUNDDOWN(35.6,0)</f>
      </c>
      <c r="AB90" s="5">
        <v>5</v>
      </c>
      <c r="AC90" s="2" t="s">
        <v>159</v>
      </c>
      <c r="AD90" s="4">
        <v>144</v>
      </c>
      <c r="AE90" s="4">
        <v>144</v>
      </c>
      <c r="AF90" s="6">
        <v>75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2</v>
      </c>
      <c r="AQ90" s="8">
        <v>136.06</v>
      </c>
      <c r="AR90" s="4"/>
      <c r="AS90" s="8"/>
      <c r="AT90" s="7"/>
      <c r="AU90" s="7"/>
      <c r="AV90" s="4">
        <v>7</v>
      </c>
      <c r="AW90" s="8">
        <v>531.97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0.2558</v>
      </c>
      <c r="BC90" s="4">
        <v>7</v>
      </c>
      <c r="BD90" s="8">
        <v>531.97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1</v>
      </c>
      <c r="BJ90" s="4">
        <v>7</v>
      </c>
      <c r="BK90" s="8">
        <v>501.37</v>
      </c>
      <c r="BL90" s="2" t="s">
        <v>521</v>
      </c>
      <c r="BM90" s="7">
        <v>0.2857</v>
      </c>
      <c r="BN90" s="7">
        <v>0.2714</v>
      </c>
      <c r="BO90" s="4">
        <v>2</v>
      </c>
      <c r="BP90" s="8">
        <v>136.06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520</v>
      </c>
      <c r="BX90" s="2" t="s">
        <v>522</v>
      </c>
      <c r="BY90" s="2" t="s">
        <v>111</v>
      </c>
      <c r="BZ90" s="2" t="s">
        <v>111</v>
      </c>
      <c r="CA90" s="2" t="s">
        <v>99</v>
      </c>
    </row>
    <row r="91">
      <c r="A91" s="2" t="s">
        <v>523</v>
      </c>
      <c r="B91" s="2" t="s">
        <v>88</v>
      </c>
      <c r="C91" s="2" t="s">
        <v>89</v>
      </c>
      <c r="D91" s="2" t="s">
        <v>442</v>
      </c>
      <c r="E91" s="2" t="s">
        <v>443</v>
      </c>
      <c r="F91" s="2" t="s">
        <v>289</v>
      </c>
      <c r="G91" s="2" t="s">
        <v>289</v>
      </c>
      <c r="H91" s="2" t="s">
        <v>289</v>
      </c>
      <c r="I91" s="2" t="s">
        <v>519</v>
      </c>
      <c r="J91" s="2" t="s">
        <v>113</v>
      </c>
      <c r="K91" s="2" t="s">
        <v>291</v>
      </c>
      <c r="L91" s="3">
        <v>79.38</v>
      </c>
      <c r="M91" s="3">
        <v>83.35</v>
      </c>
      <c r="N91" s="3">
        <v>161.99</v>
      </c>
      <c r="O91" s="2" t="s">
        <v>96</v>
      </c>
      <c r="P91" s="2" t="s">
        <v>154</v>
      </c>
      <c r="Q91" s="2" t="s">
        <v>98</v>
      </c>
      <c r="R91" s="2" t="s">
        <v>99</v>
      </c>
      <c r="S91" s="2" t="s">
        <v>292</v>
      </c>
      <c r="T91" s="2" t="s">
        <v>101</v>
      </c>
      <c r="U91" s="2" t="s">
        <v>102</v>
      </c>
      <c r="V91" s="2" t="s">
        <v>293</v>
      </c>
      <c r="W91" s="2" t="s">
        <v>104</v>
      </c>
      <c r="X91" s="2" t="s">
        <v>99</v>
      </c>
      <c r="Y91" s="2" t="s">
        <v>520</v>
      </c>
      <c r="Z91" s="4">
        <v>119</v>
      </c>
      <c r="AA91" s="4">
        <f>=ROUNDDOWN(29.75,0)</f>
      </c>
      <c r="AB91" s="5">
        <v>4</v>
      </c>
      <c r="AC91" s="2" t="s">
        <v>159</v>
      </c>
      <c r="AD91" s="4">
        <v>32</v>
      </c>
      <c r="AE91" s="4">
        <v>32</v>
      </c>
      <c r="AF91" s="6">
        <v>75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5</v>
      </c>
      <c r="AQ91" s="8">
        <v>395.91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0.7442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20</v>
      </c>
      <c r="BK91" s="8">
        <v>1754.96</v>
      </c>
      <c r="BL91" s="2" t="s">
        <v>524</v>
      </c>
      <c r="BM91" s="7">
        <v>0.25</v>
      </c>
      <c r="BN91" s="7">
        <v>0.2256</v>
      </c>
      <c r="BO91" s="4">
        <v>5</v>
      </c>
      <c r="BP91" s="8">
        <v>395.91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520</v>
      </c>
      <c r="BX91" s="2" t="s">
        <v>525</v>
      </c>
      <c r="BY91" s="2" t="s">
        <v>111</v>
      </c>
      <c r="BZ91" s="2" t="s">
        <v>111</v>
      </c>
      <c r="CA91" s="2" t="s">
        <v>99</v>
      </c>
    </row>
    <row r="92">
      <c r="A92" s="2" t="s">
        <v>526</v>
      </c>
      <c r="B92" s="2" t="s">
        <v>88</v>
      </c>
      <c r="C92" s="2" t="s">
        <v>89</v>
      </c>
      <c r="D92" s="2" t="s">
        <v>442</v>
      </c>
      <c r="E92" s="2" t="s">
        <v>443</v>
      </c>
      <c r="F92" s="2" t="s">
        <v>151</v>
      </c>
      <c r="G92" s="2" t="s">
        <v>151</v>
      </c>
      <c r="H92" s="2" t="s">
        <v>151</v>
      </c>
      <c r="I92" s="2" t="s">
        <v>527</v>
      </c>
      <c r="J92" s="2" t="s">
        <v>94</v>
      </c>
      <c r="K92" s="2" t="s">
        <v>153</v>
      </c>
      <c r="L92" s="3">
        <v>58.8</v>
      </c>
      <c r="M92" s="3">
        <v>61.73</v>
      </c>
      <c r="N92" s="3">
        <v>119.99</v>
      </c>
      <c r="O92" s="2" t="s">
        <v>96</v>
      </c>
      <c r="P92" s="2" t="s">
        <v>154</v>
      </c>
      <c r="Q92" s="2" t="s">
        <v>98</v>
      </c>
      <c r="R92" s="2" t="s">
        <v>99</v>
      </c>
      <c r="S92" s="2" t="s">
        <v>155</v>
      </c>
      <c r="T92" s="2" t="s">
        <v>101</v>
      </c>
      <c r="U92" s="2" t="s">
        <v>102</v>
      </c>
      <c r="V92" s="2" t="s">
        <v>156</v>
      </c>
      <c r="W92" s="2" t="s">
        <v>104</v>
      </c>
      <c r="X92" s="2" t="s">
        <v>157</v>
      </c>
      <c r="Y92" s="2" t="s">
        <v>158</v>
      </c>
      <c r="Z92" s="4">
        <v>21</v>
      </c>
      <c r="AA92" s="4">
        <f>=ROUNDDOWN(3.5,0)</f>
      </c>
      <c r="AB92" s="5">
        <v>6</v>
      </c>
      <c r="AC92" s="2" t="s">
        <v>159</v>
      </c>
      <c r="AD92" s="4">
        <v>255</v>
      </c>
      <c r="AE92" s="4">
        <v>255</v>
      </c>
      <c r="AF92" s="6">
        <v>75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2</v>
      </c>
      <c r="AQ92" s="8">
        <v>128.74</v>
      </c>
      <c r="AR92" s="4"/>
      <c r="AS92" s="8"/>
      <c r="AT92" s="7"/>
      <c r="AU92" s="7"/>
      <c r="AV92" s="4">
        <v>3</v>
      </c>
      <c r="AW92" s="8">
        <v>209.89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0.6134</v>
      </c>
      <c r="BC92" s="4">
        <v>3</v>
      </c>
      <c r="BD92" s="8">
        <v>209.89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1</v>
      </c>
      <c r="BJ92" s="4">
        <v>5</v>
      </c>
      <c r="BK92" s="8">
        <v>320.89</v>
      </c>
      <c r="BL92" s="2" t="s">
        <v>528</v>
      </c>
      <c r="BM92" s="7">
        <v>0.4</v>
      </c>
      <c r="BN92" s="7">
        <v>0.4012</v>
      </c>
      <c r="BO92" s="4">
        <v>2</v>
      </c>
      <c r="BP92" s="8">
        <v>128.74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161</v>
      </c>
      <c r="BX92" s="2" t="s">
        <v>162</v>
      </c>
      <c r="BY92" s="2" t="s">
        <v>111</v>
      </c>
      <c r="BZ92" s="2" t="s">
        <v>111</v>
      </c>
      <c r="CA92" s="2" t="s">
        <v>99</v>
      </c>
    </row>
    <row r="93">
      <c r="A93" s="2" t="s">
        <v>529</v>
      </c>
      <c r="B93" s="2" t="s">
        <v>88</v>
      </c>
      <c r="C93" s="2" t="s">
        <v>89</v>
      </c>
      <c r="D93" s="2" t="s">
        <v>442</v>
      </c>
      <c r="E93" s="2" t="s">
        <v>443</v>
      </c>
      <c r="F93" s="2" t="s">
        <v>151</v>
      </c>
      <c r="G93" s="2" t="s">
        <v>151</v>
      </c>
      <c r="H93" s="2" t="s">
        <v>151</v>
      </c>
      <c r="I93" s="2" t="s">
        <v>527</v>
      </c>
      <c r="J93" s="2" t="s">
        <v>113</v>
      </c>
      <c r="K93" s="2" t="s">
        <v>153</v>
      </c>
      <c r="L93" s="3">
        <v>73.5</v>
      </c>
      <c r="M93" s="3">
        <v>77.17</v>
      </c>
      <c r="N93" s="3">
        <v>149.99</v>
      </c>
      <c r="O93" s="2" t="s">
        <v>96</v>
      </c>
      <c r="P93" s="2" t="s">
        <v>154</v>
      </c>
      <c r="Q93" s="2" t="s">
        <v>98</v>
      </c>
      <c r="R93" s="2" t="s">
        <v>99</v>
      </c>
      <c r="S93" s="2" t="s">
        <v>155</v>
      </c>
      <c r="T93" s="2" t="s">
        <v>101</v>
      </c>
      <c r="U93" s="2" t="s">
        <v>102</v>
      </c>
      <c r="V93" s="2" t="s">
        <v>156</v>
      </c>
      <c r="W93" s="2" t="s">
        <v>171</v>
      </c>
      <c r="X93" s="2" t="s">
        <v>157</v>
      </c>
      <c r="Y93" s="2" t="s">
        <v>158</v>
      </c>
      <c r="Z93" s="4">
        <v>50</v>
      </c>
      <c r="AA93" s="4">
        <f>=ROUNDDOWN(8.33333333333333,0)</f>
      </c>
      <c r="AB93" s="5">
        <v>6</v>
      </c>
      <c r="AC93" s="2" t="s">
        <v>159</v>
      </c>
      <c r="AD93" s="4">
        <v>250</v>
      </c>
      <c r="AE93" s="4">
        <v>250</v>
      </c>
      <c r="AF93" s="6">
        <v>75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1</v>
      </c>
      <c r="AQ93" s="8">
        <v>81.15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0.3866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5</v>
      </c>
      <c r="BK93" s="8">
        <v>474.39</v>
      </c>
      <c r="BL93" s="2" t="s">
        <v>530</v>
      </c>
      <c r="BM93" s="7">
        <v>0.2</v>
      </c>
      <c r="BN93" s="7">
        <v>0.1711</v>
      </c>
      <c r="BO93" s="4">
        <v>1</v>
      </c>
      <c r="BP93" s="8">
        <v>81.15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161</v>
      </c>
      <c r="BX93" s="2" t="s">
        <v>162</v>
      </c>
      <c r="BY93" s="2" t="s">
        <v>111</v>
      </c>
      <c r="BZ93" s="2" t="s">
        <v>111</v>
      </c>
      <c r="CA93" s="2" t="s">
        <v>99</v>
      </c>
    </row>
    <row r="94">
      <c r="A94" s="2" t="s">
        <v>531</v>
      </c>
      <c r="B94" s="2" t="s">
        <v>88</v>
      </c>
      <c r="C94" s="2" t="s">
        <v>89</v>
      </c>
      <c r="D94" s="2" t="s">
        <v>442</v>
      </c>
      <c r="E94" s="2" t="s">
        <v>443</v>
      </c>
      <c r="F94" s="2" t="s">
        <v>277</v>
      </c>
      <c r="G94" s="2" t="s">
        <v>277</v>
      </c>
      <c r="H94" s="2" t="s">
        <v>277</v>
      </c>
      <c r="I94" s="2" t="s">
        <v>532</v>
      </c>
      <c r="J94" s="2" t="s">
        <v>94</v>
      </c>
      <c r="K94" s="2" t="s">
        <v>279</v>
      </c>
      <c r="L94" s="3">
        <v>53.9</v>
      </c>
      <c r="M94" s="3">
        <v>56.6</v>
      </c>
      <c r="N94" s="3">
        <v>109.99</v>
      </c>
      <c r="O94" s="2" t="s">
        <v>96</v>
      </c>
      <c r="P94" s="2" t="s">
        <v>154</v>
      </c>
      <c r="Q94" s="2" t="s">
        <v>98</v>
      </c>
      <c r="R94" s="2" t="s">
        <v>99</v>
      </c>
      <c r="S94" s="2" t="s">
        <v>280</v>
      </c>
      <c r="T94" s="2" t="s">
        <v>281</v>
      </c>
      <c r="U94" s="2" t="s">
        <v>102</v>
      </c>
      <c r="V94" s="2" t="s">
        <v>103</v>
      </c>
      <c r="W94" s="2" t="s">
        <v>104</v>
      </c>
      <c r="X94" s="2" t="s">
        <v>157</v>
      </c>
      <c r="Y94" s="2" t="s">
        <v>282</v>
      </c>
      <c r="Z94" s="4">
        <v>98</v>
      </c>
      <c r="AA94" s="4">
        <f>=ROUNDDOWN(16.3333333333333,0)</f>
      </c>
      <c r="AB94" s="5">
        <v>6</v>
      </c>
      <c r="AC94" s="2" t="s">
        <v>132</v>
      </c>
      <c r="AD94" s="4">
        <v>175</v>
      </c>
      <c r="AE94" s="4">
        <v>175</v>
      </c>
      <c r="AF94" s="6">
        <v>75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2</v>
      </c>
      <c r="AQ94" s="8">
        <v>113.2</v>
      </c>
      <c r="AR94" s="4"/>
      <c r="AS94" s="8"/>
      <c r="AT94" s="7"/>
      <c r="AU94" s="7"/>
      <c r="AV94" s="4">
        <v>3</v>
      </c>
      <c r="AW94" s="8">
        <v>183.76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0.616</v>
      </c>
      <c r="BC94" s="4">
        <v>3</v>
      </c>
      <c r="BD94" s="8">
        <v>183.76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1</v>
      </c>
      <c r="BJ94" s="4">
        <v>29</v>
      </c>
      <c r="BK94" s="8">
        <v>1773.73</v>
      </c>
      <c r="BL94" s="2" t="s">
        <v>533</v>
      </c>
      <c r="BM94" s="7">
        <v>0.069</v>
      </c>
      <c r="BN94" s="7">
        <v>0.0638</v>
      </c>
      <c r="BO94" s="4">
        <v>2</v>
      </c>
      <c r="BP94" s="8">
        <v>113.2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259</v>
      </c>
      <c r="BX94" s="2" t="s">
        <v>534</v>
      </c>
      <c r="BY94" s="2" t="s">
        <v>111</v>
      </c>
      <c r="BZ94" s="2" t="s">
        <v>111</v>
      </c>
      <c r="CA94" s="2" t="s">
        <v>99</v>
      </c>
    </row>
    <row r="95">
      <c r="A95" s="2" t="s">
        <v>535</v>
      </c>
      <c r="B95" s="2" t="s">
        <v>88</v>
      </c>
      <c r="C95" s="2" t="s">
        <v>89</v>
      </c>
      <c r="D95" s="2" t="s">
        <v>442</v>
      </c>
      <c r="E95" s="2" t="s">
        <v>443</v>
      </c>
      <c r="F95" s="2" t="s">
        <v>277</v>
      </c>
      <c r="G95" s="2" t="s">
        <v>277</v>
      </c>
      <c r="H95" s="2" t="s">
        <v>277</v>
      </c>
      <c r="I95" s="2" t="s">
        <v>532</v>
      </c>
      <c r="J95" s="2" t="s">
        <v>113</v>
      </c>
      <c r="K95" s="2" t="s">
        <v>279</v>
      </c>
      <c r="L95" s="3">
        <v>67.2</v>
      </c>
      <c r="M95" s="3">
        <v>70.56</v>
      </c>
      <c r="N95" s="3">
        <v>139.99</v>
      </c>
      <c r="O95" s="2" t="s">
        <v>96</v>
      </c>
      <c r="P95" s="2" t="s">
        <v>154</v>
      </c>
      <c r="Q95" s="2" t="s">
        <v>98</v>
      </c>
      <c r="R95" s="2" t="s">
        <v>99</v>
      </c>
      <c r="S95" s="2" t="s">
        <v>280</v>
      </c>
      <c r="T95" s="2" t="s">
        <v>281</v>
      </c>
      <c r="U95" s="2" t="s">
        <v>102</v>
      </c>
      <c r="V95" s="2" t="s">
        <v>103</v>
      </c>
      <c r="W95" s="2" t="s">
        <v>104</v>
      </c>
      <c r="X95" s="2" t="s">
        <v>157</v>
      </c>
      <c r="Y95" s="2" t="s">
        <v>282</v>
      </c>
      <c r="Z95" s="4">
        <v>157</v>
      </c>
      <c r="AA95" s="4">
        <f>=ROUNDDOWN(31.4,0)</f>
      </c>
      <c r="AB95" s="5">
        <v>5</v>
      </c>
      <c r="AC95" s="2" t="s">
        <v>132</v>
      </c>
      <c r="AD95" s="4">
        <v>100</v>
      </c>
      <c r="AE95" s="4">
        <v>100</v>
      </c>
      <c r="AF95" s="6">
        <v>75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1</v>
      </c>
      <c r="AQ95" s="8">
        <v>70.56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0.384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19</v>
      </c>
      <c r="BK95" s="8">
        <v>1465.52</v>
      </c>
      <c r="BL95" s="2" t="s">
        <v>501</v>
      </c>
      <c r="BM95" s="7">
        <v>0.0526</v>
      </c>
      <c r="BN95" s="7">
        <v>0.0481</v>
      </c>
      <c r="BO95" s="4">
        <v>1</v>
      </c>
      <c r="BP95" s="8">
        <v>70.56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259</v>
      </c>
      <c r="BX95" s="2" t="s">
        <v>536</v>
      </c>
      <c r="BY95" s="2" t="s">
        <v>111</v>
      </c>
      <c r="BZ95" s="2" t="s">
        <v>111</v>
      </c>
      <c r="CA95" s="2" t="s">
        <v>99</v>
      </c>
    </row>
    <row r="96">
      <c r="A96" s="2" t="s">
        <v>537</v>
      </c>
      <c r="B96" s="2" t="s">
        <v>88</v>
      </c>
      <c r="C96" s="2" t="s">
        <v>89</v>
      </c>
      <c r="D96" s="2" t="s">
        <v>442</v>
      </c>
      <c r="E96" s="2" t="s">
        <v>443</v>
      </c>
      <c r="F96" s="2" t="s">
        <v>322</v>
      </c>
      <c r="G96" s="2" t="s">
        <v>322</v>
      </c>
      <c r="H96" s="2" t="s">
        <v>322</v>
      </c>
      <c r="I96" s="2" t="s">
        <v>538</v>
      </c>
      <c r="J96" s="2" t="s">
        <v>94</v>
      </c>
      <c r="K96" s="2" t="s">
        <v>324</v>
      </c>
      <c r="L96" s="3">
        <v>44.1</v>
      </c>
      <c r="M96" s="3">
        <v>46.3</v>
      </c>
      <c r="N96" s="3">
        <v>89.99</v>
      </c>
      <c r="O96" s="2" t="s">
        <v>96</v>
      </c>
      <c r="P96" s="2" t="s">
        <v>304</v>
      </c>
      <c r="Q96" s="2" t="s">
        <v>98</v>
      </c>
      <c r="R96" s="2" t="s">
        <v>99</v>
      </c>
      <c r="S96" s="2" t="s">
        <v>325</v>
      </c>
      <c r="T96" s="2" t="s">
        <v>101</v>
      </c>
      <c r="U96" s="2" t="s">
        <v>102</v>
      </c>
      <c r="V96" s="2" t="s">
        <v>103</v>
      </c>
      <c r="W96" s="2" t="s">
        <v>326</v>
      </c>
      <c r="X96" s="2" t="s">
        <v>327</v>
      </c>
      <c r="Y96" s="2" t="s">
        <v>328</v>
      </c>
      <c r="Z96" s="4">
        <v>69</v>
      </c>
      <c r="AA96" s="4">
        <f>=ROUNDDOWN(43.125,0)</f>
      </c>
      <c r="AB96" s="5">
        <v>1.6</v>
      </c>
      <c r="AC96" s="2" t="s">
        <v>99</v>
      </c>
      <c r="AD96" s="4"/>
      <c r="AE96" s="4"/>
      <c r="AF96" s="6">
        <v>78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2</v>
      </c>
      <c r="AW96" s="8">
        <v>127.48</v>
      </c>
      <c r="AX96" s="4" t="s">
        <v>99</v>
      </c>
      <c r="AY96" s="8" t="s">
        <v>99</v>
      </c>
      <c r="AZ96" s="7" t="s">
        <v>99</v>
      </c>
      <c r="BA96" s="7" t="s">
        <v>99</v>
      </c>
      <c r="BB96" s="7"/>
      <c r="BC96" s="4">
        <v>3</v>
      </c>
      <c r="BD96" s="8">
        <v>175.29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0.7273</v>
      </c>
      <c r="BJ96" s="4">
        <v>3</v>
      </c>
      <c r="BK96" s="8">
        <v>139.94</v>
      </c>
      <c r="BL96" s="2" t="s">
        <v>539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96</v>
      </c>
      <c r="BW96" s="2" t="s">
        <v>330</v>
      </c>
      <c r="BX96" s="2" t="s">
        <v>335</v>
      </c>
      <c r="BY96" s="2" t="s">
        <v>111</v>
      </c>
      <c r="BZ96" s="2" t="s">
        <v>111</v>
      </c>
      <c r="CA96" s="2" t="s">
        <v>99</v>
      </c>
    </row>
    <row r="97">
      <c r="A97" s="2" t="s">
        <v>540</v>
      </c>
      <c r="B97" s="2" t="s">
        <v>88</v>
      </c>
      <c r="C97" s="2" t="s">
        <v>89</v>
      </c>
      <c r="D97" s="2" t="s">
        <v>442</v>
      </c>
      <c r="E97" s="2" t="s">
        <v>443</v>
      </c>
      <c r="F97" s="2" t="s">
        <v>322</v>
      </c>
      <c r="G97" s="2" t="s">
        <v>322</v>
      </c>
      <c r="H97" s="2" t="s">
        <v>322</v>
      </c>
      <c r="I97" s="2" t="s">
        <v>538</v>
      </c>
      <c r="J97" s="2" t="s">
        <v>113</v>
      </c>
      <c r="K97" s="2" t="s">
        <v>324</v>
      </c>
      <c r="L97" s="3">
        <v>58.5</v>
      </c>
      <c r="M97" s="3">
        <v>61.42</v>
      </c>
      <c r="N97" s="3">
        <v>119.99</v>
      </c>
      <c r="O97" s="2" t="s">
        <v>96</v>
      </c>
      <c r="P97" s="2" t="s">
        <v>304</v>
      </c>
      <c r="Q97" s="2" t="s">
        <v>98</v>
      </c>
      <c r="R97" s="2" t="s">
        <v>99</v>
      </c>
      <c r="S97" s="2" t="s">
        <v>325</v>
      </c>
      <c r="T97" s="2" t="s">
        <v>101</v>
      </c>
      <c r="U97" s="2" t="s">
        <v>102</v>
      </c>
      <c r="V97" s="2" t="s">
        <v>103</v>
      </c>
      <c r="W97" s="2" t="s">
        <v>326</v>
      </c>
      <c r="X97" s="2" t="s">
        <v>327</v>
      </c>
      <c r="Y97" s="2" t="s">
        <v>328</v>
      </c>
      <c r="Z97" s="4">
        <v>28</v>
      </c>
      <c r="AA97" s="4">
        <f>=ROUNDDOWN(12.7272727272727,0)</f>
      </c>
      <c r="AB97" s="5">
        <v>2.2</v>
      </c>
      <c r="AC97" s="2" t="s">
        <v>99</v>
      </c>
      <c r="AD97" s="4"/>
      <c r="AE97" s="4"/>
      <c r="AF97" s="6">
        <v>78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2</v>
      </c>
      <c r="AQ97" s="8">
        <v>127.48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13</v>
      </c>
      <c r="BK97" s="8">
        <v>859.44</v>
      </c>
      <c r="BL97" s="2" t="s">
        <v>541</v>
      </c>
      <c r="BM97" s="7">
        <v>0.1538</v>
      </c>
      <c r="BN97" s="7">
        <v>0.1483</v>
      </c>
      <c r="BO97" s="4">
        <v>2</v>
      </c>
      <c r="BP97" s="8">
        <v>127.48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330</v>
      </c>
      <c r="BX97" s="2" t="s">
        <v>542</v>
      </c>
      <c r="BY97" s="2" t="s">
        <v>111</v>
      </c>
      <c r="BZ97" s="2" t="s">
        <v>111</v>
      </c>
      <c r="CA97" s="2" t="s">
        <v>99</v>
      </c>
    </row>
    <row r="98">
      <c r="A98" s="2" t="s">
        <v>543</v>
      </c>
      <c r="B98" s="2" t="s">
        <v>88</v>
      </c>
      <c r="C98" s="2" t="s">
        <v>89</v>
      </c>
      <c r="D98" s="2" t="s">
        <v>442</v>
      </c>
      <c r="E98" s="2" t="s">
        <v>443</v>
      </c>
      <c r="F98" s="2" t="s">
        <v>322</v>
      </c>
      <c r="G98" s="2" t="s">
        <v>322</v>
      </c>
      <c r="H98" s="2" t="s">
        <v>322</v>
      </c>
      <c r="I98" s="2" t="s">
        <v>538</v>
      </c>
      <c r="J98" s="2" t="s">
        <v>94</v>
      </c>
      <c r="K98" s="2" t="s">
        <v>178</v>
      </c>
      <c r="L98" s="3">
        <v>44.1</v>
      </c>
      <c r="M98" s="3">
        <v>46.3</v>
      </c>
      <c r="N98" s="3">
        <v>89.99</v>
      </c>
      <c r="O98" s="2" t="s">
        <v>96</v>
      </c>
      <c r="P98" s="2" t="s">
        <v>304</v>
      </c>
      <c r="Q98" s="2" t="s">
        <v>98</v>
      </c>
      <c r="R98" s="2" t="s">
        <v>99</v>
      </c>
      <c r="S98" s="2" t="s">
        <v>342</v>
      </c>
      <c r="T98" s="2" t="s">
        <v>101</v>
      </c>
      <c r="U98" s="2" t="s">
        <v>102</v>
      </c>
      <c r="V98" s="2" t="s">
        <v>103</v>
      </c>
      <c r="W98" s="2" t="s">
        <v>326</v>
      </c>
      <c r="X98" s="2" t="s">
        <v>327</v>
      </c>
      <c r="Y98" s="2" t="s">
        <v>328</v>
      </c>
      <c r="Z98" s="4">
        <v>322</v>
      </c>
      <c r="AA98" s="4">
        <f>=ROUNDDOWN(128.8,0)</f>
      </c>
      <c r="AB98" s="5">
        <v>2.5</v>
      </c>
      <c r="AC98" s="2" t="s">
        <v>99</v>
      </c>
      <c r="AD98" s="4"/>
      <c r="AE98" s="4"/>
      <c r="AF98" s="6">
        <v>78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1</v>
      </c>
      <c r="AW98" s="8">
        <v>47.81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0.2727</v>
      </c>
      <c r="BJ98" s="4">
        <v>13</v>
      </c>
      <c r="BK98" s="8">
        <v>639.16</v>
      </c>
      <c r="BL98" s="2" t="s">
        <v>544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96</v>
      </c>
      <c r="BW98" s="2" t="s">
        <v>344</v>
      </c>
      <c r="BX98" s="2" t="s">
        <v>545</v>
      </c>
      <c r="BY98" s="2" t="s">
        <v>111</v>
      </c>
      <c r="BZ98" s="2" t="s">
        <v>111</v>
      </c>
      <c r="CA98" s="2" t="s">
        <v>99</v>
      </c>
    </row>
    <row r="99">
      <c r="A99" s="2" t="s">
        <v>546</v>
      </c>
      <c r="B99" s="2" t="s">
        <v>88</v>
      </c>
      <c r="C99" s="2" t="s">
        <v>89</v>
      </c>
      <c r="D99" s="2" t="s">
        <v>442</v>
      </c>
      <c r="E99" s="2" t="s">
        <v>443</v>
      </c>
      <c r="F99" s="2" t="s">
        <v>322</v>
      </c>
      <c r="G99" s="2" t="s">
        <v>322</v>
      </c>
      <c r="H99" s="2" t="s">
        <v>322</v>
      </c>
      <c r="I99" s="2" t="s">
        <v>538</v>
      </c>
      <c r="J99" s="2" t="s">
        <v>113</v>
      </c>
      <c r="K99" s="2" t="s">
        <v>178</v>
      </c>
      <c r="L99" s="3">
        <v>58.5</v>
      </c>
      <c r="M99" s="3">
        <v>61.42</v>
      </c>
      <c r="N99" s="3">
        <v>119.99</v>
      </c>
      <c r="O99" s="2" t="s">
        <v>96</v>
      </c>
      <c r="P99" s="2" t="s">
        <v>304</v>
      </c>
      <c r="Q99" s="2" t="s">
        <v>98</v>
      </c>
      <c r="R99" s="2" t="s">
        <v>99</v>
      </c>
      <c r="S99" s="2" t="s">
        <v>342</v>
      </c>
      <c r="T99" s="2" t="s">
        <v>101</v>
      </c>
      <c r="U99" s="2" t="s">
        <v>102</v>
      </c>
      <c r="V99" s="2" t="s">
        <v>103</v>
      </c>
      <c r="W99" s="2" t="s">
        <v>326</v>
      </c>
      <c r="X99" s="2" t="s">
        <v>327</v>
      </c>
      <c r="Y99" s="2" t="s">
        <v>328</v>
      </c>
      <c r="Z99" s="4">
        <v>100</v>
      </c>
      <c r="AA99" s="4">
        <f>=ROUNDDOWN(52.6315789473684,0)</f>
      </c>
      <c r="AB99" s="5">
        <v>1.9</v>
      </c>
      <c r="AC99" s="2" t="s">
        <v>99</v>
      </c>
      <c r="AD99" s="4"/>
      <c r="AE99" s="4"/>
      <c r="AF99" s="6">
        <v>78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1</v>
      </c>
      <c r="AQ99" s="8">
        <v>47.81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6</v>
      </c>
      <c r="BK99" s="8">
        <v>357.96</v>
      </c>
      <c r="BL99" s="2" t="s">
        <v>547</v>
      </c>
      <c r="BM99" s="7">
        <v>0.1667</v>
      </c>
      <c r="BN99" s="7">
        <v>0.1336</v>
      </c>
      <c r="BO99" s="4">
        <v>1</v>
      </c>
      <c r="BP99" s="8">
        <v>47.81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344</v>
      </c>
      <c r="BX99" s="2" t="s">
        <v>548</v>
      </c>
      <c r="BY99" s="2" t="s">
        <v>111</v>
      </c>
      <c r="BZ99" s="2" t="s">
        <v>111</v>
      </c>
      <c r="CA99" s="2" t="s">
        <v>99</v>
      </c>
    </row>
    <row r="100">
      <c r="A100" s="2" t="s">
        <v>549</v>
      </c>
      <c r="B100" s="2" t="s">
        <v>88</v>
      </c>
      <c r="C100" s="2" t="s">
        <v>89</v>
      </c>
      <c r="D100" s="2" t="s">
        <v>442</v>
      </c>
      <c r="E100" s="2" t="s">
        <v>443</v>
      </c>
      <c r="F100" s="2" t="s">
        <v>322</v>
      </c>
      <c r="G100" s="2" t="s">
        <v>322</v>
      </c>
      <c r="H100" s="2" t="s">
        <v>322</v>
      </c>
      <c r="I100" s="2" t="s">
        <v>538</v>
      </c>
      <c r="J100" s="2" t="s">
        <v>94</v>
      </c>
      <c r="K100" s="2" t="s">
        <v>266</v>
      </c>
      <c r="L100" s="3">
        <v>44.1</v>
      </c>
      <c r="M100" s="3">
        <v>46.3</v>
      </c>
      <c r="N100" s="3">
        <v>89.99</v>
      </c>
      <c r="O100" s="2" t="s">
        <v>179</v>
      </c>
      <c r="P100" s="2" t="s">
        <v>168</v>
      </c>
      <c r="Q100" s="2" t="s">
        <v>98</v>
      </c>
      <c r="R100" s="2" t="s">
        <v>99</v>
      </c>
      <c r="S100" s="2" t="s">
        <v>337</v>
      </c>
      <c r="T100" s="2" t="s">
        <v>101</v>
      </c>
      <c r="U100" s="2" t="s">
        <v>102</v>
      </c>
      <c r="V100" s="2" t="s">
        <v>103</v>
      </c>
      <c r="W100" s="2" t="s">
        <v>326</v>
      </c>
      <c r="X100" s="2" t="s">
        <v>327</v>
      </c>
      <c r="Y100" s="2" t="s">
        <v>328</v>
      </c>
      <c r="Z100" s="4">
        <v>108</v>
      </c>
      <c r="AA100" s="4">
        <f>=ROUNDDOWN(45,0)</f>
      </c>
      <c r="AB100" s="5">
        <v>2.4</v>
      </c>
      <c r="AC100" s="2" t="s">
        <v>99</v>
      </c>
      <c r="AD100" s="4"/>
      <c r="AE100" s="4"/>
      <c r="AF100" s="6">
        <v>78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12</v>
      </c>
      <c r="BK100" s="8">
        <v>609.51</v>
      </c>
      <c r="BL100" s="2" t="s">
        <v>550</v>
      </c>
      <c r="BM100" s="7"/>
      <c r="BN100" s="7"/>
      <c r="BO100" s="4"/>
      <c r="BP100" s="8"/>
      <c r="BQ100" s="4"/>
      <c r="BR100" s="8"/>
      <c r="BS100" s="7"/>
      <c r="BT100" s="7"/>
      <c r="BU100" s="2" t="s">
        <v>108</v>
      </c>
      <c r="BV100" s="2" t="s">
        <v>96</v>
      </c>
      <c r="BW100" s="2" t="s">
        <v>330</v>
      </c>
      <c r="BX100" s="2" t="s">
        <v>551</v>
      </c>
      <c r="BY100" s="2" t="s">
        <v>111</v>
      </c>
      <c r="BZ100" s="2" t="s">
        <v>111</v>
      </c>
      <c r="CA100" s="2" t="s">
        <v>99</v>
      </c>
    </row>
    <row r="101">
      <c r="A101" s="2" t="s">
        <v>552</v>
      </c>
      <c r="B101" s="2" t="s">
        <v>88</v>
      </c>
      <c r="C101" s="2" t="s">
        <v>89</v>
      </c>
      <c r="D101" s="2" t="s">
        <v>442</v>
      </c>
      <c r="E101" s="2" t="s">
        <v>443</v>
      </c>
      <c r="F101" s="2" t="s">
        <v>322</v>
      </c>
      <c r="G101" s="2" t="s">
        <v>322</v>
      </c>
      <c r="H101" s="2" t="s">
        <v>322</v>
      </c>
      <c r="I101" s="2" t="s">
        <v>538</v>
      </c>
      <c r="J101" s="2" t="s">
        <v>113</v>
      </c>
      <c r="K101" s="2" t="s">
        <v>266</v>
      </c>
      <c r="L101" s="3">
        <v>58.5</v>
      </c>
      <c r="M101" s="3">
        <v>61.42</v>
      </c>
      <c r="N101" s="3">
        <v>119.99</v>
      </c>
      <c r="O101" s="2" t="s">
        <v>179</v>
      </c>
      <c r="P101" s="2" t="s">
        <v>168</v>
      </c>
      <c r="Q101" s="2" t="s">
        <v>98</v>
      </c>
      <c r="R101" s="2" t="s">
        <v>99</v>
      </c>
      <c r="S101" s="2" t="s">
        <v>337</v>
      </c>
      <c r="T101" s="2" t="s">
        <v>101</v>
      </c>
      <c r="U101" s="2" t="s">
        <v>102</v>
      </c>
      <c r="V101" s="2" t="s">
        <v>103</v>
      </c>
      <c r="W101" s="2" t="s">
        <v>326</v>
      </c>
      <c r="X101" s="2" t="s">
        <v>327</v>
      </c>
      <c r="Y101" s="2" t="s">
        <v>328</v>
      </c>
      <c r="Z101" s="4">
        <v>38</v>
      </c>
      <c r="AA101" s="4">
        <f>=ROUNDDOWN(20,0)</f>
      </c>
      <c r="AB101" s="5">
        <v>1.9</v>
      </c>
      <c r="AC101" s="2" t="s">
        <v>99</v>
      </c>
      <c r="AD101" s="4"/>
      <c r="AE101" s="4"/>
      <c r="AF101" s="6">
        <v>78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7</v>
      </c>
      <c r="BK101" s="8">
        <v>466.92</v>
      </c>
      <c r="BL101" s="2" t="s">
        <v>553</v>
      </c>
      <c r="BM101" s="7"/>
      <c r="BN101" s="7"/>
      <c r="BO101" s="4"/>
      <c r="BP101" s="8"/>
      <c r="BQ101" s="4"/>
      <c r="BR101" s="8"/>
      <c r="BS101" s="7"/>
      <c r="BT101" s="7"/>
      <c r="BU101" s="2" t="s">
        <v>108</v>
      </c>
      <c r="BV101" s="2" t="s">
        <v>96</v>
      </c>
      <c r="BW101" s="2" t="s">
        <v>330</v>
      </c>
      <c r="BX101" s="2" t="s">
        <v>542</v>
      </c>
      <c r="BY101" s="2" t="s">
        <v>111</v>
      </c>
      <c r="BZ101" s="2" t="s">
        <v>111</v>
      </c>
      <c r="CA101" s="2" t="s">
        <v>99</v>
      </c>
    </row>
    <row r="102">
      <c r="A102" s="2" t="s">
        <v>554</v>
      </c>
      <c r="B102" s="2" t="s">
        <v>88</v>
      </c>
      <c r="C102" s="2" t="s">
        <v>89</v>
      </c>
      <c r="D102" s="2" t="s">
        <v>442</v>
      </c>
      <c r="E102" s="2" t="s">
        <v>443</v>
      </c>
      <c r="F102" s="2" t="s">
        <v>301</v>
      </c>
      <c r="G102" s="2" t="s">
        <v>301</v>
      </c>
      <c r="H102" s="2" t="s">
        <v>301</v>
      </c>
      <c r="I102" s="2" t="s">
        <v>555</v>
      </c>
      <c r="J102" s="2" t="s">
        <v>94</v>
      </c>
      <c r="K102" s="2" t="s">
        <v>303</v>
      </c>
      <c r="L102" s="3">
        <v>51.89</v>
      </c>
      <c r="M102" s="3">
        <v>54.48</v>
      </c>
      <c r="N102" s="3">
        <v>109.99</v>
      </c>
      <c r="O102" s="2" t="s">
        <v>96</v>
      </c>
      <c r="P102" s="2" t="s">
        <v>304</v>
      </c>
      <c r="Q102" s="2" t="s">
        <v>98</v>
      </c>
      <c r="R102" s="2" t="s">
        <v>99</v>
      </c>
      <c r="S102" s="2" t="s">
        <v>305</v>
      </c>
      <c r="T102" s="2" t="s">
        <v>181</v>
      </c>
      <c r="U102" s="2" t="s">
        <v>102</v>
      </c>
      <c r="V102" s="2" t="s">
        <v>156</v>
      </c>
      <c r="W102" s="2" t="s">
        <v>171</v>
      </c>
      <c r="X102" s="2" t="s">
        <v>157</v>
      </c>
      <c r="Y102" s="2" t="s">
        <v>306</v>
      </c>
      <c r="Z102" s="4">
        <v>79</v>
      </c>
      <c r="AA102" s="4">
        <f>=ROUNDDOWN(26.3333333333333,0)</f>
      </c>
      <c r="AB102" s="5">
        <v>3</v>
      </c>
      <c r="AC102" s="2" t="s">
        <v>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2</v>
      </c>
      <c r="AQ102" s="8">
        <v>111.62</v>
      </c>
      <c r="AR102" s="4"/>
      <c r="AS102" s="8"/>
      <c r="AT102" s="7"/>
      <c r="AU102" s="7"/>
      <c r="AV102" s="4">
        <v>2</v>
      </c>
      <c r="AW102" s="8">
        <v>111.62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1</v>
      </c>
      <c r="BC102" s="4">
        <v>3</v>
      </c>
      <c r="BD102" s="8">
        <v>167.43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0.6667</v>
      </c>
      <c r="BJ102" s="4">
        <v>14</v>
      </c>
      <c r="BK102" s="8">
        <v>783.72</v>
      </c>
      <c r="BL102" s="2" t="s">
        <v>556</v>
      </c>
      <c r="BM102" s="7">
        <v>0.1429</v>
      </c>
      <c r="BN102" s="7">
        <v>0.1424</v>
      </c>
      <c r="BO102" s="4">
        <v>2</v>
      </c>
      <c r="BP102" s="8">
        <v>111.62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308</v>
      </c>
      <c r="BX102" s="2" t="s">
        <v>557</v>
      </c>
      <c r="BY102" s="2" t="s">
        <v>111</v>
      </c>
      <c r="BZ102" s="2" t="s">
        <v>111</v>
      </c>
      <c r="CA102" s="2" t="s">
        <v>99</v>
      </c>
    </row>
    <row r="103">
      <c r="A103" s="2" t="s">
        <v>558</v>
      </c>
      <c r="B103" s="2" t="s">
        <v>88</v>
      </c>
      <c r="C103" s="2" t="s">
        <v>89</v>
      </c>
      <c r="D103" s="2" t="s">
        <v>442</v>
      </c>
      <c r="E103" s="2" t="s">
        <v>443</v>
      </c>
      <c r="F103" s="2" t="s">
        <v>301</v>
      </c>
      <c r="G103" s="2" t="s">
        <v>301</v>
      </c>
      <c r="H103" s="2" t="s">
        <v>301</v>
      </c>
      <c r="I103" s="2" t="s">
        <v>555</v>
      </c>
      <c r="J103" s="2" t="s">
        <v>113</v>
      </c>
      <c r="K103" s="2" t="s">
        <v>303</v>
      </c>
      <c r="L103" s="3">
        <v>61.9</v>
      </c>
      <c r="M103" s="3">
        <v>65</v>
      </c>
      <c r="N103" s="3">
        <v>139.99</v>
      </c>
      <c r="O103" s="2" t="s">
        <v>96</v>
      </c>
      <c r="P103" s="2" t="s">
        <v>304</v>
      </c>
      <c r="Q103" s="2" t="s">
        <v>98</v>
      </c>
      <c r="R103" s="2" t="s">
        <v>99</v>
      </c>
      <c r="S103" s="2" t="s">
        <v>305</v>
      </c>
      <c r="T103" s="2" t="s">
        <v>181</v>
      </c>
      <c r="U103" s="2" t="s">
        <v>102</v>
      </c>
      <c r="V103" s="2" t="s">
        <v>156</v>
      </c>
      <c r="W103" s="2" t="s">
        <v>171</v>
      </c>
      <c r="X103" s="2" t="s">
        <v>157</v>
      </c>
      <c r="Y103" s="2" t="s">
        <v>306</v>
      </c>
      <c r="Z103" s="4">
        <v>94</v>
      </c>
      <c r="AA103" s="4">
        <f>=ROUNDDOWN(47,0)</f>
      </c>
      <c r="AB103" s="5">
        <v>2</v>
      </c>
      <c r="AC103" s="2" t="s">
        <v>99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6</v>
      </c>
      <c r="BK103" s="8">
        <v>393.89</v>
      </c>
      <c r="BL103" s="2" t="s">
        <v>559</v>
      </c>
      <c r="BM103" s="7"/>
      <c r="BN103" s="7"/>
      <c r="BO103" s="4"/>
      <c r="BP103" s="8"/>
      <c r="BQ103" s="4"/>
      <c r="BR103" s="8"/>
      <c r="BS103" s="7"/>
      <c r="BT103" s="7"/>
      <c r="BU103" s="2" t="s">
        <v>108</v>
      </c>
      <c r="BV103" s="2" t="s">
        <v>96</v>
      </c>
      <c r="BW103" s="2" t="s">
        <v>308</v>
      </c>
      <c r="BX103" s="2" t="s">
        <v>560</v>
      </c>
      <c r="BY103" s="2" t="s">
        <v>111</v>
      </c>
      <c r="BZ103" s="2" t="s">
        <v>111</v>
      </c>
      <c r="CA103" s="2" t="s">
        <v>99</v>
      </c>
    </row>
    <row r="104">
      <c r="A104" s="2" t="s">
        <v>561</v>
      </c>
      <c r="B104" s="2" t="s">
        <v>88</v>
      </c>
      <c r="C104" s="2" t="s">
        <v>89</v>
      </c>
      <c r="D104" s="2" t="s">
        <v>442</v>
      </c>
      <c r="E104" s="2" t="s">
        <v>443</v>
      </c>
      <c r="F104" s="2" t="s">
        <v>301</v>
      </c>
      <c r="G104" s="2" t="s">
        <v>301</v>
      </c>
      <c r="H104" s="2" t="s">
        <v>301</v>
      </c>
      <c r="I104" s="2" t="s">
        <v>555</v>
      </c>
      <c r="J104" s="2" t="s">
        <v>94</v>
      </c>
      <c r="K104" s="2" t="s">
        <v>245</v>
      </c>
      <c r="L104" s="3">
        <v>51.89</v>
      </c>
      <c r="M104" s="3">
        <v>54.48</v>
      </c>
      <c r="N104" s="3">
        <v>109.99</v>
      </c>
      <c r="O104" s="2" t="s">
        <v>96</v>
      </c>
      <c r="P104" s="2" t="s">
        <v>304</v>
      </c>
      <c r="Q104" s="2" t="s">
        <v>98</v>
      </c>
      <c r="R104" s="2" t="s">
        <v>99</v>
      </c>
      <c r="S104" s="2" t="s">
        <v>314</v>
      </c>
      <c r="T104" s="2" t="s">
        <v>181</v>
      </c>
      <c r="U104" s="2" t="s">
        <v>102</v>
      </c>
      <c r="V104" s="2" t="s">
        <v>156</v>
      </c>
      <c r="W104" s="2" t="s">
        <v>171</v>
      </c>
      <c r="X104" s="2" t="s">
        <v>157</v>
      </c>
      <c r="Y104" s="2" t="s">
        <v>306</v>
      </c>
      <c r="Z104" s="4">
        <v>181</v>
      </c>
      <c r="AA104" s="4">
        <f>=ROUNDDOWN(60.3333333333333,0)</f>
      </c>
      <c r="AB104" s="5">
        <v>3</v>
      </c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1</v>
      </c>
      <c r="AQ104" s="8">
        <v>55.81</v>
      </c>
      <c r="AR104" s="4"/>
      <c r="AS104" s="8"/>
      <c r="AT104" s="7"/>
      <c r="AU104" s="7"/>
      <c r="AV104" s="4">
        <v>1</v>
      </c>
      <c r="AW104" s="8">
        <v>55.81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1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0.3333</v>
      </c>
      <c r="BJ104" s="4">
        <v>13</v>
      </c>
      <c r="BK104" s="8">
        <v>692.31</v>
      </c>
      <c r="BL104" s="2" t="s">
        <v>562</v>
      </c>
      <c r="BM104" s="7">
        <v>0.0769</v>
      </c>
      <c r="BN104" s="7">
        <v>0.0806</v>
      </c>
      <c r="BO104" s="4">
        <v>1</v>
      </c>
      <c r="BP104" s="8">
        <v>55.81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308</v>
      </c>
      <c r="BX104" s="2" t="s">
        <v>563</v>
      </c>
      <c r="BY104" s="2" t="s">
        <v>111</v>
      </c>
      <c r="BZ104" s="2" t="s">
        <v>111</v>
      </c>
      <c r="CA104" s="2" t="s">
        <v>99</v>
      </c>
    </row>
    <row r="105">
      <c r="A105" s="2" t="s">
        <v>564</v>
      </c>
      <c r="B105" s="2" t="s">
        <v>88</v>
      </c>
      <c r="C105" s="2" t="s">
        <v>89</v>
      </c>
      <c r="D105" s="2" t="s">
        <v>442</v>
      </c>
      <c r="E105" s="2" t="s">
        <v>443</v>
      </c>
      <c r="F105" s="2" t="s">
        <v>301</v>
      </c>
      <c r="G105" s="2" t="s">
        <v>301</v>
      </c>
      <c r="H105" s="2" t="s">
        <v>301</v>
      </c>
      <c r="I105" s="2" t="s">
        <v>555</v>
      </c>
      <c r="J105" s="2" t="s">
        <v>113</v>
      </c>
      <c r="K105" s="2" t="s">
        <v>245</v>
      </c>
      <c r="L105" s="3">
        <v>61.9</v>
      </c>
      <c r="M105" s="3">
        <v>65</v>
      </c>
      <c r="N105" s="3">
        <v>139.99</v>
      </c>
      <c r="O105" s="2" t="s">
        <v>96</v>
      </c>
      <c r="P105" s="2" t="s">
        <v>304</v>
      </c>
      <c r="Q105" s="2" t="s">
        <v>98</v>
      </c>
      <c r="R105" s="2" t="s">
        <v>99</v>
      </c>
      <c r="S105" s="2" t="s">
        <v>314</v>
      </c>
      <c r="T105" s="2" t="s">
        <v>181</v>
      </c>
      <c r="U105" s="2" t="s">
        <v>102</v>
      </c>
      <c r="V105" s="2" t="s">
        <v>156</v>
      </c>
      <c r="W105" s="2" t="s">
        <v>171</v>
      </c>
      <c r="X105" s="2" t="s">
        <v>157</v>
      </c>
      <c r="Y105" s="2" t="s">
        <v>306</v>
      </c>
      <c r="Z105" s="4">
        <v>155</v>
      </c>
      <c r="AA105" s="4">
        <f>=ROUNDDOWN(103.333333333333,0)</f>
      </c>
      <c r="AB105" s="5">
        <v>1.5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6</v>
      </c>
      <c r="BK105" s="8">
        <v>396.16</v>
      </c>
      <c r="BL105" s="2" t="s">
        <v>565</v>
      </c>
      <c r="BM105" s="7"/>
      <c r="BN105" s="7"/>
      <c r="BO105" s="4"/>
      <c r="BP105" s="8"/>
      <c r="BQ105" s="4"/>
      <c r="BR105" s="8"/>
      <c r="BS105" s="7"/>
      <c r="BT105" s="7"/>
      <c r="BU105" s="2" t="s">
        <v>108</v>
      </c>
      <c r="BV105" s="2" t="s">
        <v>96</v>
      </c>
      <c r="BW105" s="2" t="s">
        <v>308</v>
      </c>
      <c r="BX105" s="2" t="s">
        <v>566</v>
      </c>
      <c r="BY105" s="2" t="s">
        <v>111</v>
      </c>
      <c r="BZ105" s="2" t="s">
        <v>111</v>
      </c>
      <c r="CA105" s="2" t="s">
        <v>99</v>
      </c>
    </row>
    <row r="106">
      <c r="A106" s="2" t="s">
        <v>567</v>
      </c>
      <c r="B106" s="2" t="s">
        <v>88</v>
      </c>
      <c r="C106" s="2" t="s">
        <v>89</v>
      </c>
      <c r="D106" s="2" t="s">
        <v>442</v>
      </c>
      <c r="E106" s="2" t="s">
        <v>443</v>
      </c>
      <c r="F106" s="2" t="s">
        <v>350</v>
      </c>
      <c r="G106" s="2" t="s">
        <v>350</v>
      </c>
      <c r="H106" s="2" t="s">
        <v>350</v>
      </c>
      <c r="I106" s="2" t="s">
        <v>568</v>
      </c>
      <c r="J106" s="2" t="s">
        <v>94</v>
      </c>
      <c r="K106" s="2" t="s">
        <v>324</v>
      </c>
      <c r="L106" s="3">
        <v>55</v>
      </c>
      <c r="M106" s="3">
        <v>57.75</v>
      </c>
      <c r="N106" s="3">
        <v>109.99</v>
      </c>
      <c r="O106" s="2" t="s">
        <v>96</v>
      </c>
      <c r="P106" s="2" t="s">
        <v>154</v>
      </c>
      <c r="Q106" s="2" t="s">
        <v>98</v>
      </c>
      <c r="R106" s="2" t="s">
        <v>99</v>
      </c>
      <c r="S106" s="2" t="s">
        <v>363</v>
      </c>
      <c r="T106" s="2" t="s">
        <v>181</v>
      </c>
      <c r="U106" s="2" t="s">
        <v>102</v>
      </c>
      <c r="V106" s="2" t="s">
        <v>156</v>
      </c>
      <c r="W106" s="2" t="s">
        <v>364</v>
      </c>
      <c r="X106" s="2" t="s">
        <v>157</v>
      </c>
      <c r="Y106" s="2" t="s">
        <v>365</v>
      </c>
      <c r="Z106" s="4">
        <v>500</v>
      </c>
      <c r="AA106" s="4">
        <f>=ROUNDDOWN(98.0392156862745,0)</f>
      </c>
      <c r="AB106" s="5">
        <v>5.1</v>
      </c>
      <c r="AC106" s="2" t="s">
        <v>99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>
        <v>2</v>
      </c>
      <c r="AW106" s="8">
        <v>146.98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>
        <v>2</v>
      </c>
      <c r="BD106" s="8">
        <v>146.98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1</v>
      </c>
      <c r="BJ106" s="4">
        <v>23</v>
      </c>
      <c r="BK106" s="8">
        <v>1407.75</v>
      </c>
      <c r="BL106" s="2" t="s">
        <v>569</v>
      </c>
      <c r="BM106" s="7"/>
      <c r="BN106" s="7"/>
      <c r="BO106" s="4"/>
      <c r="BP106" s="8"/>
      <c r="BQ106" s="4"/>
      <c r="BR106" s="8"/>
      <c r="BS106" s="7"/>
      <c r="BT106" s="7"/>
      <c r="BU106" s="2" t="s">
        <v>108</v>
      </c>
      <c r="BV106" s="2" t="s">
        <v>96</v>
      </c>
      <c r="BW106" s="2" t="s">
        <v>367</v>
      </c>
      <c r="BX106" s="2" t="s">
        <v>570</v>
      </c>
      <c r="BY106" s="2" t="s">
        <v>111</v>
      </c>
      <c r="BZ106" s="2" t="s">
        <v>111</v>
      </c>
      <c r="CA106" s="2" t="s">
        <v>99</v>
      </c>
    </row>
    <row r="107">
      <c r="A107" s="2" t="s">
        <v>571</v>
      </c>
      <c r="B107" s="2" t="s">
        <v>88</v>
      </c>
      <c r="C107" s="2" t="s">
        <v>89</v>
      </c>
      <c r="D107" s="2" t="s">
        <v>442</v>
      </c>
      <c r="E107" s="2" t="s">
        <v>443</v>
      </c>
      <c r="F107" s="2" t="s">
        <v>350</v>
      </c>
      <c r="G107" s="2" t="s">
        <v>350</v>
      </c>
      <c r="H107" s="2" t="s">
        <v>350</v>
      </c>
      <c r="I107" s="2" t="s">
        <v>568</v>
      </c>
      <c r="J107" s="2" t="s">
        <v>113</v>
      </c>
      <c r="K107" s="2" t="s">
        <v>324</v>
      </c>
      <c r="L107" s="3">
        <v>70</v>
      </c>
      <c r="M107" s="3">
        <v>73.5</v>
      </c>
      <c r="N107" s="3">
        <v>139.99</v>
      </c>
      <c r="O107" s="2" t="s">
        <v>96</v>
      </c>
      <c r="P107" s="2" t="s">
        <v>154</v>
      </c>
      <c r="Q107" s="2" t="s">
        <v>98</v>
      </c>
      <c r="R107" s="2" t="s">
        <v>99</v>
      </c>
      <c r="S107" s="2" t="s">
        <v>363</v>
      </c>
      <c r="T107" s="2" t="s">
        <v>181</v>
      </c>
      <c r="U107" s="2" t="s">
        <v>102</v>
      </c>
      <c r="V107" s="2" t="s">
        <v>156</v>
      </c>
      <c r="W107" s="2" t="s">
        <v>364</v>
      </c>
      <c r="X107" s="2" t="s">
        <v>157</v>
      </c>
      <c r="Y107" s="2" t="s">
        <v>365</v>
      </c>
      <c r="Z107" s="4">
        <v>251</v>
      </c>
      <c r="AA107" s="4">
        <f>=ROUNDDOWN(39.8412698412698,0)</f>
      </c>
      <c r="AB107" s="5">
        <v>6.3</v>
      </c>
      <c r="AC107" s="2" t="s">
        <v>99</v>
      </c>
      <c r="AD107" s="4"/>
      <c r="AE107" s="4"/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2</v>
      </c>
      <c r="AQ107" s="8">
        <v>146.98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17</v>
      </c>
      <c r="BK107" s="8">
        <v>1305.38</v>
      </c>
      <c r="BL107" s="2" t="s">
        <v>572</v>
      </c>
      <c r="BM107" s="7">
        <v>0.1176</v>
      </c>
      <c r="BN107" s="7">
        <v>0.1126</v>
      </c>
      <c r="BO107" s="4">
        <v>2</v>
      </c>
      <c r="BP107" s="8">
        <v>146.98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367</v>
      </c>
      <c r="BX107" s="2" t="s">
        <v>573</v>
      </c>
      <c r="BY107" s="2" t="s">
        <v>111</v>
      </c>
      <c r="BZ107" s="2" t="s">
        <v>111</v>
      </c>
      <c r="CA107" s="2" t="s">
        <v>99</v>
      </c>
    </row>
    <row r="108">
      <c r="A108" s="2" t="s">
        <v>574</v>
      </c>
      <c r="B108" s="2" t="s">
        <v>88</v>
      </c>
      <c r="C108" s="2" t="s">
        <v>89</v>
      </c>
      <c r="D108" s="2" t="s">
        <v>442</v>
      </c>
      <c r="E108" s="2" t="s">
        <v>443</v>
      </c>
      <c r="F108" s="2" t="s">
        <v>350</v>
      </c>
      <c r="G108" s="2" t="s">
        <v>350</v>
      </c>
      <c r="H108" s="2" t="s">
        <v>350</v>
      </c>
      <c r="I108" s="2" t="s">
        <v>568</v>
      </c>
      <c r="J108" s="2" t="s">
        <v>94</v>
      </c>
      <c r="K108" s="2" t="s">
        <v>140</v>
      </c>
      <c r="L108" s="3">
        <v>55</v>
      </c>
      <c r="M108" s="3">
        <v>57.74</v>
      </c>
      <c r="N108" s="3">
        <v>109.99</v>
      </c>
      <c r="O108" s="2" t="s">
        <v>179</v>
      </c>
      <c r="P108" s="2" t="s">
        <v>168</v>
      </c>
      <c r="Q108" s="2" t="s">
        <v>98</v>
      </c>
      <c r="R108" s="2" t="s">
        <v>99</v>
      </c>
      <c r="S108" s="2" t="s">
        <v>373</v>
      </c>
      <c r="T108" s="2" t="s">
        <v>181</v>
      </c>
      <c r="U108" s="2" t="s">
        <v>102</v>
      </c>
      <c r="V108" s="2" t="s">
        <v>156</v>
      </c>
      <c r="W108" s="2" t="s">
        <v>364</v>
      </c>
      <c r="X108" s="2" t="s">
        <v>157</v>
      </c>
      <c r="Y108" s="2" t="s">
        <v>374</v>
      </c>
      <c r="Z108" s="4">
        <v>136</v>
      </c>
      <c r="AA108" s="4">
        <f>=ROUNDDOWN(75.5555555555556,0)</f>
      </c>
      <c r="AB108" s="5">
        <v>1.8</v>
      </c>
      <c r="AC108" s="2" t="s">
        <v>99</v>
      </c>
      <c r="AD108" s="4"/>
      <c r="AE108" s="4"/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9</v>
      </c>
      <c r="BK108" s="8">
        <v>544.06</v>
      </c>
      <c r="BL108" s="2" t="s">
        <v>575</v>
      </c>
      <c r="BM108" s="7"/>
      <c r="BN108" s="7"/>
      <c r="BO108" s="4"/>
      <c r="BP108" s="8"/>
      <c r="BQ108" s="4"/>
      <c r="BR108" s="8"/>
      <c r="BS108" s="7"/>
      <c r="BT108" s="7"/>
      <c r="BU108" s="2" t="s">
        <v>108</v>
      </c>
      <c r="BV108" s="2" t="s">
        <v>96</v>
      </c>
      <c r="BW108" s="2" t="s">
        <v>376</v>
      </c>
      <c r="BX108" s="2" t="s">
        <v>576</v>
      </c>
      <c r="BY108" s="2" t="s">
        <v>111</v>
      </c>
      <c r="BZ108" s="2" t="s">
        <v>111</v>
      </c>
      <c r="CA108" s="2" t="s">
        <v>99</v>
      </c>
    </row>
    <row r="109">
      <c r="A109" s="2" t="s">
        <v>577</v>
      </c>
      <c r="B109" s="2" t="s">
        <v>88</v>
      </c>
      <c r="C109" s="2" t="s">
        <v>89</v>
      </c>
      <c r="D109" s="2" t="s">
        <v>442</v>
      </c>
      <c r="E109" s="2" t="s">
        <v>443</v>
      </c>
      <c r="F109" s="2" t="s">
        <v>350</v>
      </c>
      <c r="G109" s="2" t="s">
        <v>350</v>
      </c>
      <c r="H109" s="2" t="s">
        <v>350</v>
      </c>
      <c r="I109" s="2" t="s">
        <v>568</v>
      </c>
      <c r="J109" s="2" t="s">
        <v>113</v>
      </c>
      <c r="K109" s="2" t="s">
        <v>140</v>
      </c>
      <c r="L109" s="3">
        <v>70</v>
      </c>
      <c r="M109" s="3">
        <v>73.49</v>
      </c>
      <c r="N109" s="3">
        <v>139.99</v>
      </c>
      <c r="O109" s="2" t="s">
        <v>179</v>
      </c>
      <c r="P109" s="2" t="s">
        <v>168</v>
      </c>
      <c r="Q109" s="2" t="s">
        <v>98</v>
      </c>
      <c r="R109" s="2" t="s">
        <v>99</v>
      </c>
      <c r="S109" s="2" t="s">
        <v>373</v>
      </c>
      <c r="T109" s="2" t="s">
        <v>181</v>
      </c>
      <c r="U109" s="2" t="s">
        <v>102</v>
      </c>
      <c r="V109" s="2" t="s">
        <v>156</v>
      </c>
      <c r="W109" s="2" t="s">
        <v>364</v>
      </c>
      <c r="X109" s="2" t="s">
        <v>157</v>
      </c>
      <c r="Y109" s="2" t="s">
        <v>374</v>
      </c>
      <c r="Z109" s="4">
        <v>54</v>
      </c>
      <c r="AA109" s="4">
        <f>=ROUNDDOWN(17.4193548387097,0)</f>
      </c>
      <c r="AB109" s="5">
        <v>3.1</v>
      </c>
      <c r="AC109" s="2" t="s">
        <v>99</v>
      </c>
      <c r="AD109" s="4"/>
      <c r="AE109" s="4"/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11</v>
      </c>
      <c r="BK109" s="8">
        <v>842.96</v>
      </c>
      <c r="BL109" s="2" t="s">
        <v>578</v>
      </c>
      <c r="BM109" s="7"/>
      <c r="BN109" s="7"/>
      <c r="BO109" s="4"/>
      <c r="BP109" s="8"/>
      <c r="BQ109" s="4"/>
      <c r="BR109" s="8"/>
      <c r="BS109" s="7"/>
      <c r="BT109" s="7"/>
      <c r="BU109" s="2" t="s">
        <v>108</v>
      </c>
      <c r="BV109" s="2" t="s">
        <v>96</v>
      </c>
      <c r="BW109" s="2" t="s">
        <v>376</v>
      </c>
      <c r="BX109" s="2" t="s">
        <v>579</v>
      </c>
      <c r="BY109" s="2" t="s">
        <v>111</v>
      </c>
      <c r="BZ109" s="2" t="s">
        <v>111</v>
      </c>
      <c r="CA109" s="2" t="s">
        <v>99</v>
      </c>
    </row>
    <row r="110">
      <c r="A110" s="2" t="s">
        <v>580</v>
      </c>
      <c r="B110" s="2" t="s">
        <v>88</v>
      </c>
      <c r="C110" s="2" t="s">
        <v>89</v>
      </c>
      <c r="D110" s="2" t="s">
        <v>442</v>
      </c>
      <c r="E110" s="2" t="s">
        <v>443</v>
      </c>
      <c r="F110" s="2" t="s">
        <v>350</v>
      </c>
      <c r="G110" s="2" t="s">
        <v>350</v>
      </c>
      <c r="H110" s="2" t="s">
        <v>350</v>
      </c>
      <c r="I110" s="2" t="s">
        <v>568</v>
      </c>
      <c r="J110" s="2" t="s">
        <v>94</v>
      </c>
      <c r="K110" s="2" t="s">
        <v>95</v>
      </c>
      <c r="L110" s="3">
        <v>55</v>
      </c>
      <c r="M110" s="3">
        <v>57.74</v>
      </c>
      <c r="N110" s="3">
        <v>109.99</v>
      </c>
      <c r="O110" s="2" t="s">
        <v>179</v>
      </c>
      <c r="P110" s="2" t="s">
        <v>168</v>
      </c>
      <c r="Q110" s="2" t="s">
        <v>98</v>
      </c>
      <c r="R110" s="2" t="s">
        <v>99</v>
      </c>
      <c r="S110" s="2" t="s">
        <v>379</v>
      </c>
      <c r="T110" s="2" t="s">
        <v>170</v>
      </c>
      <c r="U110" s="2" t="s">
        <v>102</v>
      </c>
      <c r="V110" s="2" t="s">
        <v>353</v>
      </c>
      <c r="W110" s="2" t="s">
        <v>354</v>
      </c>
      <c r="X110" s="2" t="s">
        <v>157</v>
      </c>
      <c r="Y110" s="2" t="s">
        <v>374</v>
      </c>
      <c r="Z110" s="4">
        <v>198</v>
      </c>
      <c r="AA110" s="4">
        <f>=ROUNDDOWN(28.2857142857143,0)</f>
      </c>
      <c r="AB110" s="5">
        <v>7</v>
      </c>
      <c r="AC110" s="2" t="s">
        <v>99</v>
      </c>
      <c r="AD110" s="4"/>
      <c r="AE110" s="4"/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5</v>
      </c>
      <c r="BK110" s="8">
        <v>309.32</v>
      </c>
      <c r="BL110" s="2" t="s">
        <v>581</v>
      </c>
      <c r="BM110" s="7"/>
      <c r="BN110" s="7"/>
      <c r="BO110" s="4"/>
      <c r="BP110" s="8"/>
      <c r="BQ110" s="4"/>
      <c r="BR110" s="8"/>
      <c r="BS110" s="7"/>
      <c r="BT110" s="7"/>
      <c r="BU110" s="2" t="s">
        <v>108</v>
      </c>
      <c r="BV110" s="2" t="s">
        <v>96</v>
      </c>
      <c r="BW110" s="2" t="s">
        <v>376</v>
      </c>
      <c r="BX110" s="2" t="s">
        <v>582</v>
      </c>
      <c r="BY110" s="2" t="s">
        <v>111</v>
      </c>
      <c r="BZ110" s="2" t="s">
        <v>111</v>
      </c>
      <c r="CA110" s="2" t="s">
        <v>99</v>
      </c>
    </row>
    <row r="111">
      <c r="A111" s="2" t="s">
        <v>583</v>
      </c>
      <c r="B111" s="2" t="s">
        <v>88</v>
      </c>
      <c r="C111" s="2" t="s">
        <v>89</v>
      </c>
      <c r="D111" s="2" t="s">
        <v>442</v>
      </c>
      <c r="E111" s="2" t="s">
        <v>443</v>
      </c>
      <c r="F111" s="2" t="s">
        <v>350</v>
      </c>
      <c r="G111" s="2" t="s">
        <v>350</v>
      </c>
      <c r="H111" s="2" t="s">
        <v>350</v>
      </c>
      <c r="I111" s="2" t="s">
        <v>568</v>
      </c>
      <c r="J111" s="2" t="s">
        <v>113</v>
      </c>
      <c r="K111" s="2" t="s">
        <v>95</v>
      </c>
      <c r="L111" s="3">
        <v>70</v>
      </c>
      <c r="M111" s="3">
        <v>73.49</v>
      </c>
      <c r="N111" s="3">
        <v>139.99</v>
      </c>
      <c r="O111" s="2" t="s">
        <v>179</v>
      </c>
      <c r="P111" s="2" t="s">
        <v>168</v>
      </c>
      <c r="Q111" s="2" t="s">
        <v>98</v>
      </c>
      <c r="R111" s="2" t="s">
        <v>99</v>
      </c>
      <c r="S111" s="2" t="s">
        <v>379</v>
      </c>
      <c r="T111" s="2" t="s">
        <v>170</v>
      </c>
      <c r="U111" s="2" t="s">
        <v>102</v>
      </c>
      <c r="V111" s="2" t="s">
        <v>353</v>
      </c>
      <c r="W111" s="2" t="s">
        <v>354</v>
      </c>
      <c r="X111" s="2" t="s">
        <v>157</v>
      </c>
      <c r="Y111" s="2" t="s">
        <v>374</v>
      </c>
      <c r="Z111" s="4">
        <v>188</v>
      </c>
      <c r="AA111" s="4">
        <f>=ROUNDDOWN(37.6,0)</f>
      </c>
      <c r="AB111" s="5">
        <v>5</v>
      </c>
      <c r="AC111" s="2" t="s">
        <v>99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10</v>
      </c>
      <c r="BK111" s="8">
        <v>708.9</v>
      </c>
      <c r="BL111" s="2" t="s">
        <v>584</v>
      </c>
      <c r="BM111" s="7"/>
      <c r="BN111" s="7"/>
      <c r="BO111" s="4"/>
      <c r="BP111" s="8"/>
      <c r="BQ111" s="4"/>
      <c r="BR111" s="8"/>
      <c r="BS111" s="7"/>
      <c r="BT111" s="7"/>
      <c r="BU111" s="2" t="s">
        <v>108</v>
      </c>
      <c r="BV111" s="2" t="s">
        <v>96</v>
      </c>
      <c r="BW111" s="2" t="s">
        <v>376</v>
      </c>
      <c r="BX111" s="2" t="s">
        <v>585</v>
      </c>
      <c r="BY111" s="2" t="s">
        <v>111</v>
      </c>
      <c r="BZ111" s="2" t="s">
        <v>111</v>
      </c>
      <c r="CA111" s="2" t="s">
        <v>99</v>
      </c>
    </row>
    <row r="112">
      <c r="A112" s="2" t="s">
        <v>586</v>
      </c>
      <c r="B112" s="2" t="s">
        <v>88</v>
      </c>
      <c r="C112" s="2" t="s">
        <v>89</v>
      </c>
      <c r="D112" s="2" t="s">
        <v>442</v>
      </c>
      <c r="E112" s="2" t="s">
        <v>443</v>
      </c>
      <c r="F112" s="2" t="s">
        <v>265</v>
      </c>
      <c r="G112" s="2" t="s">
        <v>265</v>
      </c>
      <c r="H112" s="2" t="s">
        <v>265</v>
      </c>
      <c r="I112" s="2" t="s">
        <v>527</v>
      </c>
      <c r="J112" s="2" t="s">
        <v>94</v>
      </c>
      <c r="K112" s="2" t="s">
        <v>266</v>
      </c>
      <c r="L112" s="3">
        <v>64.79</v>
      </c>
      <c r="M112" s="3">
        <v>68.03</v>
      </c>
      <c r="N112" s="3">
        <v>131.99</v>
      </c>
      <c r="O112" s="2" t="s">
        <v>96</v>
      </c>
      <c r="P112" s="2" t="s">
        <v>154</v>
      </c>
      <c r="Q112" s="2" t="s">
        <v>98</v>
      </c>
      <c r="R112" s="2" t="s">
        <v>99</v>
      </c>
      <c r="S112" s="2" t="s">
        <v>267</v>
      </c>
      <c r="T112" s="2" t="s">
        <v>101</v>
      </c>
      <c r="U112" s="2" t="s">
        <v>102</v>
      </c>
      <c r="V112" s="2" t="s">
        <v>103</v>
      </c>
      <c r="W112" s="2" t="s">
        <v>104</v>
      </c>
      <c r="X112" s="2" t="s">
        <v>268</v>
      </c>
      <c r="Y112" s="2" t="s">
        <v>269</v>
      </c>
      <c r="Z112" s="4">
        <v>123</v>
      </c>
      <c r="AA112" s="4">
        <f>=ROUNDDOWN(51.25,0)</f>
      </c>
      <c r="AB112" s="5">
        <v>2.4</v>
      </c>
      <c r="AC112" s="2" t="s">
        <v>99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</v>
      </c>
      <c r="AQ112" s="8">
        <v>56.46</v>
      </c>
      <c r="AR112" s="4"/>
      <c r="AS112" s="8"/>
      <c r="AT112" s="7"/>
      <c r="AU112" s="7"/>
      <c r="AV112" s="4">
        <v>2</v>
      </c>
      <c r="AW112" s="8">
        <v>139.81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0.4038</v>
      </c>
      <c r="BC112" s="4">
        <v>2</v>
      </c>
      <c r="BD112" s="8">
        <v>139.81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1</v>
      </c>
      <c r="BJ112" s="4">
        <v>7</v>
      </c>
      <c r="BK112" s="8">
        <v>529.86</v>
      </c>
      <c r="BL112" s="2" t="s">
        <v>587</v>
      </c>
      <c r="BM112" s="7">
        <v>0.1429</v>
      </c>
      <c r="BN112" s="7">
        <v>0.1066</v>
      </c>
      <c r="BO112" s="4">
        <v>1</v>
      </c>
      <c r="BP112" s="8">
        <v>56.46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271</v>
      </c>
      <c r="BX112" s="2" t="s">
        <v>588</v>
      </c>
      <c r="BY112" s="2" t="s">
        <v>111</v>
      </c>
      <c r="BZ112" s="2" t="s">
        <v>111</v>
      </c>
      <c r="CA112" s="2" t="s">
        <v>99</v>
      </c>
    </row>
    <row r="113">
      <c r="A113" s="2" t="s">
        <v>589</v>
      </c>
      <c r="B113" s="2" t="s">
        <v>88</v>
      </c>
      <c r="C113" s="2" t="s">
        <v>89</v>
      </c>
      <c r="D113" s="2" t="s">
        <v>442</v>
      </c>
      <c r="E113" s="2" t="s">
        <v>443</v>
      </c>
      <c r="F113" s="2" t="s">
        <v>265</v>
      </c>
      <c r="G113" s="2" t="s">
        <v>265</v>
      </c>
      <c r="H113" s="2" t="s">
        <v>265</v>
      </c>
      <c r="I113" s="2" t="s">
        <v>527</v>
      </c>
      <c r="J113" s="2" t="s">
        <v>113</v>
      </c>
      <c r="K113" s="2" t="s">
        <v>266</v>
      </c>
      <c r="L113" s="3">
        <v>79.38</v>
      </c>
      <c r="M113" s="3">
        <v>83.35</v>
      </c>
      <c r="N113" s="3">
        <v>161.99</v>
      </c>
      <c r="O113" s="2" t="s">
        <v>96</v>
      </c>
      <c r="P113" s="2" t="s">
        <v>154</v>
      </c>
      <c r="Q113" s="2" t="s">
        <v>98</v>
      </c>
      <c r="R113" s="2" t="s">
        <v>99</v>
      </c>
      <c r="S113" s="2" t="s">
        <v>267</v>
      </c>
      <c r="T113" s="2" t="s">
        <v>101</v>
      </c>
      <c r="U113" s="2" t="s">
        <v>102</v>
      </c>
      <c r="V113" s="2" t="s">
        <v>103</v>
      </c>
      <c r="W113" s="2" t="s">
        <v>104</v>
      </c>
      <c r="X113" s="2" t="s">
        <v>268</v>
      </c>
      <c r="Y113" s="2" t="s">
        <v>269</v>
      </c>
      <c r="Z113" s="4">
        <v>12</v>
      </c>
      <c r="AA113" s="4">
        <f>=ROUNDDOWN(6,0)</f>
      </c>
      <c r="AB113" s="5">
        <v>2</v>
      </c>
      <c r="AC113" s="2" t="s">
        <v>99</v>
      </c>
      <c r="AD113" s="4"/>
      <c r="AE113" s="4"/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83.35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0.5962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8</v>
      </c>
      <c r="BK113" s="8">
        <v>716.03</v>
      </c>
      <c r="BL113" s="2" t="s">
        <v>590</v>
      </c>
      <c r="BM113" s="7">
        <v>0.125</v>
      </c>
      <c r="BN113" s="7">
        <v>0.1164</v>
      </c>
      <c r="BO113" s="4">
        <v>1</v>
      </c>
      <c r="BP113" s="8">
        <v>83.35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271</v>
      </c>
      <c r="BX113" s="2" t="s">
        <v>591</v>
      </c>
      <c r="BY113" s="2" t="s">
        <v>111</v>
      </c>
      <c r="BZ113" s="2" t="s">
        <v>111</v>
      </c>
      <c r="CA113" s="2" t="s">
        <v>99</v>
      </c>
    </row>
    <row r="114">
      <c r="A114" s="2" t="s">
        <v>592</v>
      </c>
      <c r="B114" s="2" t="s">
        <v>88</v>
      </c>
      <c r="C114" s="2" t="s">
        <v>89</v>
      </c>
      <c r="D114" s="2" t="s">
        <v>442</v>
      </c>
      <c r="E114" s="2" t="s">
        <v>443</v>
      </c>
      <c r="F114" s="2" t="s">
        <v>386</v>
      </c>
      <c r="G114" s="2" t="s">
        <v>386</v>
      </c>
      <c r="H114" s="2" t="s">
        <v>386</v>
      </c>
      <c r="I114" s="2" t="s">
        <v>593</v>
      </c>
      <c r="J114" s="2" t="s">
        <v>94</v>
      </c>
      <c r="K114" s="2" t="s">
        <v>388</v>
      </c>
      <c r="L114" s="3">
        <v>49.74</v>
      </c>
      <c r="M114" s="3">
        <v>52.23</v>
      </c>
      <c r="N114" s="3">
        <v>99.99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389</v>
      </c>
      <c r="T114" s="2" t="s">
        <v>181</v>
      </c>
      <c r="U114" s="2" t="s">
        <v>102</v>
      </c>
      <c r="V114" s="2" t="s">
        <v>156</v>
      </c>
      <c r="W114" s="2" t="s">
        <v>104</v>
      </c>
      <c r="X114" s="2" t="s">
        <v>390</v>
      </c>
      <c r="Y114" s="2" t="s">
        <v>391</v>
      </c>
      <c r="Z114" s="4">
        <v>2694</v>
      </c>
      <c r="AA114" s="4">
        <f>=ROUNDDOWN(441.639344262295,0)</f>
      </c>
      <c r="AB114" s="5">
        <v>6.1</v>
      </c>
      <c r="AC114" s="2" t="s">
        <v>99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2</v>
      </c>
      <c r="AQ114" s="8">
        <v>110.48</v>
      </c>
      <c r="AR114" s="4"/>
      <c r="AS114" s="8"/>
      <c r="AT114" s="7"/>
      <c r="AU114" s="7"/>
      <c r="AV114" s="4">
        <v>2</v>
      </c>
      <c r="AW114" s="8">
        <v>110.48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1</v>
      </c>
      <c r="BC114" s="4">
        <v>2</v>
      </c>
      <c r="BD114" s="8">
        <v>110.48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39</v>
      </c>
      <c r="BK114" s="8">
        <v>2182.6</v>
      </c>
      <c r="BL114" s="2" t="s">
        <v>594</v>
      </c>
      <c r="BM114" s="7">
        <v>0.0513</v>
      </c>
      <c r="BN114" s="7">
        <v>0.0506</v>
      </c>
      <c r="BO114" s="4">
        <v>2</v>
      </c>
      <c r="BP114" s="8">
        <v>110.48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595</v>
      </c>
      <c r="BX114" s="2" t="s">
        <v>596</v>
      </c>
      <c r="BY114" s="2" t="s">
        <v>111</v>
      </c>
      <c r="BZ114" s="2" t="s">
        <v>111</v>
      </c>
      <c r="CA114" s="2" t="s">
        <v>99</v>
      </c>
    </row>
    <row r="115">
      <c r="A115" s="2" t="s">
        <v>597</v>
      </c>
      <c r="B115" s="2" t="s">
        <v>88</v>
      </c>
      <c r="C115" s="2" t="s">
        <v>89</v>
      </c>
      <c r="D115" s="2" t="s">
        <v>442</v>
      </c>
      <c r="E115" s="2" t="s">
        <v>443</v>
      </c>
      <c r="F115" s="2" t="s">
        <v>386</v>
      </c>
      <c r="G115" s="2" t="s">
        <v>386</v>
      </c>
      <c r="H115" s="2" t="s">
        <v>386</v>
      </c>
      <c r="I115" s="2" t="s">
        <v>593</v>
      </c>
      <c r="J115" s="2" t="s">
        <v>113</v>
      </c>
      <c r="K115" s="2" t="s">
        <v>388</v>
      </c>
      <c r="L115" s="3">
        <v>64.92</v>
      </c>
      <c r="M115" s="3">
        <v>68.17</v>
      </c>
      <c r="N115" s="3">
        <v>129.99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389</v>
      </c>
      <c r="T115" s="2" t="s">
        <v>181</v>
      </c>
      <c r="U115" s="2" t="s">
        <v>102</v>
      </c>
      <c r="V115" s="2" t="s">
        <v>156</v>
      </c>
      <c r="W115" s="2" t="s">
        <v>104</v>
      </c>
      <c r="X115" s="2" t="s">
        <v>390</v>
      </c>
      <c r="Y115" s="2" t="s">
        <v>391</v>
      </c>
      <c r="Z115" s="4">
        <v>3019</v>
      </c>
      <c r="AA115" s="4">
        <f>=ROUNDDOWN(443.970588235294,0)</f>
      </c>
      <c r="AB115" s="5">
        <v>6.8</v>
      </c>
      <c r="AC115" s="2" t="s">
        <v>99</v>
      </c>
      <c r="AD115" s="4"/>
      <c r="AE115" s="4"/>
      <c r="AF115" s="6">
        <v>67</v>
      </c>
      <c r="AG115" s="6">
        <v>50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15</v>
      </c>
      <c r="BK115" s="8">
        <v>1059.88</v>
      </c>
      <c r="BL115" s="2" t="s">
        <v>598</v>
      </c>
      <c r="BM115" s="7"/>
      <c r="BN115" s="7"/>
      <c r="BO115" s="4"/>
      <c r="BP115" s="8"/>
      <c r="BQ115" s="4"/>
      <c r="BR115" s="8"/>
      <c r="BS115" s="7"/>
      <c r="BT115" s="7"/>
      <c r="BU115" s="2" t="s">
        <v>108</v>
      </c>
      <c r="BV115" s="2" t="s">
        <v>96</v>
      </c>
      <c r="BW115" s="2" t="s">
        <v>599</v>
      </c>
      <c r="BX115" s="2" t="s">
        <v>600</v>
      </c>
      <c r="BY115" s="2" t="s">
        <v>111</v>
      </c>
      <c r="BZ115" s="2" t="s">
        <v>111</v>
      </c>
      <c r="CA115" s="2" t="s">
        <v>99</v>
      </c>
    </row>
    <row r="116">
      <c r="A116" s="2" t="s">
        <v>601</v>
      </c>
      <c r="B116" s="2" t="s">
        <v>88</v>
      </c>
      <c r="C116" s="2" t="s">
        <v>89</v>
      </c>
      <c r="D116" s="2" t="s">
        <v>442</v>
      </c>
      <c r="E116" s="2" t="s">
        <v>443</v>
      </c>
      <c r="F116" s="2" t="s">
        <v>386</v>
      </c>
      <c r="G116" s="2" t="s">
        <v>386</v>
      </c>
      <c r="H116" s="2" t="s">
        <v>386</v>
      </c>
      <c r="I116" s="2" t="s">
        <v>593</v>
      </c>
      <c r="J116" s="2" t="s">
        <v>94</v>
      </c>
      <c r="K116" s="2" t="s">
        <v>400</v>
      </c>
      <c r="L116" s="3">
        <v>49.74</v>
      </c>
      <c r="M116" s="3">
        <v>52.23</v>
      </c>
      <c r="N116" s="3">
        <v>99.99</v>
      </c>
      <c r="O116" s="2" t="s">
        <v>96</v>
      </c>
      <c r="P116" s="2" t="s">
        <v>304</v>
      </c>
      <c r="Q116" s="2" t="s">
        <v>98</v>
      </c>
      <c r="R116" s="2" t="s">
        <v>99</v>
      </c>
      <c r="S116" s="2" t="s">
        <v>401</v>
      </c>
      <c r="T116" s="2" t="s">
        <v>181</v>
      </c>
      <c r="U116" s="2" t="s">
        <v>102</v>
      </c>
      <c r="V116" s="2" t="s">
        <v>156</v>
      </c>
      <c r="W116" s="2" t="s">
        <v>104</v>
      </c>
      <c r="X116" s="2" t="s">
        <v>390</v>
      </c>
      <c r="Y116" s="2" t="s">
        <v>402</v>
      </c>
      <c r="Z116" s="4">
        <v>72</v>
      </c>
      <c r="AA116" s="4">
        <f>=ROUNDDOWN(34.2857142857143,0)</f>
      </c>
      <c r="AB116" s="5">
        <v>2.1</v>
      </c>
      <c r="AC116" s="2" t="s">
        <v>99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12</v>
      </c>
      <c r="BK116" s="8">
        <v>605.61</v>
      </c>
      <c r="BL116" s="2" t="s">
        <v>602</v>
      </c>
      <c r="BM116" s="7"/>
      <c r="BN116" s="7"/>
      <c r="BO116" s="4"/>
      <c r="BP116" s="8"/>
      <c r="BQ116" s="4"/>
      <c r="BR116" s="8"/>
      <c r="BS116" s="7"/>
      <c r="BT116" s="7"/>
      <c r="BU116" s="2" t="s">
        <v>108</v>
      </c>
      <c r="BV116" s="2" t="s">
        <v>96</v>
      </c>
      <c r="BW116" s="2" t="s">
        <v>145</v>
      </c>
      <c r="BX116" s="2" t="s">
        <v>603</v>
      </c>
      <c r="BY116" s="2" t="s">
        <v>111</v>
      </c>
      <c r="BZ116" s="2" t="s">
        <v>111</v>
      </c>
      <c r="CA116" s="2" t="s">
        <v>99</v>
      </c>
    </row>
    <row r="117">
      <c r="A117" s="2" t="s">
        <v>604</v>
      </c>
      <c r="B117" s="2" t="s">
        <v>88</v>
      </c>
      <c r="C117" s="2" t="s">
        <v>89</v>
      </c>
      <c r="D117" s="2" t="s">
        <v>442</v>
      </c>
      <c r="E117" s="2" t="s">
        <v>443</v>
      </c>
      <c r="F117" s="2" t="s">
        <v>386</v>
      </c>
      <c r="G117" s="2" t="s">
        <v>386</v>
      </c>
      <c r="H117" s="2" t="s">
        <v>386</v>
      </c>
      <c r="I117" s="2" t="s">
        <v>593</v>
      </c>
      <c r="J117" s="2" t="s">
        <v>113</v>
      </c>
      <c r="K117" s="2" t="s">
        <v>400</v>
      </c>
      <c r="L117" s="3">
        <v>64.92</v>
      </c>
      <c r="M117" s="3">
        <v>68.17</v>
      </c>
      <c r="N117" s="3">
        <v>129.99</v>
      </c>
      <c r="O117" s="2" t="s">
        <v>96</v>
      </c>
      <c r="P117" s="2" t="s">
        <v>304</v>
      </c>
      <c r="Q117" s="2" t="s">
        <v>98</v>
      </c>
      <c r="R117" s="2" t="s">
        <v>99</v>
      </c>
      <c r="S117" s="2" t="s">
        <v>401</v>
      </c>
      <c r="T117" s="2" t="s">
        <v>181</v>
      </c>
      <c r="U117" s="2" t="s">
        <v>102</v>
      </c>
      <c r="V117" s="2" t="s">
        <v>156</v>
      </c>
      <c r="W117" s="2" t="s">
        <v>104</v>
      </c>
      <c r="X117" s="2" t="s">
        <v>390</v>
      </c>
      <c r="Y117" s="2" t="s">
        <v>402</v>
      </c>
      <c r="Z117" s="4">
        <v>192</v>
      </c>
      <c r="AA117" s="4">
        <f>=ROUNDDOWN(73.8461538461539,0)</f>
      </c>
      <c r="AB117" s="5">
        <v>2.6</v>
      </c>
      <c r="AC117" s="2" t="s">
        <v>99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14</v>
      </c>
      <c r="BK117" s="8">
        <v>987.5</v>
      </c>
      <c r="BL117" s="2" t="s">
        <v>605</v>
      </c>
      <c r="BM117" s="7"/>
      <c r="BN117" s="7"/>
      <c r="BO117" s="4"/>
      <c r="BP117" s="8"/>
      <c r="BQ117" s="4"/>
      <c r="BR117" s="8"/>
      <c r="BS117" s="7"/>
      <c r="BT117" s="7"/>
      <c r="BU117" s="2" t="s">
        <v>108</v>
      </c>
      <c r="BV117" s="2" t="s">
        <v>96</v>
      </c>
      <c r="BW117" s="2" t="s">
        <v>145</v>
      </c>
      <c r="BX117" s="2" t="s">
        <v>606</v>
      </c>
      <c r="BY117" s="2" t="s">
        <v>111</v>
      </c>
      <c r="BZ117" s="2" t="s">
        <v>111</v>
      </c>
      <c r="CA117" s="2" t="s">
        <v>99</v>
      </c>
    </row>
    <row r="118">
      <c r="A118" s="2" t="s">
        <v>607</v>
      </c>
      <c r="B118" s="2" t="s">
        <v>88</v>
      </c>
      <c r="C118" s="2" t="s">
        <v>89</v>
      </c>
      <c r="D118" s="2" t="s">
        <v>442</v>
      </c>
      <c r="E118" s="2" t="s">
        <v>443</v>
      </c>
      <c r="F118" s="2" t="s">
        <v>418</v>
      </c>
      <c r="G118" s="2" t="s">
        <v>418</v>
      </c>
      <c r="H118" s="2" t="s">
        <v>418</v>
      </c>
      <c r="I118" s="2" t="s">
        <v>608</v>
      </c>
      <c r="J118" s="2" t="s">
        <v>94</v>
      </c>
      <c r="K118" s="2" t="s">
        <v>95</v>
      </c>
      <c r="L118" s="3">
        <v>45.71</v>
      </c>
      <c r="M118" s="3">
        <v>48</v>
      </c>
      <c r="N118" s="3">
        <v>99.99</v>
      </c>
      <c r="O118" s="2" t="s">
        <v>96</v>
      </c>
      <c r="P118" s="2" t="s">
        <v>154</v>
      </c>
      <c r="Q118" s="2" t="s">
        <v>98</v>
      </c>
      <c r="R118" s="2" t="s">
        <v>99</v>
      </c>
      <c r="S118" s="2" t="s">
        <v>419</v>
      </c>
      <c r="T118" s="2" t="s">
        <v>181</v>
      </c>
      <c r="U118" s="2" t="s">
        <v>102</v>
      </c>
      <c r="V118" s="2" t="s">
        <v>420</v>
      </c>
      <c r="W118" s="2" t="s">
        <v>182</v>
      </c>
      <c r="X118" s="2" t="s">
        <v>99</v>
      </c>
      <c r="Y118" s="2" t="s">
        <v>421</v>
      </c>
      <c r="Z118" s="4">
        <v>91</v>
      </c>
      <c r="AA118" s="4">
        <f>=ROUNDDOWN(30.3333333333333,0)</f>
      </c>
      <c r="AB118" s="5">
        <v>3</v>
      </c>
      <c r="AC118" s="2" t="s">
        <v>422</v>
      </c>
      <c r="AD118" s="4">
        <v>99</v>
      </c>
      <c r="AE118" s="4">
        <v>99</v>
      </c>
      <c r="AF118" s="6">
        <v>84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1</v>
      </c>
      <c r="AW118" s="8">
        <v>57.59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>
        <v>1</v>
      </c>
      <c r="BD118" s="8">
        <v>57.59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1</v>
      </c>
      <c r="BJ118" s="4">
        <v>9</v>
      </c>
      <c r="BK118" s="8">
        <v>472.57</v>
      </c>
      <c r="BL118" s="2" t="s">
        <v>609</v>
      </c>
      <c r="BM118" s="7"/>
      <c r="BN118" s="7"/>
      <c r="BO118" s="4"/>
      <c r="BP118" s="8"/>
      <c r="BQ118" s="4"/>
      <c r="BR118" s="8"/>
      <c r="BS118" s="7"/>
      <c r="BT118" s="7"/>
      <c r="BU118" s="2" t="s">
        <v>108</v>
      </c>
      <c r="BV118" s="2" t="s">
        <v>96</v>
      </c>
      <c r="BW118" s="2" t="s">
        <v>424</v>
      </c>
      <c r="BX118" s="2" t="s">
        <v>610</v>
      </c>
      <c r="BY118" s="2" t="s">
        <v>111</v>
      </c>
      <c r="BZ118" s="2" t="s">
        <v>111</v>
      </c>
      <c r="CA118" s="2" t="s">
        <v>99</v>
      </c>
    </row>
    <row r="119">
      <c r="A119" s="2" t="s">
        <v>611</v>
      </c>
      <c r="B119" s="2" t="s">
        <v>88</v>
      </c>
      <c r="C119" s="2" t="s">
        <v>89</v>
      </c>
      <c r="D119" s="2" t="s">
        <v>442</v>
      </c>
      <c r="E119" s="2" t="s">
        <v>443</v>
      </c>
      <c r="F119" s="2" t="s">
        <v>418</v>
      </c>
      <c r="G119" s="2" t="s">
        <v>418</v>
      </c>
      <c r="H119" s="2" t="s">
        <v>418</v>
      </c>
      <c r="I119" s="2" t="s">
        <v>608</v>
      </c>
      <c r="J119" s="2" t="s">
        <v>113</v>
      </c>
      <c r="K119" s="2" t="s">
        <v>95</v>
      </c>
      <c r="L119" s="3">
        <v>54.85</v>
      </c>
      <c r="M119" s="3">
        <v>57.59</v>
      </c>
      <c r="N119" s="3">
        <v>119.99</v>
      </c>
      <c r="O119" s="2" t="s">
        <v>96</v>
      </c>
      <c r="P119" s="2" t="s">
        <v>154</v>
      </c>
      <c r="Q119" s="2" t="s">
        <v>98</v>
      </c>
      <c r="R119" s="2" t="s">
        <v>99</v>
      </c>
      <c r="S119" s="2" t="s">
        <v>419</v>
      </c>
      <c r="T119" s="2" t="s">
        <v>181</v>
      </c>
      <c r="U119" s="2" t="s">
        <v>102</v>
      </c>
      <c r="V119" s="2" t="s">
        <v>420</v>
      </c>
      <c r="W119" s="2" t="s">
        <v>182</v>
      </c>
      <c r="X119" s="2" t="s">
        <v>99</v>
      </c>
      <c r="Y119" s="2" t="s">
        <v>421</v>
      </c>
      <c r="Z119" s="4">
        <v>3</v>
      </c>
      <c r="AA119" s="4">
        <f>=ROUNDDOWN(0.75,0)</f>
      </c>
      <c r="AB119" s="5">
        <v>4</v>
      </c>
      <c r="AC119" s="2" t="s">
        <v>422</v>
      </c>
      <c r="AD119" s="4">
        <v>150</v>
      </c>
      <c r="AE119" s="4">
        <v>150</v>
      </c>
      <c r="AF119" s="6">
        <v>84</v>
      </c>
      <c r="AG119" s="6"/>
      <c r="AH119" s="7">
        <v>0.7059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1</v>
      </c>
      <c r="AQ119" s="8">
        <v>57.59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27</v>
      </c>
      <c r="BK119" s="8">
        <v>1688.39</v>
      </c>
      <c r="BL119" s="2" t="s">
        <v>511</v>
      </c>
      <c r="BM119" s="7">
        <v>0.037</v>
      </c>
      <c r="BN119" s="7">
        <v>0.0341</v>
      </c>
      <c r="BO119" s="4">
        <v>1</v>
      </c>
      <c r="BP119" s="8">
        <v>57.59</v>
      </c>
      <c r="BQ119" s="4"/>
      <c r="BR119" s="8"/>
      <c r="BS119" s="7"/>
      <c r="BT119" s="7"/>
      <c r="BU119" s="2" t="s">
        <v>108</v>
      </c>
      <c r="BV119" s="2" t="s">
        <v>96</v>
      </c>
      <c r="BW119" s="2" t="s">
        <v>424</v>
      </c>
      <c r="BX119" s="2" t="s">
        <v>464</v>
      </c>
      <c r="BY119" s="2" t="s">
        <v>111</v>
      </c>
      <c r="BZ119" s="2" t="s">
        <v>111</v>
      </c>
      <c r="CA119" s="2" t="s">
        <v>99</v>
      </c>
    </row>
    <row r="120">
      <c r="A120" s="2" t="s">
        <v>612</v>
      </c>
      <c r="B120" s="2" t="s">
        <v>88</v>
      </c>
      <c r="C120" s="2" t="s">
        <v>89</v>
      </c>
      <c r="D120" s="2" t="s">
        <v>442</v>
      </c>
      <c r="E120" s="2" t="s">
        <v>443</v>
      </c>
      <c r="F120" s="2" t="s">
        <v>408</v>
      </c>
      <c r="G120" s="2" t="s">
        <v>408</v>
      </c>
      <c r="H120" s="2" t="s">
        <v>99</v>
      </c>
      <c r="I120" s="2" t="s">
        <v>613</v>
      </c>
      <c r="J120" s="2" t="s">
        <v>94</v>
      </c>
      <c r="K120" s="2" t="s">
        <v>410</v>
      </c>
      <c r="L120" s="3">
        <v>49</v>
      </c>
      <c r="M120" s="3">
        <v>51.44</v>
      </c>
      <c r="N120" s="3">
        <v>99.99</v>
      </c>
      <c r="O120" s="2" t="s">
        <v>167</v>
      </c>
      <c r="P120" s="2" t="s">
        <v>168</v>
      </c>
      <c r="Q120" s="2" t="s">
        <v>98</v>
      </c>
      <c r="R120" s="2" t="s">
        <v>99</v>
      </c>
      <c r="S120" s="2" t="s">
        <v>411</v>
      </c>
      <c r="T120" s="2" t="s">
        <v>206</v>
      </c>
      <c r="U120" s="2" t="s">
        <v>102</v>
      </c>
      <c r="V120" s="2" t="s">
        <v>353</v>
      </c>
      <c r="W120" s="2" t="s">
        <v>104</v>
      </c>
      <c r="X120" s="2" t="s">
        <v>157</v>
      </c>
      <c r="Y120" s="2" t="s">
        <v>328</v>
      </c>
      <c r="Z120" s="4">
        <v>113</v>
      </c>
      <c r="AA120" s="4">
        <f>=ROUNDDOWN(18.8333333333333,0)</f>
      </c>
      <c r="AB120" s="5">
        <v>6</v>
      </c>
      <c r="AC120" s="2" t="s">
        <v>99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27</v>
      </c>
      <c r="BK120" s="8">
        <v>1481.22</v>
      </c>
      <c r="BL120" s="2" t="s">
        <v>614</v>
      </c>
      <c r="BM120" s="7"/>
      <c r="BN120" s="7"/>
      <c r="BO120" s="4"/>
      <c r="BP120" s="8"/>
      <c r="BQ120" s="4"/>
      <c r="BR120" s="8"/>
      <c r="BS120" s="7"/>
      <c r="BT120" s="7"/>
      <c r="BU120" s="2" t="s">
        <v>108</v>
      </c>
      <c r="BV120" s="2" t="s">
        <v>96</v>
      </c>
      <c r="BW120" s="2" t="s">
        <v>344</v>
      </c>
      <c r="BX120" s="2" t="s">
        <v>615</v>
      </c>
      <c r="BY120" s="2" t="s">
        <v>111</v>
      </c>
      <c r="BZ120" s="2" t="s">
        <v>111</v>
      </c>
      <c r="CA120" s="2" t="s">
        <v>99</v>
      </c>
    </row>
    <row r="121">
      <c r="A121" s="2" t="s">
        <v>616</v>
      </c>
      <c r="B121" s="2" t="s">
        <v>88</v>
      </c>
      <c r="C121" s="2" t="s">
        <v>89</v>
      </c>
      <c r="D121" s="2" t="s">
        <v>442</v>
      </c>
      <c r="E121" s="2" t="s">
        <v>443</v>
      </c>
      <c r="F121" s="2" t="s">
        <v>408</v>
      </c>
      <c r="G121" s="2" t="s">
        <v>408</v>
      </c>
      <c r="H121" s="2" t="s">
        <v>99</v>
      </c>
      <c r="I121" s="2" t="s">
        <v>613</v>
      </c>
      <c r="J121" s="2" t="s">
        <v>113</v>
      </c>
      <c r="K121" s="2" t="s">
        <v>410</v>
      </c>
      <c r="L121" s="3">
        <v>65</v>
      </c>
      <c r="M121" s="3">
        <v>68.24</v>
      </c>
      <c r="N121" s="3">
        <v>129.99</v>
      </c>
      <c r="O121" s="2" t="s">
        <v>179</v>
      </c>
      <c r="P121" s="2" t="s">
        <v>168</v>
      </c>
      <c r="Q121" s="2" t="s">
        <v>98</v>
      </c>
      <c r="R121" s="2" t="s">
        <v>99</v>
      </c>
      <c r="S121" s="2" t="s">
        <v>411</v>
      </c>
      <c r="T121" s="2" t="s">
        <v>206</v>
      </c>
      <c r="U121" s="2" t="s">
        <v>102</v>
      </c>
      <c r="V121" s="2" t="s">
        <v>353</v>
      </c>
      <c r="W121" s="2" t="s">
        <v>104</v>
      </c>
      <c r="X121" s="2" t="s">
        <v>157</v>
      </c>
      <c r="Y121" s="2" t="s">
        <v>328</v>
      </c>
      <c r="Z121" s="4">
        <v>198</v>
      </c>
      <c r="AA121" s="4">
        <f>=ROUNDDOWN(66,0)</f>
      </c>
      <c r="AB121" s="5">
        <v>3</v>
      </c>
      <c r="AC121" s="2" t="s">
        <v>99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9</v>
      </c>
      <c r="BK121" s="8">
        <v>660.52</v>
      </c>
      <c r="BL121" s="2" t="s">
        <v>617</v>
      </c>
      <c r="BM121" s="7"/>
      <c r="BN121" s="7"/>
      <c r="BO121" s="4"/>
      <c r="BP121" s="8"/>
      <c r="BQ121" s="4"/>
      <c r="BR121" s="8"/>
      <c r="BS121" s="7"/>
      <c r="BT121" s="7"/>
      <c r="BU121" s="2" t="s">
        <v>108</v>
      </c>
      <c r="BV121" s="2" t="s">
        <v>96</v>
      </c>
      <c r="BW121" s="2" t="s">
        <v>344</v>
      </c>
      <c r="BX121" s="2" t="s">
        <v>618</v>
      </c>
      <c r="BY121" s="2" t="s">
        <v>111</v>
      </c>
      <c r="BZ121" s="2" t="s">
        <v>111</v>
      </c>
      <c r="CA121" s="2" t="s">
        <v>99</v>
      </c>
    </row>
    <row r="122">
      <c r="A122" s="2" t="s">
        <v>619</v>
      </c>
      <c r="B122" s="2" t="s">
        <v>88</v>
      </c>
      <c r="C122" s="2" t="s">
        <v>89</v>
      </c>
      <c r="D122" s="2" t="s">
        <v>442</v>
      </c>
      <c r="E122" s="2" t="s">
        <v>443</v>
      </c>
      <c r="F122" s="2" t="s">
        <v>429</v>
      </c>
      <c r="G122" s="2" t="s">
        <v>429</v>
      </c>
      <c r="H122" s="2" t="s">
        <v>429</v>
      </c>
      <c r="I122" s="2" t="s">
        <v>620</v>
      </c>
      <c r="J122" s="2" t="s">
        <v>94</v>
      </c>
      <c r="K122" s="2" t="s">
        <v>178</v>
      </c>
      <c r="L122" s="3">
        <v>52.8</v>
      </c>
      <c r="M122" s="3">
        <v>55.44</v>
      </c>
      <c r="N122" s="3">
        <v>109.99</v>
      </c>
      <c r="O122" s="2" t="s">
        <v>167</v>
      </c>
      <c r="P122" s="2" t="s">
        <v>168</v>
      </c>
      <c r="Q122" s="2" t="s">
        <v>98</v>
      </c>
      <c r="R122" s="2" t="s">
        <v>99</v>
      </c>
      <c r="S122" s="2" t="s">
        <v>431</v>
      </c>
      <c r="T122" s="2" t="s">
        <v>99</v>
      </c>
      <c r="U122" s="2" t="s">
        <v>102</v>
      </c>
      <c r="V122" s="2" t="s">
        <v>104</v>
      </c>
      <c r="W122" s="2" t="s">
        <v>432</v>
      </c>
      <c r="X122" s="2" t="s">
        <v>157</v>
      </c>
      <c r="Y122" s="2" t="s">
        <v>433</v>
      </c>
      <c r="Z122" s="4">
        <v>105</v>
      </c>
      <c r="AA122" s="4">
        <f>=ROUNDDOWN(58.3333333333333,0)</f>
      </c>
      <c r="AB122" s="5">
        <v>1.8</v>
      </c>
      <c r="AC122" s="2" t="s">
        <v>99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>
        <v>2</v>
      </c>
      <c r="BK122" s="8">
        <v>87.27</v>
      </c>
      <c r="BL122" s="2" t="s">
        <v>621</v>
      </c>
      <c r="BM122" s="7"/>
      <c r="BN122" s="7"/>
      <c r="BO122" s="4"/>
      <c r="BP122" s="8"/>
      <c r="BQ122" s="4"/>
      <c r="BR122" s="8"/>
      <c r="BS122" s="7"/>
      <c r="BT122" s="7"/>
      <c r="BU122" s="2" t="s">
        <v>108</v>
      </c>
      <c r="BV122" s="2" t="s">
        <v>96</v>
      </c>
      <c r="BW122" s="2" t="s">
        <v>435</v>
      </c>
      <c r="BX122" s="2" t="s">
        <v>436</v>
      </c>
      <c r="BY122" s="2" t="s">
        <v>437</v>
      </c>
      <c r="BZ122" s="2" t="s">
        <v>111</v>
      </c>
      <c r="CA122" s="2" t="s">
        <v>99</v>
      </c>
    </row>
    <row r="123">
      <c r="A123" s="2" t="s">
        <v>622</v>
      </c>
      <c r="B123" s="2" t="s">
        <v>88</v>
      </c>
      <c r="C123" s="2" t="s">
        <v>89</v>
      </c>
      <c r="D123" s="2" t="s">
        <v>442</v>
      </c>
      <c r="E123" s="2" t="s">
        <v>443</v>
      </c>
      <c r="F123" s="2" t="s">
        <v>429</v>
      </c>
      <c r="G123" s="2" t="s">
        <v>429</v>
      </c>
      <c r="H123" s="2" t="s">
        <v>429</v>
      </c>
      <c r="I123" s="2" t="s">
        <v>620</v>
      </c>
      <c r="J123" s="2" t="s">
        <v>113</v>
      </c>
      <c r="K123" s="2" t="s">
        <v>178</v>
      </c>
      <c r="L123" s="3">
        <v>67.2</v>
      </c>
      <c r="M123" s="3">
        <v>70.56</v>
      </c>
      <c r="N123" s="3">
        <v>139.99</v>
      </c>
      <c r="O123" s="2" t="s">
        <v>167</v>
      </c>
      <c r="P123" s="2" t="s">
        <v>168</v>
      </c>
      <c r="Q123" s="2" t="s">
        <v>98</v>
      </c>
      <c r="R123" s="2" t="s">
        <v>99</v>
      </c>
      <c r="S123" s="2" t="s">
        <v>431</v>
      </c>
      <c r="T123" s="2" t="s">
        <v>99</v>
      </c>
      <c r="U123" s="2" t="s">
        <v>102</v>
      </c>
      <c r="V123" s="2" t="s">
        <v>104</v>
      </c>
      <c r="W123" s="2" t="s">
        <v>432</v>
      </c>
      <c r="X123" s="2" t="s">
        <v>157</v>
      </c>
      <c r="Y123" s="2" t="s">
        <v>433</v>
      </c>
      <c r="Z123" s="4">
        <v>347</v>
      </c>
      <c r="AA123" s="4">
        <f>=ROUNDDOWN(347,0)</f>
      </c>
      <c r="AB123" s="5">
        <v>1</v>
      </c>
      <c r="AC123" s="2" t="s">
        <v>99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1</v>
      </c>
      <c r="BK123" s="8">
        <v>79.65</v>
      </c>
      <c r="BL123" s="2" t="s">
        <v>484</v>
      </c>
      <c r="BM123" s="7"/>
      <c r="BN123" s="7"/>
      <c r="BO123" s="4"/>
      <c r="BP123" s="8"/>
      <c r="BQ123" s="4"/>
      <c r="BR123" s="8"/>
      <c r="BS123" s="7"/>
      <c r="BT123" s="7"/>
      <c r="BU123" s="2" t="s">
        <v>108</v>
      </c>
      <c r="BV123" s="2" t="s">
        <v>96</v>
      </c>
      <c r="BW123" s="2" t="s">
        <v>435</v>
      </c>
      <c r="BX123" s="2" t="s">
        <v>623</v>
      </c>
      <c r="BY123" s="2" t="s">
        <v>437</v>
      </c>
      <c r="BZ123" s="2" t="s">
        <v>111</v>
      </c>
      <c r="CA123" s="2" t="s">
        <v>99</v>
      </c>
    </row>
    <row r="124">
      <c r="A124" s="2" t="s">
        <v>624</v>
      </c>
      <c r="B124" s="2" t="s">
        <v>88</v>
      </c>
      <c r="C124" s="2" t="s">
        <v>89</v>
      </c>
      <c r="D124" s="2" t="s">
        <v>625</v>
      </c>
      <c r="E124" s="2" t="s">
        <v>626</v>
      </c>
      <c r="F124" s="2" t="s">
        <v>627</v>
      </c>
      <c r="G124" s="2" t="s">
        <v>627</v>
      </c>
      <c r="H124" s="2" t="s">
        <v>627</v>
      </c>
      <c r="I124" s="2" t="s">
        <v>628</v>
      </c>
      <c r="J124" s="2" t="s">
        <v>94</v>
      </c>
      <c r="K124" s="2" t="s">
        <v>629</v>
      </c>
      <c r="L124" s="3">
        <v>63.7</v>
      </c>
      <c r="M124" s="3">
        <v>66.89</v>
      </c>
      <c r="N124" s="3">
        <v>129.99</v>
      </c>
      <c r="O124" s="2" t="s">
        <v>179</v>
      </c>
      <c r="P124" s="2" t="s">
        <v>168</v>
      </c>
      <c r="Q124" s="2" t="s">
        <v>98</v>
      </c>
      <c r="R124" s="2" t="s">
        <v>99</v>
      </c>
      <c r="S124" s="2" t="s">
        <v>630</v>
      </c>
      <c r="T124" s="2" t="s">
        <v>206</v>
      </c>
      <c r="U124" s="2" t="s">
        <v>102</v>
      </c>
      <c r="V124" s="2" t="s">
        <v>103</v>
      </c>
      <c r="W124" s="2" t="s">
        <v>182</v>
      </c>
      <c r="X124" s="2" t="s">
        <v>99</v>
      </c>
      <c r="Y124" s="2" t="s">
        <v>631</v>
      </c>
      <c r="Z124" s="4">
        <v>31</v>
      </c>
      <c r="AA124" s="4">
        <f>=ROUNDDOWN(6.2,0)</f>
      </c>
      <c r="AB124" s="5">
        <v>5</v>
      </c>
      <c r="AC124" s="2" t="s">
        <v>99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1</v>
      </c>
      <c r="AQ124" s="8">
        <v>45.82</v>
      </c>
      <c r="AR124" s="4"/>
      <c r="AS124" s="8"/>
      <c r="AT124" s="7"/>
      <c r="AU124" s="7"/>
      <c r="AV124" s="4">
        <v>4</v>
      </c>
      <c r="AW124" s="8">
        <v>206.2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0.2222</v>
      </c>
      <c r="BC124" s="4">
        <v>6</v>
      </c>
      <c r="BD124" s="8">
        <v>365.36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0.5644</v>
      </c>
      <c r="BJ124" s="4">
        <v>27</v>
      </c>
      <c r="BK124" s="8">
        <v>1774.93</v>
      </c>
      <c r="BL124" s="2" t="s">
        <v>632</v>
      </c>
      <c r="BM124" s="7">
        <v>0.037</v>
      </c>
      <c r="BN124" s="7">
        <v>0.0258</v>
      </c>
      <c r="BO124" s="4">
        <v>1</v>
      </c>
      <c r="BP124" s="8">
        <v>45.82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633</v>
      </c>
      <c r="BX124" s="2" t="s">
        <v>623</v>
      </c>
      <c r="BY124" s="2" t="s">
        <v>111</v>
      </c>
      <c r="BZ124" s="2" t="s">
        <v>111</v>
      </c>
      <c r="CA124" s="2" t="s">
        <v>99</v>
      </c>
    </row>
    <row r="125">
      <c r="A125" s="2" t="s">
        <v>634</v>
      </c>
      <c r="B125" s="2" t="s">
        <v>88</v>
      </c>
      <c r="C125" s="2" t="s">
        <v>89</v>
      </c>
      <c r="D125" s="2" t="s">
        <v>625</v>
      </c>
      <c r="E125" s="2" t="s">
        <v>626</v>
      </c>
      <c r="F125" s="2" t="s">
        <v>627</v>
      </c>
      <c r="G125" s="2" t="s">
        <v>627</v>
      </c>
      <c r="H125" s="2" t="s">
        <v>627</v>
      </c>
      <c r="I125" s="2" t="s">
        <v>628</v>
      </c>
      <c r="J125" s="2" t="s">
        <v>113</v>
      </c>
      <c r="K125" s="2" t="s">
        <v>629</v>
      </c>
      <c r="L125" s="3">
        <v>73.5</v>
      </c>
      <c r="M125" s="3">
        <v>77.18</v>
      </c>
      <c r="N125" s="3">
        <v>149.99</v>
      </c>
      <c r="O125" s="2" t="s">
        <v>179</v>
      </c>
      <c r="P125" s="2" t="s">
        <v>168</v>
      </c>
      <c r="Q125" s="2" t="s">
        <v>98</v>
      </c>
      <c r="R125" s="2" t="s">
        <v>99</v>
      </c>
      <c r="S125" s="2" t="s">
        <v>630</v>
      </c>
      <c r="T125" s="2" t="s">
        <v>206</v>
      </c>
      <c r="U125" s="2" t="s">
        <v>102</v>
      </c>
      <c r="V125" s="2" t="s">
        <v>103</v>
      </c>
      <c r="W125" s="2" t="s">
        <v>182</v>
      </c>
      <c r="X125" s="2" t="s">
        <v>99</v>
      </c>
      <c r="Y125" s="2" t="s">
        <v>631</v>
      </c>
      <c r="Z125" s="4">
        <v>59</v>
      </c>
      <c r="AA125" s="4">
        <f>=ROUNDDOWN(9.83333333333333,0)</f>
      </c>
      <c r="AB125" s="5">
        <v>6</v>
      </c>
      <c r="AC125" s="2" t="s">
        <v>99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3</v>
      </c>
      <c r="AQ125" s="8">
        <v>160.38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0.7778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33</v>
      </c>
      <c r="BK125" s="8">
        <v>2586.68</v>
      </c>
      <c r="BL125" s="2" t="s">
        <v>635</v>
      </c>
      <c r="BM125" s="7">
        <v>0.0909</v>
      </c>
      <c r="BN125" s="7">
        <v>0.062</v>
      </c>
      <c r="BO125" s="4">
        <v>3</v>
      </c>
      <c r="BP125" s="8">
        <v>160.38</v>
      </c>
      <c r="BQ125" s="4"/>
      <c r="BR125" s="8"/>
      <c r="BS125" s="7"/>
      <c r="BT125" s="7"/>
      <c r="BU125" s="2" t="s">
        <v>108</v>
      </c>
      <c r="BV125" s="2" t="s">
        <v>96</v>
      </c>
      <c r="BW125" s="2" t="s">
        <v>633</v>
      </c>
      <c r="BX125" s="2" t="s">
        <v>636</v>
      </c>
      <c r="BY125" s="2" t="s">
        <v>111</v>
      </c>
      <c r="BZ125" s="2" t="s">
        <v>111</v>
      </c>
      <c r="CA125" s="2" t="s">
        <v>99</v>
      </c>
    </row>
    <row r="126">
      <c r="A126" s="2" t="s">
        <v>637</v>
      </c>
      <c r="B126" s="2" t="s">
        <v>88</v>
      </c>
      <c r="C126" s="2" t="s">
        <v>89</v>
      </c>
      <c r="D126" s="2" t="s">
        <v>625</v>
      </c>
      <c r="E126" s="2" t="s">
        <v>626</v>
      </c>
      <c r="F126" s="2" t="s">
        <v>627</v>
      </c>
      <c r="G126" s="2" t="s">
        <v>627</v>
      </c>
      <c r="H126" s="2" t="s">
        <v>627</v>
      </c>
      <c r="I126" s="2" t="s">
        <v>628</v>
      </c>
      <c r="J126" s="2" t="s">
        <v>94</v>
      </c>
      <c r="K126" s="2" t="s">
        <v>178</v>
      </c>
      <c r="L126" s="3">
        <v>71.67</v>
      </c>
      <c r="M126" s="3">
        <v>75.25</v>
      </c>
      <c r="N126" s="3">
        <v>149.99</v>
      </c>
      <c r="O126" s="2" t="s">
        <v>96</v>
      </c>
      <c r="P126" s="2" t="s">
        <v>304</v>
      </c>
      <c r="Q126" s="2" t="s">
        <v>98</v>
      </c>
      <c r="R126" s="2" t="s">
        <v>99</v>
      </c>
      <c r="S126" s="2" t="s">
        <v>638</v>
      </c>
      <c r="T126" s="2" t="s">
        <v>206</v>
      </c>
      <c r="U126" s="2" t="s">
        <v>102</v>
      </c>
      <c r="V126" s="2" t="s">
        <v>103</v>
      </c>
      <c r="W126" s="2" t="s">
        <v>182</v>
      </c>
      <c r="X126" s="2" t="s">
        <v>99</v>
      </c>
      <c r="Y126" s="2" t="s">
        <v>328</v>
      </c>
      <c r="Z126" s="4"/>
      <c r="AA126" s="4">
        <f>=ROUNDDOWN({0},0)</f>
      </c>
      <c r="AB126" s="5">
        <v>4.3</v>
      </c>
      <c r="AC126" s="2" t="s">
        <v>99</v>
      </c>
      <c r="AD126" s="4"/>
      <c r="AE126" s="4"/>
      <c r="AF126" s="6">
        <v>64</v>
      </c>
      <c r="AG126" s="6"/>
      <c r="AH126" s="7">
        <v>0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>
        <v>2</v>
      </c>
      <c r="AW126" s="8">
        <v>159.16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0.4356</v>
      </c>
      <c r="BJ126" s="4">
        <v>3</v>
      </c>
      <c r="BK126" s="8">
        <v>207.18</v>
      </c>
      <c r="BL126" s="2" t="s">
        <v>639</v>
      </c>
      <c r="BM126" s="7"/>
      <c r="BN126" s="7"/>
      <c r="BO126" s="4"/>
      <c r="BP126" s="8"/>
      <c r="BQ126" s="4"/>
      <c r="BR126" s="8"/>
      <c r="BS126" s="7"/>
      <c r="BT126" s="7"/>
      <c r="BU126" s="2" t="s">
        <v>108</v>
      </c>
      <c r="BV126" s="2" t="s">
        <v>96</v>
      </c>
      <c r="BW126" s="2" t="s">
        <v>344</v>
      </c>
      <c r="BX126" s="2" t="s">
        <v>640</v>
      </c>
      <c r="BY126" s="2" t="s">
        <v>111</v>
      </c>
      <c r="BZ126" s="2" t="s">
        <v>111</v>
      </c>
      <c r="CA126" s="2" t="s">
        <v>99</v>
      </c>
    </row>
    <row r="127">
      <c r="A127" s="2" t="s">
        <v>641</v>
      </c>
      <c r="B127" s="2" t="s">
        <v>88</v>
      </c>
      <c r="C127" s="2" t="s">
        <v>89</v>
      </c>
      <c r="D127" s="2" t="s">
        <v>625</v>
      </c>
      <c r="E127" s="2" t="s">
        <v>626</v>
      </c>
      <c r="F127" s="2" t="s">
        <v>627</v>
      </c>
      <c r="G127" s="2" t="s">
        <v>627</v>
      </c>
      <c r="H127" s="2" t="s">
        <v>627</v>
      </c>
      <c r="I127" s="2" t="s">
        <v>628</v>
      </c>
      <c r="J127" s="2" t="s">
        <v>113</v>
      </c>
      <c r="K127" s="2" t="s">
        <v>178</v>
      </c>
      <c r="L127" s="3">
        <v>83.04</v>
      </c>
      <c r="M127" s="3">
        <v>87.19</v>
      </c>
      <c r="N127" s="3">
        <v>174.99</v>
      </c>
      <c r="O127" s="2" t="s">
        <v>96</v>
      </c>
      <c r="P127" s="2" t="s">
        <v>304</v>
      </c>
      <c r="Q127" s="2" t="s">
        <v>98</v>
      </c>
      <c r="R127" s="2" t="s">
        <v>99</v>
      </c>
      <c r="S127" s="2" t="s">
        <v>638</v>
      </c>
      <c r="T127" s="2" t="s">
        <v>206</v>
      </c>
      <c r="U127" s="2" t="s">
        <v>102</v>
      </c>
      <c r="V127" s="2" t="s">
        <v>103</v>
      </c>
      <c r="W127" s="2" t="s">
        <v>182</v>
      </c>
      <c r="X127" s="2" t="s">
        <v>99</v>
      </c>
      <c r="Y127" s="2" t="s">
        <v>328</v>
      </c>
      <c r="Z127" s="4">
        <v>191</v>
      </c>
      <c r="AA127" s="4">
        <f>=ROUNDDOWN(28.0882352941176,0)</f>
      </c>
      <c r="AB127" s="5">
        <v>6.8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2</v>
      </c>
      <c r="AQ127" s="8">
        <v>159.16</v>
      </c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1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29</v>
      </c>
      <c r="BK127" s="8">
        <v>2456.99</v>
      </c>
      <c r="BL127" s="2" t="s">
        <v>642</v>
      </c>
      <c r="BM127" s="7">
        <v>0.069</v>
      </c>
      <c r="BN127" s="7">
        <v>0.0648</v>
      </c>
      <c r="BO127" s="4">
        <v>2</v>
      </c>
      <c r="BP127" s="8">
        <v>159.16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344</v>
      </c>
      <c r="BX127" s="2" t="s">
        <v>643</v>
      </c>
      <c r="BY127" s="2" t="s">
        <v>111</v>
      </c>
      <c r="BZ127" s="2" t="s">
        <v>111</v>
      </c>
      <c r="CA127" s="2" t="s">
        <v>99</v>
      </c>
    </row>
    <row r="128">
      <c r="A128" s="2" t="s">
        <v>644</v>
      </c>
      <c r="B128" s="2" t="s">
        <v>88</v>
      </c>
      <c r="C128" s="2" t="s">
        <v>89</v>
      </c>
      <c r="D128" s="2" t="s">
        <v>625</v>
      </c>
      <c r="E128" s="2" t="s">
        <v>626</v>
      </c>
      <c r="F128" s="2" t="s">
        <v>322</v>
      </c>
      <c r="G128" s="2" t="s">
        <v>322</v>
      </c>
      <c r="H128" s="2" t="s">
        <v>322</v>
      </c>
      <c r="I128" s="2" t="s">
        <v>645</v>
      </c>
      <c r="J128" s="2" t="s">
        <v>94</v>
      </c>
      <c r="K128" s="2" t="s">
        <v>178</v>
      </c>
      <c r="L128" s="3">
        <v>52.8</v>
      </c>
      <c r="M128" s="3">
        <v>55.43</v>
      </c>
      <c r="N128" s="3">
        <v>109.99</v>
      </c>
      <c r="O128" s="2" t="s">
        <v>96</v>
      </c>
      <c r="P128" s="2" t="s">
        <v>304</v>
      </c>
      <c r="Q128" s="2" t="s">
        <v>98</v>
      </c>
      <c r="R128" s="2" t="s">
        <v>99</v>
      </c>
      <c r="S128" s="2" t="s">
        <v>342</v>
      </c>
      <c r="T128" s="2" t="s">
        <v>101</v>
      </c>
      <c r="U128" s="2" t="s">
        <v>102</v>
      </c>
      <c r="V128" s="2" t="s">
        <v>103</v>
      </c>
      <c r="W128" s="2" t="s">
        <v>326</v>
      </c>
      <c r="X128" s="2" t="s">
        <v>646</v>
      </c>
      <c r="Y128" s="2" t="s">
        <v>647</v>
      </c>
      <c r="Z128" s="4">
        <v>91</v>
      </c>
      <c r="AA128" s="4">
        <f>=ROUNDDOWN(19.7826086956522,0)</f>
      </c>
      <c r="AB128" s="5">
        <v>4.6</v>
      </c>
      <c r="AC128" s="2" t="s">
        <v>99</v>
      </c>
      <c r="AD128" s="4"/>
      <c r="AE128" s="4"/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>
        <v>3</v>
      </c>
      <c r="AW128" s="8">
        <v>220.58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>
        <v>3</v>
      </c>
      <c r="BD128" s="8">
        <v>220.58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1</v>
      </c>
      <c r="BJ128" s="4">
        <v>28</v>
      </c>
      <c r="BK128" s="8">
        <v>1636.95</v>
      </c>
      <c r="BL128" s="2" t="s">
        <v>648</v>
      </c>
      <c r="BM128" s="7"/>
      <c r="BN128" s="7"/>
      <c r="BO128" s="4"/>
      <c r="BP128" s="8"/>
      <c r="BQ128" s="4"/>
      <c r="BR128" s="8"/>
      <c r="BS128" s="7"/>
      <c r="BT128" s="7"/>
      <c r="BU128" s="2" t="s">
        <v>108</v>
      </c>
      <c r="BV128" s="2" t="s">
        <v>96</v>
      </c>
      <c r="BW128" s="2" t="s">
        <v>649</v>
      </c>
      <c r="BX128" s="2" t="s">
        <v>650</v>
      </c>
      <c r="BY128" s="2" t="s">
        <v>111</v>
      </c>
      <c r="BZ128" s="2" t="s">
        <v>111</v>
      </c>
      <c r="CA128" s="2" t="s">
        <v>99</v>
      </c>
    </row>
    <row r="129">
      <c r="A129" s="2" t="s">
        <v>651</v>
      </c>
      <c r="B129" s="2" t="s">
        <v>88</v>
      </c>
      <c r="C129" s="2" t="s">
        <v>89</v>
      </c>
      <c r="D129" s="2" t="s">
        <v>625</v>
      </c>
      <c r="E129" s="2" t="s">
        <v>626</v>
      </c>
      <c r="F129" s="2" t="s">
        <v>322</v>
      </c>
      <c r="G129" s="2" t="s">
        <v>322</v>
      </c>
      <c r="H129" s="2" t="s">
        <v>322</v>
      </c>
      <c r="I129" s="2" t="s">
        <v>645</v>
      </c>
      <c r="J129" s="2" t="s">
        <v>113</v>
      </c>
      <c r="K129" s="2" t="s">
        <v>178</v>
      </c>
      <c r="L129" s="3">
        <v>72.79</v>
      </c>
      <c r="M129" s="3">
        <v>76.43</v>
      </c>
      <c r="N129" s="3">
        <v>139.99</v>
      </c>
      <c r="O129" s="2" t="s">
        <v>96</v>
      </c>
      <c r="P129" s="2" t="s">
        <v>304</v>
      </c>
      <c r="Q129" s="2" t="s">
        <v>98</v>
      </c>
      <c r="R129" s="2" t="s">
        <v>99</v>
      </c>
      <c r="S129" s="2" t="s">
        <v>342</v>
      </c>
      <c r="T129" s="2" t="s">
        <v>101</v>
      </c>
      <c r="U129" s="2" t="s">
        <v>102</v>
      </c>
      <c r="V129" s="2" t="s">
        <v>103</v>
      </c>
      <c r="W129" s="2" t="s">
        <v>326</v>
      </c>
      <c r="X129" s="2" t="s">
        <v>646</v>
      </c>
      <c r="Y129" s="2" t="s">
        <v>647</v>
      </c>
      <c r="Z129" s="4">
        <v>160</v>
      </c>
      <c r="AA129" s="4">
        <f>=ROUNDDOWN(25.3968253968254,0)</f>
      </c>
      <c r="AB129" s="5">
        <v>6.3</v>
      </c>
      <c r="AC129" s="2" t="s">
        <v>99</v>
      </c>
      <c r="AD129" s="4"/>
      <c r="AE129" s="4"/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3</v>
      </c>
      <c r="AQ129" s="8">
        <v>220.58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41</v>
      </c>
      <c r="BK129" s="8">
        <v>3279.57</v>
      </c>
      <c r="BL129" s="2" t="s">
        <v>652</v>
      </c>
      <c r="BM129" s="7">
        <v>0.0732</v>
      </c>
      <c r="BN129" s="7">
        <v>0.0673</v>
      </c>
      <c r="BO129" s="4">
        <v>3</v>
      </c>
      <c r="BP129" s="8">
        <v>220.58</v>
      </c>
      <c r="BQ129" s="4"/>
      <c r="BR129" s="8"/>
      <c r="BS129" s="7"/>
      <c r="BT129" s="7"/>
      <c r="BU129" s="2" t="s">
        <v>108</v>
      </c>
      <c r="BV129" s="2" t="s">
        <v>96</v>
      </c>
      <c r="BW129" s="2" t="s">
        <v>649</v>
      </c>
      <c r="BX129" s="2" t="s">
        <v>653</v>
      </c>
      <c r="BY129" s="2" t="s">
        <v>111</v>
      </c>
      <c r="BZ129" s="2" t="s">
        <v>111</v>
      </c>
      <c r="CA129" s="2" t="s">
        <v>99</v>
      </c>
    </row>
    <row r="130">
      <c r="A130" s="2" t="s">
        <v>654</v>
      </c>
      <c r="B130" s="2" t="s">
        <v>88</v>
      </c>
      <c r="C130" s="2" t="s">
        <v>89</v>
      </c>
      <c r="D130" s="2" t="s">
        <v>625</v>
      </c>
      <c r="E130" s="2" t="s">
        <v>626</v>
      </c>
      <c r="F130" s="2" t="s">
        <v>655</v>
      </c>
      <c r="G130" s="2" t="s">
        <v>655</v>
      </c>
      <c r="H130" s="2" t="s">
        <v>655</v>
      </c>
      <c r="I130" s="2" t="s">
        <v>656</v>
      </c>
      <c r="J130" s="2" t="s">
        <v>113</v>
      </c>
      <c r="K130" s="2" t="s">
        <v>291</v>
      </c>
      <c r="L130" s="3">
        <v>75</v>
      </c>
      <c r="M130" s="3">
        <v>78.75</v>
      </c>
      <c r="N130" s="3">
        <v>149.99</v>
      </c>
      <c r="O130" s="2" t="s">
        <v>167</v>
      </c>
      <c r="P130" s="2" t="s">
        <v>168</v>
      </c>
      <c r="Q130" s="2" t="s">
        <v>98</v>
      </c>
      <c r="R130" s="2" t="s">
        <v>99</v>
      </c>
      <c r="S130" s="2" t="s">
        <v>657</v>
      </c>
      <c r="T130" s="2" t="s">
        <v>170</v>
      </c>
      <c r="U130" s="2" t="s">
        <v>102</v>
      </c>
      <c r="V130" s="2" t="s">
        <v>256</v>
      </c>
      <c r="W130" s="2" t="s">
        <v>268</v>
      </c>
      <c r="X130" s="2" t="s">
        <v>157</v>
      </c>
      <c r="Y130" s="2" t="s">
        <v>658</v>
      </c>
      <c r="Z130" s="4">
        <v>41</v>
      </c>
      <c r="AA130" s="4">
        <f>=ROUNDDOWN(8.2,0)</f>
      </c>
      <c r="AB130" s="5">
        <v>5</v>
      </c>
      <c r="AC130" s="2" t="s">
        <v>99</v>
      </c>
      <c r="AD130" s="4"/>
      <c r="AE130" s="4"/>
      <c r="AF130" s="6">
        <v>80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3</v>
      </c>
      <c r="AQ130" s="8">
        <v>165.36</v>
      </c>
      <c r="AR130" s="4"/>
      <c r="AS130" s="8"/>
      <c r="AT130" s="7"/>
      <c r="AU130" s="7"/>
      <c r="AV130" s="4">
        <v>3</v>
      </c>
      <c r="AW130" s="8">
        <v>165.36</v>
      </c>
      <c r="AX130" s="4"/>
      <c r="AY130" s="8"/>
      <c r="AZ130" s="7"/>
      <c r="BA130" s="7"/>
      <c r="BB130" s="7">
        <v>1</v>
      </c>
      <c r="BC130" s="4">
        <v>3</v>
      </c>
      <c r="BD130" s="8">
        <v>165.36</v>
      </c>
      <c r="BE130" s="4"/>
      <c r="BF130" s="8"/>
      <c r="BG130" s="7"/>
      <c r="BH130" s="7"/>
      <c r="BI130" s="7">
        <v>1</v>
      </c>
      <c r="BJ130" s="4">
        <v>30</v>
      </c>
      <c r="BK130" s="8">
        <v>2172.98</v>
      </c>
      <c r="BL130" s="2" t="s">
        <v>659</v>
      </c>
      <c r="BM130" s="7">
        <v>0.1</v>
      </c>
      <c r="BN130" s="7">
        <v>0.0761</v>
      </c>
      <c r="BO130" s="4">
        <v>3</v>
      </c>
      <c r="BP130" s="8">
        <v>165.36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660</v>
      </c>
      <c r="BX130" s="2" t="s">
        <v>661</v>
      </c>
      <c r="BY130" s="2" t="s">
        <v>111</v>
      </c>
      <c r="BZ130" s="2" t="s">
        <v>111</v>
      </c>
      <c r="CA130" s="2" t="s">
        <v>99</v>
      </c>
    </row>
    <row r="131">
      <c r="A131" s="2" t="s">
        <v>662</v>
      </c>
      <c r="B131" s="2" t="s">
        <v>88</v>
      </c>
      <c r="C131" s="2" t="s">
        <v>89</v>
      </c>
      <c r="D131" s="2" t="s">
        <v>625</v>
      </c>
      <c r="E131" s="2" t="s">
        <v>626</v>
      </c>
      <c r="F131" s="2" t="s">
        <v>663</v>
      </c>
      <c r="G131" s="2" t="s">
        <v>663</v>
      </c>
      <c r="H131" s="2" t="s">
        <v>99</v>
      </c>
      <c r="I131" s="2" t="s">
        <v>664</v>
      </c>
      <c r="J131" s="2" t="s">
        <v>113</v>
      </c>
      <c r="K131" s="2" t="s">
        <v>665</v>
      </c>
      <c r="L131" s="3">
        <v>73.5</v>
      </c>
      <c r="M131" s="3">
        <v>77.17</v>
      </c>
      <c r="N131" s="3">
        <v>149.99</v>
      </c>
      <c r="O131" s="2" t="s">
        <v>167</v>
      </c>
      <c r="P131" s="2" t="s">
        <v>168</v>
      </c>
      <c r="Q131" s="2" t="s">
        <v>98</v>
      </c>
      <c r="R131" s="2" t="s">
        <v>99</v>
      </c>
      <c r="S131" s="2" t="s">
        <v>666</v>
      </c>
      <c r="T131" s="2" t="s">
        <v>99</v>
      </c>
      <c r="U131" s="2" t="s">
        <v>99</v>
      </c>
      <c r="V131" s="2" t="s">
        <v>256</v>
      </c>
      <c r="W131" s="2" t="s">
        <v>104</v>
      </c>
      <c r="X131" s="2" t="s">
        <v>99</v>
      </c>
      <c r="Y131" s="2" t="s">
        <v>328</v>
      </c>
      <c r="Z131" s="4">
        <v>47</v>
      </c>
      <c r="AA131" s="4">
        <f>=ROUNDDOWN(10,0)</f>
      </c>
      <c r="AB131" s="5">
        <v>4.7</v>
      </c>
      <c r="AC131" s="2" t="s">
        <v>99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3</v>
      </c>
      <c r="AQ131" s="8">
        <v>114.57</v>
      </c>
      <c r="AR131" s="4"/>
      <c r="AS131" s="8"/>
      <c r="AT131" s="7"/>
      <c r="AU131" s="7"/>
      <c r="AV131" s="4">
        <v>3</v>
      </c>
      <c r="AW131" s="8">
        <v>114.57</v>
      </c>
      <c r="AX131" s="4"/>
      <c r="AY131" s="8"/>
      <c r="AZ131" s="7"/>
      <c r="BA131" s="7"/>
      <c r="BB131" s="7">
        <v>1</v>
      </c>
      <c r="BC131" s="4">
        <v>3</v>
      </c>
      <c r="BD131" s="8">
        <v>114.57</v>
      </c>
      <c r="BE131" s="4"/>
      <c r="BF131" s="8"/>
      <c r="BG131" s="7"/>
      <c r="BH131" s="7"/>
      <c r="BI131" s="7">
        <v>1</v>
      </c>
      <c r="BJ131" s="4">
        <v>22</v>
      </c>
      <c r="BK131" s="8">
        <v>1072.45</v>
      </c>
      <c r="BL131" s="2" t="s">
        <v>476</v>
      </c>
      <c r="BM131" s="7">
        <v>0.1364</v>
      </c>
      <c r="BN131" s="7">
        <v>0.1068</v>
      </c>
      <c r="BO131" s="4">
        <v>3</v>
      </c>
      <c r="BP131" s="8">
        <v>114.57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344</v>
      </c>
      <c r="BX131" s="2" t="s">
        <v>667</v>
      </c>
      <c r="BY131" s="2" t="s">
        <v>111</v>
      </c>
      <c r="BZ131" s="2" t="s">
        <v>111</v>
      </c>
      <c r="CA131" s="2" t="s">
        <v>99</v>
      </c>
    </row>
    <row r="132">
      <c r="A132" s="2" t="s">
        <v>668</v>
      </c>
      <c r="B132" s="2" t="s">
        <v>88</v>
      </c>
      <c r="C132" s="2" t="s">
        <v>89</v>
      </c>
      <c r="D132" s="2" t="s">
        <v>669</v>
      </c>
      <c r="E132" s="2" t="s">
        <v>670</v>
      </c>
      <c r="F132" s="2" t="s">
        <v>671</v>
      </c>
      <c r="G132" s="2" t="s">
        <v>671</v>
      </c>
      <c r="H132" s="2" t="s">
        <v>671</v>
      </c>
      <c r="I132" s="2" t="s">
        <v>672</v>
      </c>
      <c r="J132" s="2" t="s">
        <v>673</v>
      </c>
      <c r="K132" s="2" t="s">
        <v>245</v>
      </c>
      <c r="L132" s="3">
        <v>15.64</v>
      </c>
      <c r="M132" s="3">
        <v>16.42</v>
      </c>
      <c r="N132" s="3">
        <v>34.99</v>
      </c>
      <c r="O132" s="2" t="s">
        <v>96</v>
      </c>
      <c r="P132" s="2" t="s">
        <v>226</v>
      </c>
      <c r="Q132" s="2" t="s">
        <v>98</v>
      </c>
      <c r="R132" s="2" t="s">
        <v>99</v>
      </c>
      <c r="S132" s="2" t="s">
        <v>674</v>
      </c>
      <c r="T132" s="2" t="s">
        <v>99</v>
      </c>
      <c r="U132" s="2" t="s">
        <v>99</v>
      </c>
      <c r="V132" s="2" t="s">
        <v>353</v>
      </c>
      <c r="W132" s="2" t="s">
        <v>675</v>
      </c>
      <c r="X132" s="2" t="s">
        <v>99</v>
      </c>
      <c r="Y132" s="2" t="s">
        <v>328</v>
      </c>
      <c r="Z132" s="4">
        <v>843</v>
      </c>
      <c r="AA132" s="4">
        <f>=ROUNDDOWN(45.8152173913044,0)</f>
      </c>
      <c r="AB132" s="5">
        <v>18.4</v>
      </c>
      <c r="AC132" s="2" t="s">
        <v>99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8</v>
      </c>
      <c r="AQ132" s="8">
        <v>113.44</v>
      </c>
      <c r="AR132" s="4"/>
      <c r="AS132" s="8"/>
      <c r="AT132" s="7"/>
      <c r="AU132" s="7"/>
      <c r="AV132" s="4">
        <v>8</v>
      </c>
      <c r="AW132" s="8">
        <v>113.44</v>
      </c>
      <c r="AX132" s="4"/>
      <c r="AY132" s="8"/>
      <c r="AZ132" s="7"/>
      <c r="BA132" s="7"/>
      <c r="BB132" s="7">
        <v>1</v>
      </c>
      <c r="BC132" s="4">
        <v>22</v>
      </c>
      <c r="BD132" s="8">
        <v>309.83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0.3661</v>
      </c>
      <c r="BJ132" s="4">
        <v>80</v>
      </c>
      <c r="BK132" s="8">
        <v>1314.87</v>
      </c>
      <c r="BL132" s="2" t="s">
        <v>676</v>
      </c>
      <c r="BM132" s="7">
        <v>0.1</v>
      </c>
      <c r="BN132" s="7">
        <v>0.0863</v>
      </c>
      <c r="BO132" s="4">
        <v>8</v>
      </c>
      <c r="BP132" s="8">
        <v>113.44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344</v>
      </c>
      <c r="BX132" s="2" t="s">
        <v>677</v>
      </c>
      <c r="BY132" s="2" t="s">
        <v>111</v>
      </c>
      <c r="BZ132" s="2" t="s">
        <v>111</v>
      </c>
      <c r="CA132" s="2" t="s">
        <v>99</v>
      </c>
    </row>
    <row r="133">
      <c r="A133" s="2" t="s">
        <v>678</v>
      </c>
      <c r="B133" s="2" t="s">
        <v>88</v>
      </c>
      <c r="C133" s="2" t="s">
        <v>89</v>
      </c>
      <c r="D133" s="2" t="s">
        <v>669</v>
      </c>
      <c r="E133" s="2" t="s">
        <v>670</v>
      </c>
      <c r="F133" s="2" t="s">
        <v>671</v>
      </c>
      <c r="G133" s="2" t="s">
        <v>671</v>
      </c>
      <c r="H133" s="2" t="s">
        <v>671</v>
      </c>
      <c r="I133" s="2" t="s">
        <v>672</v>
      </c>
      <c r="J133" s="2" t="s">
        <v>673</v>
      </c>
      <c r="K133" s="2" t="s">
        <v>178</v>
      </c>
      <c r="L133" s="3">
        <v>14.85</v>
      </c>
      <c r="M133" s="3">
        <v>15.59</v>
      </c>
      <c r="N133" s="3">
        <v>32.99</v>
      </c>
      <c r="O133" s="2" t="s">
        <v>96</v>
      </c>
      <c r="P133" s="2" t="s">
        <v>226</v>
      </c>
      <c r="Q133" s="2" t="s">
        <v>98</v>
      </c>
      <c r="R133" s="2" t="s">
        <v>99</v>
      </c>
      <c r="S133" s="2" t="s">
        <v>679</v>
      </c>
      <c r="T133" s="2" t="s">
        <v>170</v>
      </c>
      <c r="U133" s="2" t="s">
        <v>680</v>
      </c>
      <c r="V133" s="2" t="s">
        <v>353</v>
      </c>
      <c r="W133" s="2" t="s">
        <v>675</v>
      </c>
      <c r="X133" s="2" t="s">
        <v>99</v>
      </c>
      <c r="Y133" s="2" t="s">
        <v>228</v>
      </c>
      <c r="Z133" s="4">
        <v>1154</v>
      </c>
      <c r="AA133" s="4">
        <f>=ROUNDDOWN(34.0412979351032,0)</f>
      </c>
      <c r="AB133" s="5">
        <v>33.9</v>
      </c>
      <c r="AC133" s="2" t="s">
        <v>99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7</v>
      </c>
      <c r="AQ133" s="8">
        <v>94.3</v>
      </c>
      <c r="AR133" s="4"/>
      <c r="AS133" s="8"/>
      <c r="AT133" s="7"/>
      <c r="AU133" s="7"/>
      <c r="AV133" s="4">
        <v>7</v>
      </c>
      <c r="AW133" s="8">
        <v>94.3</v>
      </c>
      <c r="AX133" s="4"/>
      <c r="AY133" s="8"/>
      <c r="AZ133" s="7"/>
      <c r="BA133" s="7"/>
      <c r="BB133" s="7">
        <v>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0.3044</v>
      </c>
      <c r="BJ133" s="4">
        <v>106</v>
      </c>
      <c r="BK133" s="8">
        <v>1749.62</v>
      </c>
      <c r="BL133" s="2" t="s">
        <v>681</v>
      </c>
      <c r="BM133" s="7">
        <v>0.066</v>
      </c>
      <c r="BN133" s="7">
        <v>0.0539</v>
      </c>
      <c r="BO133" s="4">
        <v>7</v>
      </c>
      <c r="BP133" s="8">
        <v>94.3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230</v>
      </c>
      <c r="BX133" s="2" t="s">
        <v>682</v>
      </c>
      <c r="BY133" s="2" t="s">
        <v>111</v>
      </c>
      <c r="BZ133" s="2" t="s">
        <v>111</v>
      </c>
      <c r="CA133" s="2" t="s">
        <v>99</v>
      </c>
    </row>
    <row r="134">
      <c r="A134" s="2" t="s">
        <v>683</v>
      </c>
      <c r="B134" s="2" t="s">
        <v>88</v>
      </c>
      <c r="C134" s="2" t="s">
        <v>89</v>
      </c>
      <c r="D134" s="2" t="s">
        <v>669</v>
      </c>
      <c r="E134" s="2" t="s">
        <v>670</v>
      </c>
      <c r="F134" s="2" t="s">
        <v>671</v>
      </c>
      <c r="G134" s="2" t="s">
        <v>671</v>
      </c>
      <c r="H134" s="2" t="s">
        <v>671</v>
      </c>
      <c r="I134" s="2" t="s">
        <v>672</v>
      </c>
      <c r="J134" s="2" t="s">
        <v>673</v>
      </c>
      <c r="K134" s="2" t="s">
        <v>684</v>
      </c>
      <c r="L134" s="3">
        <v>15.64</v>
      </c>
      <c r="M134" s="3">
        <v>16.42</v>
      </c>
      <c r="N134" s="3">
        <v>34.99</v>
      </c>
      <c r="O134" s="2" t="s">
        <v>96</v>
      </c>
      <c r="P134" s="2" t="s">
        <v>304</v>
      </c>
      <c r="Q134" s="2" t="s">
        <v>98</v>
      </c>
      <c r="R134" s="2" t="s">
        <v>99</v>
      </c>
      <c r="S134" s="2" t="s">
        <v>685</v>
      </c>
      <c r="T134" s="2" t="s">
        <v>99</v>
      </c>
      <c r="U134" s="2" t="s">
        <v>99</v>
      </c>
      <c r="V134" s="2" t="s">
        <v>353</v>
      </c>
      <c r="W134" s="2" t="s">
        <v>675</v>
      </c>
      <c r="X134" s="2" t="s">
        <v>99</v>
      </c>
      <c r="Y134" s="2" t="s">
        <v>686</v>
      </c>
      <c r="Z134" s="4">
        <v>268</v>
      </c>
      <c r="AA134" s="4">
        <f>=ROUNDDOWN(32.6829268292683,0)</f>
      </c>
      <c r="AB134" s="5">
        <v>8.2</v>
      </c>
      <c r="AC134" s="2" t="s">
        <v>99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4</v>
      </c>
      <c r="AQ134" s="8">
        <v>56.1</v>
      </c>
      <c r="AR134" s="4"/>
      <c r="AS134" s="8"/>
      <c r="AT134" s="7"/>
      <c r="AU134" s="7"/>
      <c r="AV134" s="4">
        <v>4</v>
      </c>
      <c r="AW134" s="8">
        <v>56.1</v>
      </c>
      <c r="AX134" s="4"/>
      <c r="AY134" s="8"/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0.1811</v>
      </c>
      <c r="BJ134" s="4">
        <v>17</v>
      </c>
      <c r="BK134" s="8">
        <v>265.32</v>
      </c>
      <c r="BL134" s="2" t="s">
        <v>687</v>
      </c>
      <c r="BM134" s="7">
        <v>0.2353</v>
      </c>
      <c r="BN134" s="7">
        <v>0.2114</v>
      </c>
      <c r="BO134" s="4">
        <v>4</v>
      </c>
      <c r="BP134" s="8">
        <v>56.1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688</v>
      </c>
      <c r="BX134" s="2" t="s">
        <v>689</v>
      </c>
      <c r="BY134" s="2" t="s">
        <v>111</v>
      </c>
      <c r="BZ134" s="2" t="s">
        <v>111</v>
      </c>
      <c r="CA134" s="2" t="s">
        <v>99</v>
      </c>
    </row>
    <row r="135">
      <c r="A135" s="2" t="s">
        <v>690</v>
      </c>
      <c r="B135" s="2" t="s">
        <v>88</v>
      </c>
      <c r="C135" s="2" t="s">
        <v>89</v>
      </c>
      <c r="D135" s="2" t="s">
        <v>669</v>
      </c>
      <c r="E135" s="2" t="s">
        <v>670</v>
      </c>
      <c r="F135" s="2" t="s">
        <v>671</v>
      </c>
      <c r="G135" s="2" t="s">
        <v>671</v>
      </c>
      <c r="H135" s="2" t="s">
        <v>671</v>
      </c>
      <c r="I135" s="2" t="s">
        <v>672</v>
      </c>
      <c r="J135" s="2" t="s">
        <v>673</v>
      </c>
      <c r="K135" s="2" t="s">
        <v>410</v>
      </c>
      <c r="L135" s="3">
        <v>15.64</v>
      </c>
      <c r="M135" s="3">
        <v>16.42</v>
      </c>
      <c r="N135" s="3">
        <v>34.99</v>
      </c>
      <c r="O135" s="2" t="s">
        <v>96</v>
      </c>
      <c r="P135" s="2" t="s">
        <v>226</v>
      </c>
      <c r="Q135" s="2" t="s">
        <v>98</v>
      </c>
      <c r="R135" s="2" t="s">
        <v>99</v>
      </c>
      <c r="S135" s="2" t="s">
        <v>691</v>
      </c>
      <c r="T135" s="2" t="s">
        <v>99</v>
      </c>
      <c r="U135" s="2" t="s">
        <v>99</v>
      </c>
      <c r="V135" s="2" t="s">
        <v>353</v>
      </c>
      <c r="W135" s="2" t="s">
        <v>675</v>
      </c>
      <c r="X135" s="2" t="s">
        <v>99</v>
      </c>
      <c r="Y135" s="2" t="s">
        <v>328</v>
      </c>
      <c r="Z135" s="4">
        <v>303</v>
      </c>
      <c r="AA135" s="4">
        <f>=ROUNDDOWN(20.0662251655629,0)</f>
      </c>
      <c r="AB135" s="5">
        <v>15.1</v>
      </c>
      <c r="AC135" s="2" t="s">
        <v>99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2</v>
      </c>
      <c r="AQ135" s="8">
        <v>30.66</v>
      </c>
      <c r="AR135" s="4"/>
      <c r="AS135" s="8"/>
      <c r="AT135" s="7"/>
      <c r="AU135" s="7"/>
      <c r="AV135" s="4">
        <v>2</v>
      </c>
      <c r="AW135" s="8">
        <v>30.66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0.099</v>
      </c>
      <c r="BJ135" s="4">
        <v>64</v>
      </c>
      <c r="BK135" s="8">
        <v>1080.14</v>
      </c>
      <c r="BL135" s="2" t="s">
        <v>692</v>
      </c>
      <c r="BM135" s="7">
        <v>0.0312</v>
      </c>
      <c r="BN135" s="7">
        <v>0.0284</v>
      </c>
      <c r="BO135" s="4">
        <v>2</v>
      </c>
      <c r="BP135" s="8">
        <v>30.66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344</v>
      </c>
      <c r="BX135" s="2" t="s">
        <v>693</v>
      </c>
      <c r="BY135" s="2" t="s">
        <v>111</v>
      </c>
      <c r="BZ135" s="2" t="s">
        <v>111</v>
      </c>
      <c r="CA135" s="2" t="s">
        <v>99</v>
      </c>
    </row>
    <row r="136">
      <c r="A136" s="2" t="s">
        <v>694</v>
      </c>
      <c r="B136" s="2" t="s">
        <v>88</v>
      </c>
      <c r="C136" s="2" t="s">
        <v>89</v>
      </c>
      <c r="D136" s="2" t="s">
        <v>669</v>
      </c>
      <c r="E136" s="2" t="s">
        <v>670</v>
      </c>
      <c r="F136" s="2" t="s">
        <v>671</v>
      </c>
      <c r="G136" s="2" t="s">
        <v>671</v>
      </c>
      <c r="H136" s="2" t="s">
        <v>671</v>
      </c>
      <c r="I136" s="2" t="s">
        <v>672</v>
      </c>
      <c r="J136" s="2" t="s">
        <v>673</v>
      </c>
      <c r="K136" s="2" t="s">
        <v>629</v>
      </c>
      <c r="L136" s="3">
        <v>15.64</v>
      </c>
      <c r="M136" s="3">
        <v>16.42</v>
      </c>
      <c r="N136" s="3">
        <v>34.99</v>
      </c>
      <c r="O136" s="2" t="s">
        <v>96</v>
      </c>
      <c r="P136" s="2" t="s">
        <v>226</v>
      </c>
      <c r="Q136" s="2" t="s">
        <v>98</v>
      </c>
      <c r="R136" s="2" t="s">
        <v>99</v>
      </c>
      <c r="S136" s="2" t="s">
        <v>695</v>
      </c>
      <c r="T136" s="2" t="s">
        <v>99</v>
      </c>
      <c r="U136" s="2" t="s">
        <v>99</v>
      </c>
      <c r="V136" s="2" t="s">
        <v>353</v>
      </c>
      <c r="W136" s="2" t="s">
        <v>675</v>
      </c>
      <c r="X136" s="2" t="s">
        <v>99</v>
      </c>
      <c r="Y136" s="2" t="s">
        <v>328</v>
      </c>
      <c r="Z136" s="4">
        <v>1226</v>
      </c>
      <c r="AA136" s="4">
        <f>=ROUNDDOWN(82.2818791946309,0)</f>
      </c>
      <c r="AB136" s="5">
        <v>14.9</v>
      </c>
      <c r="AC136" s="2" t="s">
        <v>99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1</v>
      </c>
      <c r="AQ136" s="8">
        <v>15.33</v>
      </c>
      <c r="AR136" s="4"/>
      <c r="AS136" s="8"/>
      <c r="AT136" s="7"/>
      <c r="AU136" s="7"/>
      <c r="AV136" s="4">
        <v>1</v>
      </c>
      <c r="AW136" s="8">
        <v>15.33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0.0495</v>
      </c>
      <c r="BJ136" s="4">
        <v>77</v>
      </c>
      <c r="BK136" s="8">
        <v>1303.41</v>
      </c>
      <c r="BL136" s="2" t="s">
        <v>696</v>
      </c>
      <c r="BM136" s="7">
        <v>0.013</v>
      </c>
      <c r="BN136" s="7">
        <v>0.0118</v>
      </c>
      <c r="BO136" s="4">
        <v>1</v>
      </c>
      <c r="BP136" s="8">
        <v>15.33</v>
      </c>
      <c r="BQ136" s="4"/>
      <c r="BR136" s="8"/>
      <c r="BS136" s="7"/>
      <c r="BT136" s="7"/>
      <c r="BU136" s="2" t="s">
        <v>108</v>
      </c>
      <c r="BV136" s="2" t="s">
        <v>96</v>
      </c>
      <c r="BW136" s="2" t="s">
        <v>697</v>
      </c>
      <c r="BX136" s="2" t="s">
        <v>698</v>
      </c>
      <c r="BY136" s="2" t="s">
        <v>111</v>
      </c>
      <c r="BZ136" s="2" t="s">
        <v>111</v>
      </c>
      <c r="CA136" s="2" t="s">
        <v>99</v>
      </c>
    </row>
    <row r="137">
      <c r="A137" s="2" t="s">
        <v>699</v>
      </c>
      <c r="B137" s="2" t="s">
        <v>88</v>
      </c>
      <c r="C137" s="2" t="s">
        <v>89</v>
      </c>
      <c r="D137" s="2" t="s">
        <v>669</v>
      </c>
      <c r="E137" s="2" t="s">
        <v>670</v>
      </c>
      <c r="F137" s="2" t="s">
        <v>700</v>
      </c>
      <c r="G137" s="2" t="s">
        <v>700</v>
      </c>
      <c r="H137" s="2" t="s">
        <v>700</v>
      </c>
      <c r="I137" s="2" t="s">
        <v>701</v>
      </c>
      <c r="J137" s="2" t="s">
        <v>673</v>
      </c>
      <c r="K137" s="2" t="s">
        <v>410</v>
      </c>
      <c r="L137" s="3">
        <v>15.72</v>
      </c>
      <c r="M137" s="3">
        <v>16.51</v>
      </c>
      <c r="N137" s="3">
        <v>34.99</v>
      </c>
      <c r="O137" s="2" t="s">
        <v>96</v>
      </c>
      <c r="P137" s="2" t="s">
        <v>226</v>
      </c>
      <c r="Q137" s="2" t="s">
        <v>98</v>
      </c>
      <c r="R137" s="2" t="s">
        <v>99</v>
      </c>
      <c r="S137" s="2" t="s">
        <v>702</v>
      </c>
      <c r="T137" s="2" t="s">
        <v>99</v>
      </c>
      <c r="U137" s="2" t="s">
        <v>99</v>
      </c>
      <c r="V137" s="2" t="s">
        <v>703</v>
      </c>
      <c r="W137" s="2" t="s">
        <v>704</v>
      </c>
      <c r="X137" s="2" t="s">
        <v>99</v>
      </c>
      <c r="Y137" s="2" t="s">
        <v>328</v>
      </c>
      <c r="Z137" s="4">
        <v>1359</v>
      </c>
      <c r="AA137" s="4">
        <f>=ROUNDDOWN(117.155172413793,0)</f>
      </c>
      <c r="AB137" s="5">
        <v>11.6</v>
      </c>
      <c r="AC137" s="2" t="s">
        <v>99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18</v>
      </c>
      <c r="AQ137" s="8">
        <v>257.68</v>
      </c>
      <c r="AR137" s="4"/>
      <c r="AS137" s="8"/>
      <c r="AT137" s="7"/>
      <c r="AU137" s="7"/>
      <c r="AV137" s="4">
        <v>18</v>
      </c>
      <c r="AW137" s="8">
        <v>257.68</v>
      </c>
      <c r="AX137" s="4"/>
      <c r="AY137" s="8"/>
      <c r="AZ137" s="7"/>
      <c r="BA137" s="7"/>
      <c r="BB137" s="7">
        <v>1</v>
      </c>
      <c r="BC137" s="4">
        <v>18</v>
      </c>
      <c r="BD137" s="8">
        <v>257.68</v>
      </c>
      <c r="BE137" s="4"/>
      <c r="BF137" s="8"/>
      <c r="BG137" s="7"/>
      <c r="BH137" s="7"/>
      <c r="BI137" s="7">
        <v>1</v>
      </c>
      <c r="BJ137" s="4">
        <v>46</v>
      </c>
      <c r="BK137" s="8">
        <v>739.84</v>
      </c>
      <c r="BL137" s="2" t="s">
        <v>705</v>
      </c>
      <c r="BM137" s="7">
        <v>0.3913</v>
      </c>
      <c r="BN137" s="7">
        <v>0.3483</v>
      </c>
      <c r="BO137" s="4">
        <v>18</v>
      </c>
      <c r="BP137" s="8">
        <v>257.68</v>
      </c>
      <c r="BQ137" s="4"/>
      <c r="BR137" s="8"/>
      <c r="BS137" s="7"/>
      <c r="BT137" s="7"/>
      <c r="BU137" s="2" t="s">
        <v>108</v>
      </c>
      <c r="BV137" s="2" t="s">
        <v>96</v>
      </c>
      <c r="BW137" s="2" t="s">
        <v>344</v>
      </c>
      <c r="BX137" s="2" t="s">
        <v>706</v>
      </c>
      <c r="BY137" s="2" t="s">
        <v>111</v>
      </c>
      <c r="BZ137" s="2" t="s">
        <v>111</v>
      </c>
      <c r="CA137" s="2" t="s">
        <v>99</v>
      </c>
    </row>
    <row r="138">
      <c r="A138" s="2" t="s">
        <v>707</v>
      </c>
      <c r="B138" s="2" t="s">
        <v>88</v>
      </c>
      <c r="C138" s="2" t="s">
        <v>89</v>
      </c>
      <c r="D138" s="2" t="s">
        <v>669</v>
      </c>
      <c r="E138" s="2" t="s">
        <v>670</v>
      </c>
      <c r="F138" s="2" t="s">
        <v>708</v>
      </c>
      <c r="G138" s="2" t="s">
        <v>708</v>
      </c>
      <c r="H138" s="2" t="s">
        <v>99</v>
      </c>
      <c r="I138" s="2" t="s">
        <v>709</v>
      </c>
      <c r="J138" s="2" t="s">
        <v>673</v>
      </c>
      <c r="K138" s="2" t="s">
        <v>410</v>
      </c>
      <c r="L138" s="3">
        <v>14.85</v>
      </c>
      <c r="M138" s="3">
        <v>15.59</v>
      </c>
      <c r="N138" s="3">
        <v>32.99</v>
      </c>
      <c r="O138" s="2" t="s">
        <v>179</v>
      </c>
      <c r="P138" s="2" t="s">
        <v>168</v>
      </c>
      <c r="Q138" s="2" t="s">
        <v>98</v>
      </c>
      <c r="R138" s="2" t="s">
        <v>99</v>
      </c>
      <c r="S138" s="2" t="s">
        <v>411</v>
      </c>
      <c r="T138" s="2" t="s">
        <v>170</v>
      </c>
      <c r="U138" s="2" t="s">
        <v>680</v>
      </c>
      <c r="V138" s="2" t="s">
        <v>353</v>
      </c>
      <c r="W138" s="2" t="s">
        <v>182</v>
      </c>
      <c r="X138" s="2" t="s">
        <v>99</v>
      </c>
      <c r="Y138" s="2" t="s">
        <v>328</v>
      </c>
      <c r="Z138" s="4">
        <v>70</v>
      </c>
      <c r="AA138" s="4">
        <f>=ROUNDDOWN(5,0)</f>
      </c>
      <c r="AB138" s="5">
        <v>14</v>
      </c>
      <c r="AC138" s="2" t="s">
        <v>99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5</v>
      </c>
      <c r="AQ138" s="8">
        <v>57.4</v>
      </c>
      <c r="AR138" s="4"/>
      <c r="AS138" s="8"/>
      <c r="AT138" s="7"/>
      <c r="AU138" s="7"/>
      <c r="AV138" s="4">
        <v>5</v>
      </c>
      <c r="AW138" s="8">
        <v>57.4</v>
      </c>
      <c r="AX138" s="4"/>
      <c r="AY138" s="8"/>
      <c r="AZ138" s="7"/>
      <c r="BA138" s="7"/>
      <c r="BB138" s="7">
        <v>1</v>
      </c>
      <c r="BC138" s="4">
        <v>5</v>
      </c>
      <c r="BD138" s="8">
        <v>57.4</v>
      </c>
      <c r="BE138" s="4"/>
      <c r="BF138" s="8"/>
      <c r="BG138" s="7"/>
      <c r="BH138" s="7"/>
      <c r="BI138" s="7">
        <v>1</v>
      </c>
      <c r="BJ138" s="4">
        <v>11</v>
      </c>
      <c r="BK138" s="8">
        <v>163.2</v>
      </c>
      <c r="BL138" s="2" t="s">
        <v>710</v>
      </c>
      <c r="BM138" s="7">
        <v>0.4545</v>
      </c>
      <c r="BN138" s="7">
        <v>0.3517</v>
      </c>
      <c r="BO138" s="4">
        <v>5</v>
      </c>
      <c r="BP138" s="8">
        <v>57.4</v>
      </c>
      <c r="BQ138" s="4"/>
      <c r="BR138" s="8"/>
      <c r="BS138" s="7"/>
      <c r="BT138" s="7"/>
      <c r="BU138" s="2" t="s">
        <v>108</v>
      </c>
      <c r="BV138" s="2" t="s">
        <v>96</v>
      </c>
      <c r="BW138" s="2" t="s">
        <v>711</v>
      </c>
      <c r="BX138" s="2" t="s">
        <v>542</v>
      </c>
      <c r="BY138" s="2" t="s">
        <v>111</v>
      </c>
      <c r="BZ138" s="2" t="s">
        <v>111</v>
      </c>
      <c r="CA138" s="2" t="s">
        <v>99</v>
      </c>
    </row>
    <row r="139">
      <c r="A139" s="2" t="s">
        <v>712</v>
      </c>
      <c r="B139" s="2" t="s">
        <v>88</v>
      </c>
      <c r="C139" s="2" t="s">
        <v>89</v>
      </c>
      <c r="D139" s="2" t="s">
        <v>713</v>
      </c>
      <c r="E139" s="2" t="s">
        <v>714</v>
      </c>
      <c r="F139" s="2" t="s">
        <v>151</v>
      </c>
      <c r="G139" s="2" t="s">
        <v>151</v>
      </c>
      <c r="H139" s="2" t="s">
        <v>151</v>
      </c>
      <c r="I139" s="2" t="s">
        <v>715</v>
      </c>
      <c r="J139" s="2" t="s">
        <v>716</v>
      </c>
      <c r="K139" s="2" t="s">
        <v>153</v>
      </c>
      <c r="L139" s="3">
        <v>24</v>
      </c>
      <c r="M139" s="3">
        <v>25.2</v>
      </c>
      <c r="N139" s="3">
        <v>49.99</v>
      </c>
      <c r="O139" s="2" t="s">
        <v>96</v>
      </c>
      <c r="P139" s="2" t="s">
        <v>304</v>
      </c>
      <c r="Q139" s="2" t="s">
        <v>98</v>
      </c>
      <c r="R139" s="2" t="s">
        <v>99</v>
      </c>
      <c r="S139" s="2" t="s">
        <v>155</v>
      </c>
      <c r="T139" s="2" t="s">
        <v>99</v>
      </c>
      <c r="U139" s="2" t="s">
        <v>680</v>
      </c>
      <c r="V139" s="2" t="s">
        <v>156</v>
      </c>
      <c r="W139" s="2" t="s">
        <v>171</v>
      </c>
      <c r="X139" s="2" t="s">
        <v>268</v>
      </c>
      <c r="Y139" s="2" t="s">
        <v>717</v>
      </c>
      <c r="Z139" s="4">
        <v>157</v>
      </c>
      <c r="AA139" s="4">
        <f>=ROUNDDOWN(12.0769230769231,0)</f>
      </c>
      <c r="AB139" s="5">
        <v>13</v>
      </c>
      <c r="AC139" s="2" t="s">
        <v>159</v>
      </c>
      <c r="AD139" s="4">
        <v>480</v>
      </c>
      <c r="AE139" s="4">
        <v>480</v>
      </c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7</v>
      </c>
      <c r="AQ139" s="8">
        <v>164.82</v>
      </c>
      <c r="AR139" s="4"/>
      <c r="AS139" s="8"/>
      <c r="AT139" s="7"/>
      <c r="AU139" s="7"/>
      <c r="AV139" s="4">
        <v>7</v>
      </c>
      <c r="AW139" s="8">
        <v>164.82</v>
      </c>
      <c r="AX139" s="4"/>
      <c r="AY139" s="8"/>
      <c r="AZ139" s="7"/>
      <c r="BA139" s="7"/>
      <c r="BB139" s="7">
        <v>1</v>
      </c>
      <c r="BC139" s="4">
        <v>7</v>
      </c>
      <c r="BD139" s="8">
        <v>164.82</v>
      </c>
      <c r="BE139" s="4"/>
      <c r="BF139" s="8"/>
      <c r="BG139" s="7"/>
      <c r="BH139" s="7"/>
      <c r="BI139" s="7">
        <v>1</v>
      </c>
      <c r="BJ139" s="4">
        <v>51</v>
      </c>
      <c r="BK139" s="8">
        <v>1351.64</v>
      </c>
      <c r="BL139" s="2" t="s">
        <v>718</v>
      </c>
      <c r="BM139" s="7">
        <v>0.1373</v>
      </c>
      <c r="BN139" s="7">
        <v>0.1219</v>
      </c>
      <c r="BO139" s="4">
        <v>7</v>
      </c>
      <c r="BP139" s="8">
        <v>164.82</v>
      </c>
      <c r="BQ139" s="4"/>
      <c r="BR139" s="8"/>
      <c r="BS139" s="7"/>
      <c r="BT139" s="7"/>
      <c r="BU139" s="2" t="s">
        <v>108</v>
      </c>
      <c r="BV139" s="2" t="s">
        <v>96</v>
      </c>
      <c r="BW139" s="2" t="s">
        <v>122</v>
      </c>
      <c r="BX139" s="2" t="s">
        <v>719</v>
      </c>
      <c r="BY139" s="2" t="s">
        <v>111</v>
      </c>
      <c r="BZ139" s="2" t="s">
        <v>111</v>
      </c>
      <c r="CA139" s="2" t="s">
        <v>99</v>
      </c>
    </row>
    <row r="140">
      <c r="A140" s="2" t="s">
        <v>720</v>
      </c>
      <c r="B140" s="2" t="s">
        <v>88</v>
      </c>
      <c r="C140" s="2" t="s">
        <v>89</v>
      </c>
      <c r="D140" s="2" t="s">
        <v>713</v>
      </c>
      <c r="E140" s="2" t="s">
        <v>714</v>
      </c>
      <c r="F140" s="2" t="s">
        <v>202</v>
      </c>
      <c r="G140" s="2" t="s">
        <v>202</v>
      </c>
      <c r="H140" s="2" t="s">
        <v>202</v>
      </c>
      <c r="I140" s="2" t="s">
        <v>721</v>
      </c>
      <c r="J140" s="2" t="s">
        <v>716</v>
      </c>
      <c r="K140" s="2" t="s">
        <v>204</v>
      </c>
      <c r="L140" s="3">
        <v>21.2</v>
      </c>
      <c r="M140" s="3">
        <v>22.26</v>
      </c>
      <c r="N140" s="3">
        <v>49.99</v>
      </c>
      <c r="O140" s="2" t="s">
        <v>96</v>
      </c>
      <c r="P140" s="2" t="s">
        <v>304</v>
      </c>
      <c r="Q140" s="2" t="s">
        <v>98</v>
      </c>
      <c r="R140" s="2" t="s">
        <v>99</v>
      </c>
      <c r="S140" s="2" t="s">
        <v>205</v>
      </c>
      <c r="T140" s="2" t="s">
        <v>170</v>
      </c>
      <c r="U140" s="2" t="s">
        <v>680</v>
      </c>
      <c r="V140" s="2" t="s">
        <v>104</v>
      </c>
      <c r="W140" s="2" t="s">
        <v>182</v>
      </c>
      <c r="X140" s="2" t="s">
        <v>722</v>
      </c>
      <c r="Y140" s="2" t="s">
        <v>723</v>
      </c>
      <c r="Z140" s="4">
        <v>291</v>
      </c>
      <c r="AA140" s="4">
        <f>=ROUNDDOWN(22.0454545454545,0)</f>
      </c>
      <c r="AB140" s="5">
        <v>13.2</v>
      </c>
      <c r="AC140" s="2" t="s">
        <v>99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</v>
      </c>
      <c r="AQ140" s="8">
        <v>23.34</v>
      </c>
      <c r="AR140" s="4"/>
      <c r="AS140" s="8"/>
      <c r="AT140" s="7"/>
      <c r="AU140" s="7"/>
      <c r="AV140" s="4">
        <v>1</v>
      </c>
      <c r="AW140" s="8">
        <v>23.34</v>
      </c>
      <c r="AX140" s="4"/>
      <c r="AY140" s="8"/>
      <c r="AZ140" s="7"/>
      <c r="BA140" s="7"/>
      <c r="BB140" s="7">
        <v>1</v>
      </c>
      <c r="BC140" s="4">
        <v>1</v>
      </c>
      <c r="BD140" s="8">
        <v>23.34</v>
      </c>
      <c r="BE140" s="4"/>
      <c r="BF140" s="8"/>
      <c r="BG140" s="7"/>
      <c r="BH140" s="7"/>
      <c r="BI140" s="7">
        <v>1</v>
      </c>
      <c r="BJ140" s="4">
        <v>55</v>
      </c>
      <c r="BK140" s="8">
        <v>1246.62</v>
      </c>
      <c r="BL140" s="2" t="s">
        <v>724</v>
      </c>
      <c r="BM140" s="7">
        <v>0.0182</v>
      </c>
      <c r="BN140" s="7">
        <v>0.0187</v>
      </c>
      <c r="BO140" s="4">
        <v>1</v>
      </c>
      <c r="BP140" s="8">
        <v>23.34</v>
      </c>
      <c r="BQ140" s="4"/>
      <c r="BR140" s="8"/>
      <c r="BS140" s="7"/>
      <c r="BT140" s="7"/>
      <c r="BU140" s="2" t="s">
        <v>108</v>
      </c>
      <c r="BV140" s="2" t="s">
        <v>96</v>
      </c>
      <c r="BW140" s="2" t="s">
        <v>725</v>
      </c>
      <c r="BX140" s="2" t="s">
        <v>294</v>
      </c>
      <c r="BY140" s="2" t="s">
        <v>111</v>
      </c>
      <c r="BZ140" s="2" t="s">
        <v>111</v>
      </c>
      <c r="CA140" s="2" t="s">
        <v>99</v>
      </c>
    </row>
    <row r="141">
      <c r="A141" s="2" t="s">
        <v>726</v>
      </c>
      <c r="B141" s="2" t="s">
        <v>88</v>
      </c>
      <c r="C141" s="2" t="s">
        <v>89</v>
      </c>
      <c r="D141" s="2" t="s">
        <v>727</v>
      </c>
      <c r="E141" s="2" t="s">
        <v>728</v>
      </c>
      <c r="F141" s="2" t="s">
        <v>729</v>
      </c>
      <c r="G141" s="2" t="s">
        <v>729</v>
      </c>
      <c r="H141" s="2" t="s">
        <v>99</v>
      </c>
      <c r="I141" s="2" t="s">
        <v>730</v>
      </c>
      <c r="J141" s="2" t="s">
        <v>731</v>
      </c>
      <c r="K141" s="2" t="s">
        <v>684</v>
      </c>
      <c r="L141" s="3">
        <v>16.58</v>
      </c>
      <c r="M141" s="3">
        <v>17.41</v>
      </c>
      <c r="N141" s="3">
        <v>39.99</v>
      </c>
      <c r="O141" s="2" t="s">
        <v>96</v>
      </c>
      <c r="P141" s="2" t="s">
        <v>226</v>
      </c>
      <c r="Q141" s="2" t="s">
        <v>98</v>
      </c>
      <c r="R141" s="2" t="s">
        <v>99</v>
      </c>
      <c r="S141" s="2" t="s">
        <v>732</v>
      </c>
      <c r="T141" s="2" t="s">
        <v>170</v>
      </c>
      <c r="U141" s="2" t="s">
        <v>680</v>
      </c>
      <c r="V141" s="2" t="s">
        <v>733</v>
      </c>
      <c r="W141" s="2" t="s">
        <v>432</v>
      </c>
      <c r="X141" s="2" t="s">
        <v>157</v>
      </c>
      <c r="Y141" s="2" t="s">
        <v>328</v>
      </c>
      <c r="Z141" s="4">
        <v>762</v>
      </c>
      <c r="AA141" s="4">
        <f>=ROUNDDOWN(58.6153846153846,0)</f>
      </c>
      <c r="AB141" s="5">
        <v>13</v>
      </c>
      <c r="AC141" s="2" t="s">
        <v>99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5</v>
      </c>
      <c r="AQ141" s="8">
        <v>85.27</v>
      </c>
      <c r="AR141" s="4"/>
      <c r="AS141" s="8"/>
      <c r="AT141" s="7"/>
      <c r="AU141" s="7"/>
      <c r="AV141" s="4">
        <v>5</v>
      </c>
      <c r="AW141" s="8">
        <v>85.27</v>
      </c>
      <c r="AX141" s="4"/>
      <c r="AY141" s="8"/>
      <c r="AZ141" s="7"/>
      <c r="BA141" s="7"/>
      <c r="BB141" s="7">
        <v>1</v>
      </c>
      <c r="BC141" s="4">
        <v>5</v>
      </c>
      <c r="BD141" s="8">
        <v>85.27</v>
      </c>
      <c r="BE141" s="4"/>
      <c r="BF141" s="8"/>
      <c r="BG141" s="7"/>
      <c r="BH141" s="7"/>
      <c r="BI141" s="7">
        <v>1</v>
      </c>
      <c r="BJ141" s="4">
        <v>31</v>
      </c>
      <c r="BK141" s="8">
        <v>539.25</v>
      </c>
      <c r="BL141" s="2" t="s">
        <v>734</v>
      </c>
      <c r="BM141" s="7">
        <v>0.1613</v>
      </c>
      <c r="BN141" s="7">
        <v>0.1581</v>
      </c>
      <c r="BO141" s="4">
        <v>5</v>
      </c>
      <c r="BP141" s="8">
        <v>85.27</v>
      </c>
      <c r="BQ141" s="4"/>
      <c r="BR141" s="8"/>
      <c r="BS141" s="7"/>
      <c r="BT141" s="7"/>
      <c r="BU141" s="2" t="s">
        <v>108</v>
      </c>
      <c r="BV141" s="2" t="s">
        <v>96</v>
      </c>
      <c r="BW141" s="2" t="s">
        <v>344</v>
      </c>
      <c r="BX141" s="2" t="s">
        <v>735</v>
      </c>
      <c r="BY141" s="2" t="s">
        <v>111</v>
      </c>
      <c r="BZ141" s="2" t="s">
        <v>111</v>
      </c>
      <c r="CA141" s="2" t="s">
        <v>99</v>
      </c>
    </row>
    <row r="142">
      <c r="A142" s="2" t="s">
        <v>736</v>
      </c>
      <c r="B142" s="2" t="s">
        <v>88</v>
      </c>
      <c r="C142" s="2" t="s">
        <v>89</v>
      </c>
      <c r="D142" s="2" t="s">
        <v>727</v>
      </c>
      <c r="E142" s="2" t="s">
        <v>728</v>
      </c>
      <c r="F142" s="2" t="s">
        <v>737</v>
      </c>
      <c r="G142" s="2" t="s">
        <v>737</v>
      </c>
      <c r="H142" s="2" t="s">
        <v>737</v>
      </c>
      <c r="I142" s="2" t="s">
        <v>738</v>
      </c>
      <c r="J142" s="2" t="s">
        <v>739</v>
      </c>
      <c r="K142" s="2" t="s">
        <v>95</v>
      </c>
      <c r="L142" s="3">
        <v>11.88</v>
      </c>
      <c r="M142" s="3">
        <v>12.47</v>
      </c>
      <c r="N142" s="3">
        <v>26.99</v>
      </c>
      <c r="O142" s="2" t="s">
        <v>167</v>
      </c>
      <c r="P142" s="2" t="s">
        <v>168</v>
      </c>
      <c r="Q142" s="2" t="s">
        <v>98</v>
      </c>
      <c r="R142" s="2" t="s">
        <v>99</v>
      </c>
      <c r="S142" s="2" t="s">
        <v>740</v>
      </c>
      <c r="T142" s="2" t="s">
        <v>170</v>
      </c>
      <c r="U142" s="2" t="s">
        <v>680</v>
      </c>
      <c r="V142" s="2" t="s">
        <v>353</v>
      </c>
      <c r="W142" s="2" t="s">
        <v>480</v>
      </c>
      <c r="X142" s="2" t="s">
        <v>157</v>
      </c>
      <c r="Y142" s="2" t="s">
        <v>741</v>
      </c>
      <c r="Z142" s="4">
        <v>21</v>
      </c>
      <c r="AA142" s="4">
        <f>=ROUNDDOWN(2.38636363636364,0)</f>
      </c>
      <c r="AB142" s="5">
        <v>8.8</v>
      </c>
      <c r="AC142" s="2" t="s">
        <v>99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4</v>
      </c>
      <c r="AQ142" s="8">
        <v>34.32</v>
      </c>
      <c r="AR142" s="4"/>
      <c r="AS142" s="8"/>
      <c r="AT142" s="7"/>
      <c r="AU142" s="7"/>
      <c r="AV142" s="4">
        <v>4</v>
      </c>
      <c r="AW142" s="8">
        <v>34.32</v>
      </c>
      <c r="AX142" s="4"/>
      <c r="AY142" s="8"/>
      <c r="AZ142" s="7"/>
      <c r="BA142" s="7"/>
      <c r="BB142" s="7">
        <v>1</v>
      </c>
      <c r="BC142" s="4">
        <v>4</v>
      </c>
      <c r="BD142" s="8">
        <v>34.32</v>
      </c>
      <c r="BE142" s="4"/>
      <c r="BF142" s="8"/>
      <c r="BG142" s="7"/>
      <c r="BH142" s="7"/>
      <c r="BI142" s="7">
        <v>1</v>
      </c>
      <c r="BJ142" s="4">
        <v>49</v>
      </c>
      <c r="BK142" s="8">
        <v>443.04</v>
      </c>
      <c r="BL142" s="2" t="s">
        <v>742</v>
      </c>
      <c r="BM142" s="7">
        <v>0.0816</v>
      </c>
      <c r="BN142" s="7">
        <v>0.0775</v>
      </c>
      <c r="BO142" s="4">
        <v>4</v>
      </c>
      <c r="BP142" s="8">
        <v>34.32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743</v>
      </c>
      <c r="BX142" s="2" t="s">
        <v>744</v>
      </c>
      <c r="BY142" s="2" t="s">
        <v>111</v>
      </c>
      <c r="BZ142" s="2" t="s">
        <v>111</v>
      </c>
      <c r="CA142" s="2" t="s">
        <v>99</v>
      </c>
    </row>
    <row r="143">
      <c r="A143" s="2" t="s">
        <v>745</v>
      </c>
      <c r="B143" s="2" t="s">
        <v>88</v>
      </c>
      <c r="C143" s="2" t="s">
        <v>89</v>
      </c>
      <c r="D143" s="2" t="s">
        <v>727</v>
      </c>
      <c r="E143" s="2" t="s">
        <v>728</v>
      </c>
      <c r="F143" s="2" t="s">
        <v>746</v>
      </c>
      <c r="G143" s="2" t="s">
        <v>746</v>
      </c>
      <c r="H143" s="2" t="s">
        <v>746</v>
      </c>
      <c r="I143" s="2" t="s">
        <v>747</v>
      </c>
      <c r="J143" s="2" t="s">
        <v>739</v>
      </c>
      <c r="K143" s="2" t="s">
        <v>95</v>
      </c>
      <c r="L143" s="3">
        <v>14.4</v>
      </c>
      <c r="M143" s="3">
        <v>15.12</v>
      </c>
      <c r="N143" s="3">
        <v>31.99</v>
      </c>
      <c r="O143" s="2" t="s">
        <v>167</v>
      </c>
      <c r="P143" s="2" t="s">
        <v>168</v>
      </c>
      <c r="Q143" s="2" t="s">
        <v>98</v>
      </c>
      <c r="R143" s="2" t="s">
        <v>99</v>
      </c>
      <c r="S143" s="2" t="s">
        <v>99</v>
      </c>
      <c r="T143" s="2" t="s">
        <v>170</v>
      </c>
      <c r="U143" s="2" t="s">
        <v>680</v>
      </c>
      <c r="V143" s="2" t="s">
        <v>103</v>
      </c>
      <c r="W143" s="2" t="s">
        <v>268</v>
      </c>
      <c r="X143" s="2" t="s">
        <v>390</v>
      </c>
      <c r="Y143" s="2" t="s">
        <v>748</v>
      </c>
      <c r="Z143" s="4">
        <v>883</v>
      </c>
      <c r="AA143" s="4">
        <f>=ROUNDDOWN(129.852941176471,0)</f>
      </c>
      <c r="AB143" s="5">
        <v>6.8</v>
      </c>
      <c r="AC143" s="2" t="s">
        <v>99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</v>
      </c>
      <c r="AQ143" s="8">
        <v>12.89</v>
      </c>
      <c r="AR143" s="4"/>
      <c r="AS143" s="8"/>
      <c r="AT143" s="7"/>
      <c r="AU143" s="7"/>
      <c r="AV143" s="4">
        <v>1</v>
      </c>
      <c r="AW143" s="8">
        <v>12.89</v>
      </c>
      <c r="AX143" s="4"/>
      <c r="AY143" s="8"/>
      <c r="AZ143" s="7"/>
      <c r="BA143" s="7"/>
      <c r="BB143" s="7">
        <v>1</v>
      </c>
      <c r="BC143" s="4">
        <v>1</v>
      </c>
      <c r="BD143" s="8">
        <v>12.89</v>
      </c>
      <c r="BE143" s="4"/>
      <c r="BF143" s="8"/>
      <c r="BG143" s="7"/>
      <c r="BH143" s="7"/>
      <c r="BI143" s="7">
        <v>1</v>
      </c>
      <c r="BJ143" s="4">
        <v>27</v>
      </c>
      <c r="BK143" s="8">
        <v>270.96</v>
      </c>
      <c r="BL143" s="2" t="s">
        <v>749</v>
      </c>
      <c r="BM143" s="7">
        <v>0.037</v>
      </c>
      <c r="BN143" s="7">
        <v>0.0476</v>
      </c>
      <c r="BO143" s="4">
        <v>1</v>
      </c>
      <c r="BP143" s="8">
        <v>12.89</v>
      </c>
      <c r="BQ143" s="4"/>
      <c r="BR143" s="8"/>
      <c r="BS143" s="7"/>
      <c r="BT143" s="7"/>
      <c r="BU143" s="2" t="s">
        <v>108</v>
      </c>
      <c r="BV143" s="2" t="s">
        <v>96</v>
      </c>
      <c r="BW143" s="2" t="s">
        <v>750</v>
      </c>
      <c r="BX143" s="2" t="s">
        <v>751</v>
      </c>
      <c r="BY143" s="2" t="s">
        <v>111</v>
      </c>
      <c r="BZ143" s="2" t="s">
        <v>111</v>
      </c>
      <c r="CA143" s="2" t="s">
        <v>99</v>
      </c>
    </row>
    <row r="144">
      <c r="A144" s="2" t="s">
        <v>752</v>
      </c>
      <c r="B144" s="2" t="s">
        <v>88</v>
      </c>
      <c r="C144" s="2" t="s">
        <v>89</v>
      </c>
      <c r="D144" s="2" t="s">
        <v>727</v>
      </c>
      <c r="E144" s="2" t="s">
        <v>728</v>
      </c>
      <c r="F144" s="2" t="s">
        <v>753</v>
      </c>
      <c r="G144" s="2" t="s">
        <v>99</v>
      </c>
      <c r="H144" s="2" t="s">
        <v>99</v>
      </c>
      <c r="I144" s="2" t="s">
        <v>754</v>
      </c>
      <c r="J144" s="2" t="s">
        <v>755</v>
      </c>
      <c r="K144" s="2" t="s">
        <v>178</v>
      </c>
      <c r="L144" s="3">
        <v>14.4</v>
      </c>
      <c r="M144" s="3">
        <v>15.12</v>
      </c>
      <c r="N144" s="3">
        <v>31.99</v>
      </c>
      <c r="O144" s="2" t="s">
        <v>167</v>
      </c>
      <c r="P144" s="2" t="s">
        <v>168</v>
      </c>
      <c r="Q144" s="2" t="s">
        <v>98</v>
      </c>
      <c r="R144" s="2" t="s">
        <v>99</v>
      </c>
      <c r="S144" s="2" t="s">
        <v>756</v>
      </c>
      <c r="T144" s="2" t="s">
        <v>99</v>
      </c>
      <c r="U144" s="2" t="s">
        <v>99</v>
      </c>
      <c r="V144" s="2" t="s">
        <v>733</v>
      </c>
      <c r="W144" s="2" t="s">
        <v>157</v>
      </c>
      <c r="X144" s="2" t="s">
        <v>757</v>
      </c>
      <c r="Y144" s="2" t="s">
        <v>328</v>
      </c>
      <c r="Z144" s="4">
        <v>87</v>
      </c>
      <c r="AA144" s="4">
        <f>=ROUNDDOWN(17.4,0)</f>
      </c>
      <c r="AB144" s="5">
        <v>5</v>
      </c>
      <c r="AC144" s="2" t="s">
        <v>99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29</v>
      </c>
      <c r="BK144" s="8">
        <v>338.5</v>
      </c>
      <c r="BL144" s="2" t="s">
        <v>758</v>
      </c>
      <c r="BM144" s="7"/>
      <c r="BN144" s="7"/>
      <c r="BO144" s="4"/>
      <c r="BP144" s="8"/>
      <c r="BQ144" s="4"/>
      <c r="BR144" s="8"/>
      <c r="BS144" s="7"/>
      <c r="BT144" s="7"/>
      <c r="BU144" s="2" t="s">
        <v>108</v>
      </c>
      <c r="BV144" s="2" t="s">
        <v>96</v>
      </c>
      <c r="BW144" s="2" t="s">
        <v>344</v>
      </c>
      <c r="BX144" s="2" t="s">
        <v>759</v>
      </c>
      <c r="BY144" s="2" t="s">
        <v>111</v>
      </c>
      <c r="BZ144" s="2" t="s">
        <v>111</v>
      </c>
      <c r="CA144" s="2" t="s">
        <v>99</v>
      </c>
    </row>
    <row r="145">
      <c r="A145" s="2" t="s">
        <v>760</v>
      </c>
      <c r="B145" s="2" t="s">
        <v>88</v>
      </c>
      <c r="C145" s="2" t="s">
        <v>89</v>
      </c>
      <c r="D145" s="2" t="s">
        <v>727</v>
      </c>
      <c r="E145" s="2" t="s">
        <v>728</v>
      </c>
      <c r="F145" s="2" t="s">
        <v>761</v>
      </c>
      <c r="G145" s="2" t="s">
        <v>761</v>
      </c>
      <c r="H145" s="2" t="s">
        <v>761</v>
      </c>
      <c r="I145" s="2" t="s">
        <v>762</v>
      </c>
      <c r="J145" s="2" t="s">
        <v>731</v>
      </c>
      <c r="K145" s="2" t="s">
        <v>245</v>
      </c>
      <c r="L145" s="3">
        <v>17.28</v>
      </c>
      <c r="M145" s="3">
        <v>18.14</v>
      </c>
      <c r="N145" s="3">
        <v>35.99</v>
      </c>
      <c r="O145" s="2" t="s">
        <v>167</v>
      </c>
      <c r="P145" s="2" t="s">
        <v>168</v>
      </c>
      <c r="Q145" s="2" t="s">
        <v>98</v>
      </c>
      <c r="R145" s="2" t="s">
        <v>99</v>
      </c>
      <c r="S145" s="2" t="s">
        <v>763</v>
      </c>
      <c r="T145" s="2" t="s">
        <v>170</v>
      </c>
      <c r="U145" s="2" t="s">
        <v>680</v>
      </c>
      <c r="V145" s="2" t="s">
        <v>353</v>
      </c>
      <c r="W145" s="2" t="s">
        <v>157</v>
      </c>
      <c r="X145" s="2" t="s">
        <v>480</v>
      </c>
      <c r="Y145" s="2" t="s">
        <v>741</v>
      </c>
      <c r="Z145" s="4">
        <v>20</v>
      </c>
      <c r="AA145" s="4">
        <f>=ROUNDDOWN(5,0)</f>
      </c>
      <c r="AB145" s="5">
        <v>4</v>
      </c>
      <c r="AC145" s="2" t="s">
        <v>99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22</v>
      </c>
      <c r="BK145" s="8">
        <v>329.2</v>
      </c>
      <c r="BL145" s="2" t="s">
        <v>403</v>
      </c>
      <c r="BM145" s="7"/>
      <c r="BN145" s="7"/>
      <c r="BO145" s="4"/>
      <c r="BP145" s="8"/>
      <c r="BQ145" s="4"/>
      <c r="BR145" s="8"/>
      <c r="BS145" s="7"/>
      <c r="BT145" s="7"/>
      <c r="BU145" s="2" t="s">
        <v>108</v>
      </c>
      <c r="BV145" s="2" t="s">
        <v>96</v>
      </c>
      <c r="BW145" s="2" t="s">
        <v>743</v>
      </c>
      <c r="BX145" s="2" t="s">
        <v>764</v>
      </c>
      <c r="BY145" s="2" t="s">
        <v>111</v>
      </c>
      <c r="BZ145" s="2" t="s">
        <v>111</v>
      </c>
      <c r="CA145" s="2" t="s">
        <v>99</v>
      </c>
    </row>
    <row r="146">
      <c r="A146" s="2" t="s">
        <v>765</v>
      </c>
      <c r="B146" s="2" t="s">
        <v>88</v>
      </c>
      <c r="C146" s="2" t="s">
        <v>89</v>
      </c>
      <c r="D146" s="2" t="s">
        <v>766</v>
      </c>
      <c r="E146" s="2" t="s">
        <v>767</v>
      </c>
      <c r="F146" s="2" t="s">
        <v>202</v>
      </c>
      <c r="G146" s="2" t="s">
        <v>202</v>
      </c>
      <c r="H146" s="2" t="s">
        <v>202</v>
      </c>
      <c r="I146" s="2" t="s">
        <v>768</v>
      </c>
      <c r="J146" s="2" t="s">
        <v>769</v>
      </c>
      <c r="K146" s="2" t="s">
        <v>204</v>
      </c>
      <c r="L146" s="3">
        <v>23.17</v>
      </c>
      <c r="M146" s="3">
        <v>24.33</v>
      </c>
      <c r="N146" s="3">
        <v>54.99</v>
      </c>
      <c r="O146" s="2" t="s">
        <v>96</v>
      </c>
      <c r="P146" s="2" t="s">
        <v>304</v>
      </c>
      <c r="Q146" s="2" t="s">
        <v>98</v>
      </c>
      <c r="R146" s="2" t="s">
        <v>99</v>
      </c>
      <c r="S146" s="2" t="s">
        <v>205</v>
      </c>
      <c r="T146" s="2" t="s">
        <v>170</v>
      </c>
      <c r="U146" s="2" t="s">
        <v>680</v>
      </c>
      <c r="V146" s="2" t="s">
        <v>104</v>
      </c>
      <c r="W146" s="2" t="s">
        <v>182</v>
      </c>
      <c r="X146" s="2" t="s">
        <v>770</v>
      </c>
      <c r="Y146" s="2" t="s">
        <v>771</v>
      </c>
      <c r="Z146" s="4">
        <v>485</v>
      </c>
      <c r="AA146" s="4">
        <f>=ROUNDDOWN(39.7540983606557,0)</f>
      </c>
      <c r="AB146" s="5">
        <v>12.2</v>
      </c>
      <c r="AC146" s="2" t="s">
        <v>99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2</v>
      </c>
      <c r="AQ146" s="8">
        <v>51.74</v>
      </c>
      <c r="AR146" s="4"/>
      <c r="AS146" s="8"/>
      <c r="AT146" s="7"/>
      <c r="AU146" s="7"/>
      <c r="AV146" s="4">
        <v>2</v>
      </c>
      <c r="AW146" s="8">
        <v>51.74</v>
      </c>
      <c r="AX146" s="4"/>
      <c r="AY146" s="8"/>
      <c r="AZ146" s="7"/>
      <c r="BA146" s="7"/>
      <c r="BB146" s="7">
        <v>1</v>
      </c>
      <c r="BC146" s="4">
        <v>2</v>
      </c>
      <c r="BD146" s="8">
        <v>51.74</v>
      </c>
      <c r="BE146" s="4"/>
      <c r="BF146" s="8"/>
      <c r="BG146" s="7"/>
      <c r="BH146" s="7"/>
      <c r="BI146" s="7">
        <v>1</v>
      </c>
      <c r="BJ146" s="4">
        <v>33</v>
      </c>
      <c r="BK146" s="8">
        <v>1067.09</v>
      </c>
      <c r="BL146" s="2" t="s">
        <v>772</v>
      </c>
      <c r="BM146" s="7">
        <v>0.0606</v>
      </c>
      <c r="BN146" s="7">
        <v>0.0485</v>
      </c>
      <c r="BO146" s="4">
        <v>2</v>
      </c>
      <c r="BP146" s="8">
        <v>51.74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773</v>
      </c>
      <c r="BX146" s="2" t="s">
        <v>774</v>
      </c>
      <c r="BY146" s="2" t="s">
        <v>111</v>
      </c>
      <c r="BZ146" s="2" t="s">
        <v>111</v>
      </c>
      <c r="CA146" s="2" t="s">
        <v>99</v>
      </c>
    </row>
    <row r="147">
      <c r="A147" s="16" t="s">
        <v>775</v>
      </c>
      <c r="B147" s="9" t="s">
        <v>99</v>
      </c>
      <c r="C147" s="9" t="s">
        <v>99</v>
      </c>
      <c r="D147" s="9" t="s">
        <v>99</v>
      </c>
      <c r="E147" s="9" t="s">
        <v>99</v>
      </c>
      <c r="F147" s="9" t="s">
        <v>99</v>
      </c>
      <c r="G147" s="9" t="s">
        <v>99</v>
      </c>
      <c r="H147" s="9" t="s">
        <v>99</v>
      </c>
      <c r="I147" s="9" t="s">
        <v>99</v>
      </c>
      <c r="J147" s="9" t="s">
        <v>99</v>
      </c>
      <c r="K147" s="9" t="s">
        <v>99</v>
      </c>
      <c r="L147" s="10"/>
      <c r="M147" s="10"/>
      <c r="N147" s="10"/>
      <c r="O147" s="9" t="s">
        <v>99</v>
      </c>
      <c r="P147" s="9" t="s">
        <v>99</v>
      </c>
      <c r="Q147" s="9" t="s">
        <v>99</v>
      </c>
      <c r="R147" s="9" t="s">
        <v>99</v>
      </c>
      <c r="S147" s="9" t="s">
        <v>99</v>
      </c>
      <c r="T147" s="9" t="s">
        <v>99</v>
      </c>
      <c r="U147" s="9" t="s">
        <v>99</v>
      </c>
      <c r="V147" s="9" t="s">
        <v>99</v>
      </c>
      <c r="W147" s="9" t="s">
        <v>99</v>
      </c>
      <c r="X147" s="9" t="s">
        <v>99</v>
      </c>
      <c r="Y147" s="9" t="s">
        <v>99</v>
      </c>
      <c r="Z147" s="11">
        <v>47621</v>
      </c>
      <c r="AA147" s="11">
        <f>=ROUNDDOWN({0},0)</f>
      </c>
      <c r="AB147" s="12">
        <v>968.1</v>
      </c>
      <c r="AC147" s="9" t="s">
        <v>99</v>
      </c>
      <c r="AD147" s="11"/>
      <c r="AE147" s="11">
        <v>8614</v>
      </c>
      <c r="AF147" s="13"/>
      <c r="AG147" s="13"/>
      <c r="AH147" s="14"/>
      <c r="AI147" s="11"/>
      <c r="AJ147" s="11">
        <f>=ROUNDDOWN({0},0)</f>
      </c>
      <c r="AK147" s="12"/>
      <c r="AL147" s="9" t="s">
        <v>99</v>
      </c>
      <c r="AM147" s="11"/>
      <c r="AN147" s="11"/>
      <c r="AO147" s="14"/>
      <c r="AP147" s="11">
        <v>328</v>
      </c>
      <c r="AQ147" s="15">
        <v>18117.82</v>
      </c>
      <c r="AR147" s="11"/>
      <c r="AS147" s="15"/>
      <c r="AT147" s="14"/>
      <c r="AU147" s="14"/>
      <c r="AV147" s="11">
        <v>328</v>
      </c>
      <c r="AW147" s="15">
        <v>18117.82</v>
      </c>
      <c r="AX147" s="11"/>
      <c r="AY147" s="15"/>
      <c r="AZ147" s="14"/>
      <c r="BA147" s="14"/>
      <c r="BB147" s="14"/>
      <c r="BC147" s="11">
        <v>328</v>
      </c>
      <c r="BD147" s="15">
        <v>18117.82</v>
      </c>
      <c r="BE147" s="11"/>
      <c r="BF147" s="15"/>
      <c r="BG147" s="14"/>
      <c r="BH147" s="14"/>
      <c r="BI147" s="14"/>
      <c r="BJ147" s="11"/>
      <c r="BK147" s="15"/>
      <c r="BL147" s="9" t="s">
        <v>99</v>
      </c>
      <c r="BM147" s="14"/>
      <c r="BN147" s="14"/>
      <c r="BO147" s="11">
        <v>328</v>
      </c>
      <c r="BP147" s="15">
        <v>18117.82</v>
      </c>
      <c r="BQ147" s="11"/>
      <c r="BR147" s="15"/>
      <c r="BS147" s="14"/>
      <c r="BT147" s="14"/>
      <c r="BU147" s="9" t="s">
        <v>99</v>
      </c>
      <c r="BV147" s="9" t="s">
        <v>99</v>
      </c>
      <c r="BW147" s="9" t="s">
        <v>99</v>
      </c>
      <c r="BX147" s="9" t="s">
        <v>99</v>
      </c>
      <c r="BY147" s="9" t="s">
        <v>99</v>
      </c>
      <c r="BZ147" s="9" t="s">
        <v>99</v>
      </c>
      <c r="CA14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4"/>
    <mergeCell ref="BD21:BD24"/>
    <mergeCell ref="BE21:BE24"/>
    <mergeCell ref="BF21:BF24"/>
    <mergeCell ref="BG21:BG24"/>
    <mergeCell ref="BH21:BH24"/>
    <mergeCell ref="BC25:BC32"/>
    <mergeCell ref="BD25:BD32"/>
    <mergeCell ref="BE25:BE32"/>
    <mergeCell ref="BF25:BF32"/>
    <mergeCell ref="BG25:BG32"/>
    <mergeCell ref="BH25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5"/>
    <mergeCell ref="BD49:BD55"/>
    <mergeCell ref="BE49:BE55"/>
    <mergeCell ref="BF49:BF55"/>
    <mergeCell ref="BG49:BG55"/>
    <mergeCell ref="BH49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3"/>
    <mergeCell ref="BD66:BD73"/>
    <mergeCell ref="BE66:BE73"/>
    <mergeCell ref="BF66:BF73"/>
    <mergeCell ref="BG66:BG73"/>
    <mergeCell ref="BH66:BH73"/>
    <mergeCell ref="BC74:BC81"/>
    <mergeCell ref="BD74:BD81"/>
    <mergeCell ref="BE74:BE81"/>
    <mergeCell ref="BF74:BF81"/>
    <mergeCell ref="BG74:BG81"/>
    <mergeCell ref="BH74:BH81"/>
    <mergeCell ref="BC82:BC85"/>
    <mergeCell ref="BD82:BD85"/>
    <mergeCell ref="BE82:BE85"/>
    <mergeCell ref="BF82:BF85"/>
    <mergeCell ref="BG82:BG85"/>
    <mergeCell ref="BH82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101"/>
    <mergeCell ref="BD96:BD101"/>
    <mergeCell ref="BE96:BE101"/>
    <mergeCell ref="BF96:BF101"/>
    <mergeCell ref="BG96:BG101"/>
    <mergeCell ref="BH96:BH101"/>
    <mergeCell ref="BC102:BC105"/>
    <mergeCell ref="BD102:BD105"/>
    <mergeCell ref="BE102:BE105"/>
    <mergeCell ref="BF102:BF105"/>
    <mergeCell ref="BG102:BG105"/>
    <mergeCell ref="BH102:BH105"/>
    <mergeCell ref="BC106:BC111"/>
    <mergeCell ref="BD106:BD111"/>
    <mergeCell ref="BE106:BE111"/>
    <mergeCell ref="BF106:BF111"/>
    <mergeCell ref="BG106:BG111"/>
    <mergeCell ref="BH106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7"/>
    <mergeCell ref="BD124:BD127"/>
    <mergeCell ref="BE124:BE127"/>
    <mergeCell ref="BF124:BF127"/>
    <mergeCell ref="BG124:BG127"/>
    <mergeCell ref="BH124:BH127"/>
    <mergeCell ref="BC128:BC129"/>
    <mergeCell ref="BD128:BD129"/>
    <mergeCell ref="BE128:BE129"/>
    <mergeCell ref="BF128:BF129"/>
    <mergeCell ref="BG128:BG129"/>
    <mergeCell ref="BH128:BH129"/>
    <mergeCell ref="BC132:BC136"/>
    <mergeCell ref="BD132:BD136"/>
    <mergeCell ref="BE132:BE136"/>
    <mergeCell ref="BF132:BF136"/>
    <mergeCell ref="BG132:BG136"/>
    <mergeCell ref="BH132:BH13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776</v>
      </c>
      <c r="D2" s="0" t="s">
        <v>777</v>
      </c>
      <c r="E2" s="0" t="s">
        <v>778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779</v>
      </c>
      <c r="J4" s="1" t="s">
        <v>780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781</v>
      </c>
      <c r="P4" s="1" t="s">
        <v>782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783</v>
      </c>
      <c r="F5" s="1" t="s">
        <v>784</v>
      </c>
      <c r="G5" s="1" t="s">
        <v>783</v>
      </c>
      <c r="H5" s="1" t="s">
        <v>784</v>
      </c>
      <c r="I5" s="1" t="s">
        <v>779</v>
      </c>
      <c r="J5" s="1" t="s">
        <v>780</v>
      </c>
      <c r="K5" s="1" t="s">
        <v>785</v>
      </c>
      <c r="L5" s="1" t="s">
        <v>786</v>
      </c>
      <c r="M5" s="1" t="s">
        <v>785</v>
      </c>
      <c r="N5" s="1" t="s">
        <v>786</v>
      </c>
      <c r="O5" s="1" t="s">
        <v>781</v>
      </c>
      <c r="P5" s="1" t="s">
        <v>782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155</v>
      </c>
      <c r="F6" s="8">
        <v>10744.25</v>
      </c>
      <c r="G6" s="4"/>
      <c r="H6" s="8"/>
      <c r="I6" s="7"/>
      <c r="J6" s="7"/>
      <c r="K6" s="4">
        <v>155</v>
      </c>
      <c r="L6" s="8">
        <v>10744.25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442</v>
      </c>
      <c r="D7" s="2" t="s">
        <v>443</v>
      </c>
      <c r="E7" s="4">
        <v>93</v>
      </c>
      <c r="F7" s="8">
        <v>5510.41</v>
      </c>
      <c r="G7" s="4"/>
      <c r="H7" s="8"/>
      <c r="I7" s="7"/>
      <c r="J7" s="7"/>
      <c r="K7" s="4">
        <v>93</v>
      </c>
      <c r="L7" s="8">
        <v>5510.41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625</v>
      </c>
      <c r="D8" s="2" t="s">
        <v>626</v>
      </c>
      <c r="E8" s="4">
        <v>15</v>
      </c>
      <c r="F8" s="8">
        <v>865.87</v>
      </c>
      <c r="G8" s="4"/>
      <c r="H8" s="8"/>
      <c r="I8" s="7"/>
      <c r="J8" s="7"/>
      <c r="K8" s="4">
        <v>15</v>
      </c>
      <c r="L8" s="8">
        <v>865.87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669</v>
      </c>
      <c r="D9" s="2" t="s">
        <v>670</v>
      </c>
      <c r="E9" s="4">
        <v>45</v>
      </c>
      <c r="F9" s="8">
        <v>624.91</v>
      </c>
      <c r="G9" s="4"/>
      <c r="H9" s="8"/>
      <c r="I9" s="7"/>
      <c r="J9" s="7"/>
      <c r="K9" s="4">
        <v>45</v>
      </c>
      <c r="L9" s="8">
        <v>624.91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713</v>
      </c>
      <c r="D10" s="2" t="s">
        <v>714</v>
      </c>
      <c r="E10" s="4">
        <v>8</v>
      </c>
      <c r="F10" s="8">
        <v>188.16</v>
      </c>
      <c r="G10" s="4"/>
      <c r="H10" s="8"/>
      <c r="I10" s="7"/>
      <c r="J10" s="7"/>
      <c r="K10" s="4">
        <v>8</v>
      </c>
      <c r="L10" s="8">
        <v>188.16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727</v>
      </c>
      <c r="D11" s="2" t="s">
        <v>728</v>
      </c>
      <c r="E11" s="4">
        <v>10</v>
      </c>
      <c r="F11" s="8">
        <v>132.48</v>
      </c>
      <c r="G11" s="4"/>
      <c r="H11" s="8"/>
      <c r="I11" s="7"/>
      <c r="J11" s="7"/>
      <c r="K11" s="4">
        <v>10</v>
      </c>
      <c r="L11" s="8">
        <v>132.48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766</v>
      </c>
      <c r="D12" s="2" t="s">
        <v>767</v>
      </c>
      <c r="E12" s="4">
        <v>2</v>
      </c>
      <c r="F12" s="8">
        <v>51.74</v>
      </c>
      <c r="G12" s="4"/>
      <c r="H12" s="8"/>
      <c r="I12" s="7"/>
      <c r="J12" s="7"/>
      <c r="K12" s="4">
        <v>2</v>
      </c>
      <c r="L12" s="8">
        <v>51.74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776</v>
      </c>
      <c r="D2" s="0" t="s">
        <v>777</v>
      </c>
      <c r="E2" s="0" t="s">
        <v>778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779</v>
      </c>
      <c r="I4" s="1" t="s">
        <v>780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781</v>
      </c>
      <c r="O4" s="1" t="s">
        <v>782</v>
      </c>
    </row>
    <row r="5">
      <c r="A5" s="1" t="s">
        <v>53</v>
      </c>
      <c r="B5" s="1" t="s">
        <v>55</v>
      </c>
      <c r="C5" s="1" t="s">
        <v>56</v>
      </c>
      <c r="D5" s="1" t="s">
        <v>783</v>
      </c>
      <c r="E5" s="1" t="s">
        <v>784</v>
      </c>
      <c r="F5" s="1" t="s">
        <v>783</v>
      </c>
      <c r="G5" s="1" t="s">
        <v>784</v>
      </c>
      <c r="H5" s="1" t="s">
        <v>779</v>
      </c>
      <c r="I5" s="1" t="s">
        <v>780</v>
      </c>
      <c r="J5" s="1" t="s">
        <v>785</v>
      </c>
      <c r="K5" s="1" t="s">
        <v>786</v>
      </c>
      <c r="L5" s="1" t="s">
        <v>785</v>
      </c>
      <c r="M5" s="1" t="s">
        <v>786</v>
      </c>
      <c r="N5" s="1" t="s">
        <v>781</v>
      </c>
      <c r="O5" s="1" t="s">
        <v>782</v>
      </c>
    </row>
    <row r="6">
      <c r="A6" s="2" t="s">
        <v>88</v>
      </c>
      <c r="B6" s="2" t="s">
        <v>90</v>
      </c>
      <c r="C6" s="2" t="s">
        <v>91</v>
      </c>
      <c r="D6" s="4">
        <v>155</v>
      </c>
      <c r="E6" s="8">
        <v>10744.25</v>
      </c>
      <c r="F6" s="4"/>
      <c r="G6" s="8"/>
      <c r="H6" s="7"/>
      <c r="I6" s="7"/>
      <c r="J6" s="4">
        <v>155</v>
      </c>
      <c r="K6" s="8">
        <v>10744.25</v>
      </c>
      <c r="L6" s="4"/>
      <c r="M6" s="8"/>
      <c r="N6" s="7"/>
      <c r="O6" s="7"/>
    </row>
    <row r="7">
      <c r="A7" s="2" t="s">
        <v>88</v>
      </c>
      <c r="B7" s="2" t="s">
        <v>442</v>
      </c>
      <c r="C7" s="2" t="s">
        <v>443</v>
      </c>
      <c r="D7" s="4">
        <v>93</v>
      </c>
      <c r="E7" s="8">
        <v>5510.41</v>
      </c>
      <c r="F7" s="4"/>
      <c r="G7" s="8"/>
      <c r="H7" s="7"/>
      <c r="I7" s="7"/>
      <c r="J7" s="4">
        <v>93</v>
      </c>
      <c r="K7" s="8">
        <v>5510.41</v>
      </c>
      <c r="L7" s="4"/>
      <c r="M7" s="8"/>
      <c r="N7" s="7"/>
      <c r="O7" s="7"/>
    </row>
    <row r="8">
      <c r="A8" s="2" t="s">
        <v>88</v>
      </c>
      <c r="B8" s="2" t="s">
        <v>625</v>
      </c>
      <c r="C8" s="2" t="s">
        <v>626</v>
      </c>
      <c r="D8" s="4">
        <v>15</v>
      </c>
      <c r="E8" s="8">
        <v>865.87</v>
      </c>
      <c r="F8" s="4"/>
      <c r="G8" s="8"/>
      <c r="H8" s="7"/>
      <c r="I8" s="7"/>
      <c r="J8" s="4">
        <v>15</v>
      </c>
      <c r="K8" s="8">
        <v>865.87</v>
      </c>
      <c r="L8" s="4"/>
      <c r="M8" s="8"/>
      <c r="N8" s="7"/>
      <c r="O8" s="7"/>
    </row>
    <row r="9">
      <c r="A9" s="2" t="s">
        <v>88</v>
      </c>
      <c r="B9" s="2" t="s">
        <v>669</v>
      </c>
      <c r="C9" s="2" t="s">
        <v>670</v>
      </c>
      <c r="D9" s="4">
        <v>45</v>
      </c>
      <c r="E9" s="8">
        <v>624.91</v>
      </c>
      <c r="F9" s="4"/>
      <c r="G9" s="8"/>
      <c r="H9" s="7"/>
      <c r="I9" s="7"/>
      <c r="J9" s="4">
        <v>45</v>
      </c>
      <c r="K9" s="8">
        <v>624.91</v>
      </c>
      <c r="L9" s="4"/>
      <c r="M9" s="8"/>
      <c r="N9" s="7"/>
      <c r="O9" s="7"/>
    </row>
    <row r="10">
      <c r="A10" s="2" t="s">
        <v>88</v>
      </c>
      <c r="B10" s="2" t="s">
        <v>713</v>
      </c>
      <c r="C10" s="2" t="s">
        <v>714</v>
      </c>
      <c r="D10" s="4">
        <v>8</v>
      </c>
      <c r="E10" s="8">
        <v>188.16</v>
      </c>
      <c r="F10" s="4"/>
      <c r="G10" s="8"/>
      <c r="H10" s="7"/>
      <c r="I10" s="7"/>
      <c r="J10" s="4">
        <v>8</v>
      </c>
      <c r="K10" s="8">
        <v>188.16</v>
      </c>
      <c r="L10" s="4"/>
      <c r="M10" s="8"/>
      <c r="N10" s="7"/>
      <c r="O10" s="7"/>
    </row>
    <row r="11">
      <c r="A11" s="2" t="s">
        <v>88</v>
      </c>
      <c r="B11" s="2" t="s">
        <v>727</v>
      </c>
      <c r="C11" s="2" t="s">
        <v>728</v>
      </c>
      <c r="D11" s="4">
        <v>10</v>
      </c>
      <c r="E11" s="8">
        <v>132.48</v>
      </c>
      <c r="F11" s="4"/>
      <c r="G11" s="8"/>
      <c r="H11" s="7"/>
      <c r="I11" s="7"/>
      <c r="J11" s="4">
        <v>10</v>
      </c>
      <c r="K11" s="8">
        <v>132.48</v>
      </c>
      <c r="L11" s="4"/>
      <c r="M11" s="8"/>
      <c r="N11" s="7"/>
      <c r="O11" s="7"/>
    </row>
    <row r="12">
      <c r="A12" s="2" t="s">
        <v>88</v>
      </c>
      <c r="B12" s="2" t="s">
        <v>766</v>
      </c>
      <c r="C12" s="2" t="s">
        <v>767</v>
      </c>
      <c r="D12" s="4">
        <v>2</v>
      </c>
      <c r="E12" s="8">
        <v>51.74</v>
      </c>
      <c r="F12" s="4"/>
      <c r="G12" s="8"/>
      <c r="H12" s="7"/>
      <c r="I12" s="7"/>
      <c r="J12" s="4">
        <v>2</v>
      </c>
      <c r="K12" s="8">
        <v>51.74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