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20250717 BR Window Reorder\"/>
    </mc:Choice>
  </mc:AlternateContent>
  <xr:revisionPtr revIDLastSave="0" documentId="13_ncr:1_{832B47CB-E5E7-4AE0-8578-12A98BAB1E20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Commitment" sheetId="2" r:id="rId1"/>
    <sheet name="Item" sheetId="5" r:id="rId2"/>
    <sheet name="commitment 7 18" sheetId="7" r:id="rId3"/>
    <sheet name="ValueSelect" sheetId="4" r:id="rId4"/>
    <sheet name="Data" sheetId="3" r:id="rId5"/>
  </sheets>
  <externalReferences>
    <externalReference r:id="rId6"/>
    <externalReference r:id="rId7"/>
    <externalReference r:id="rId8"/>
  </externalReferences>
  <definedNames>
    <definedName name="_xlnm._FilterDatabase" localSheetId="2" hidden="1">'commitment 7 18'!$A$1:$AJ$14</definedName>
    <definedName name="_xlnm._FilterDatabase" localSheetId="4" hidden="1">Data!$A$1:$S$1</definedName>
    <definedName name="_xlnm._FilterDatabase" localSheetId="3" hidden="1">ValueSelect!$D$1:$K$293</definedName>
    <definedName name="AssortedSKU_Range">#N/A</definedName>
    <definedName name="bigidea">[1]Lists!$I$6:$I$29</definedName>
    <definedName name="Branded">[1]Lists!$F$6:$F$38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se_Freight_Range">#N/A</definedName>
    <definedName name="color">[1]Lists!$J$6:$J$29</definedName>
    <definedName name="COO_Dest">#N/A</definedName>
    <definedName name="COOCountry_Range">#N/A</definedName>
    <definedName name="COODest_Range">#N/A</definedName>
    <definedName name="Cycle">[1]Lists!$E$6:$E$30</definedName>
    <definedName name="dealPricing_Range">#N/A</definedName>
    <definedName name="den">[1]Lists!$L$6:$L$29</definedName>
    <definedName name="Feature1_Range">#N/A</definedName>
    <definedName name="Feature2_Range">#N/A</definedName>
    <definedName name="Feature3_Range">#N/A</definedName>
    <definedName name="Feature4_Range">#N/A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_ulreq_Range">#N/A</definedName>
    <definedName name="INITIALBUY">'[2]X-LIST'!$G$2:$G$7</definedName>
    <definedName name="LIFESTYLE">'[2]X-LIST'!$C$2:$C$7</definedName>
    <definedName name="PORT_IFF">[3]a!$A$10:$B$35</definedName>
    <definedName name="Preticketed_Range">#N/A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PR_o_YN_Rangee">#N/A</definedName>
    <definedName name="retailUS_O_YN_Range">#N/A</definedName>
    <definedName name="SellUnits_Range">#N/A</definedName>
    <definedName name="suggestedMessage_Range">#N/A</definedName>
    <definedName name="World1">[1]Lists!$H$6:$H$29</definedName>
    <definedName name="YN">#N/A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7" l="1"/>
  <c r="J10" i="7" l="1"/>
  <c r="AJ14" i="7"/>
  <c r="AK13" i="7"/>
  <c r="Y13" i="7"/>
  <c r="AF13" i="7" s="1"/>
  <c r="AG13" i="7" s="1"/>
  <c r="V13" i="7"/>
  <c r="P13" i="7"/>
  <c r="Q13" i="7" s="1"/>
  <c r="S13" i="7" s="1"/>
  <c r="AK12" i="7"/>
  <c r="Y12" i="7"/>
  <c r="AB12" i="7" s="1"/>
  <c r="V12" i="7"/>
  <c r="P12" i="7"/>
  <c r="Q12" i="7" s="1"/>
  <c r="S12" i="7" s="1"/>
  <c r="AK11" i="7"/>
  <c r="Y11" i="7"/>
  <c r="AF11" i="7" s="1"/>
  <c r="AG11" i="7" s="1"/>
  <c r="V11" i="7"/>
  <c r="P11" i="7"/>
  <c r="Q11" i="7" s="1"/>
  <c r="S11" i="7" s="1"/>
  <c r="AK10" i="7"/>
  <c r="AK14" i="7" s="1"/>
  <c r="Y10" i="7"/>
  <c r="AB10" i="7" s="1"/>
  <c r="V10" i="7"/>
  <c r="P10" i="7"/>
  <c r="Q10" i="7" s="1"/>
  <c r="S10" i="7" s="1"/>
  <c r="W12" i="7" l="1"/>
  <c r="AF10" i="7"/>
  <c r="AG10" i="7" s="1"/>
  <c r="W11" i="7"/>
  <c r="AC12" i="7"/>
  <c r="AD12" i="7" s="1"/>
  <c r="W13" i="7"/>
  <c r="W10" i="7"/>
  <c r="AC10" i="7" s="1"/>
  <c r="AD10" i="7" s="1"/>
  <c r="AB13" i="7"/>
  <c r="AC13" i="7" s="1"/>
  <c r="AD13" i="7" s="1"/>
  <c r="AB11" i="7"/>
  <c r="AC11" i="7" s="1"/>
  <c r="AD11" i="7" s="1"/>
  <c r="AF12" i="7"/>
  <c r="AG12" i="7" s="1"/>
  <c r="D8" i="2" l="1"/>
  <c r="AQ5" i="5"/>
  <c r="AQ6" i="5"/>
  <c r="AQ7" i="5"/>
  <c r="AQ4" i="5"/>
  <c r="AT5" i="5"/>
  <c r="AT6" i="5"/>
  <c r="AT7" i="5"/>
  <c r="AT4" i="5"/>
  <c r="BC4" i="5"/>
  <c r="AO5" i="5"/>
  <c r="AO6" i="5"/>
  <c r="AO7" i="5"/>
  <c r="AO4" i="5"/>
  <c r="AM5" i="5"/>
  <c r="AM6" i="5"/>
  <c r="AM7" i="5"/>
  <c r="AM4" i="5"/>
  <c r="AK5" i="5"/>
  <c r="AK6" i="5"/>
  <c r="AK7" i="5"/>
  <c r="AK4" i="5"/>
  <c r="BC5" i="5"/>
  <c r="BC6" i="5"/>
  <c r="BC7" i="5"/>
  <c r="AZ5" i="5"/>
  <c r="AZ6" i="5"/>
  <c r="AZ7" i="5"/>
  <c r="AZ4" i="5"/>
  <c r="AU5" i="5" l="1"/>
  <c r="AU7" i="5"/>
  <c r="AU6" i="5"/>
  <c r="AU4" i="5"/>
  <c r="AH7" i="5" l="1"/>
  <c r="AA7" i="5"/>
  <c r="AC7" i="5" s="1"/>
  <c r="AE7" i="5" s="1"/>
  <c r="AH6" i="5"/>
  <c r="AA6" i="5"/>
  <c r="AC6" i="5" s="1"/>
  <c r="AE6" i="5" s="1"/>
  <c r="AH5" i="5"/>
  <c r="AA5" i="5"/>
  <c r="AC5" i="5" s="1"/>
  <c r="AH4" i="5"/>
  <c r="AA4" i="5"/>
  <c r="AC4" i="5" s="1"/>
  <c r="AE5" i="5" l="1"/>
  <c r="AI5" i="5" s="1"/>
  <c r="AE4" i="5"/>
  <c r="AI4" i="5" s="1"/>
  <c r="AI7" i="5"/>
  <c r="AI6" i="5"/>
  <c r="AV5" i="5" l="1"/>
  <c r="AV4" i="5"/>
  <c r="AV7" i="5"/>
  <c r="AV6" i="5"/>
  <c r="D3" i="2"/>
  <c r="AW7" i="5" l="1"/>
  <c r="BB7" i="5"/>
  <c r="AW4" i="5"/>
  <c r="BB4" i="5"/>
  <c r="AW5" i="5"/>
  <c r="BB5" i="5"/>
  <c r="AW6" i="5"/>
  <c r="BB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3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3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3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3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3" authorId="0" shapeId="0" xr:uid="{DC407192-7C79-499B-BB8C-37F4E476B8D7}">
      <text>
        <r>
          <rPr>
            <sz val="11"/>
            <rFont val="Calibri"/>
            <family val="2"/>
          </rPr>
          <t>[JLA POE Price]*[Licensor Royalty %]</t>
        </r>
      </text>
    </comment>
    <comment ref="AM3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O3" authorId="0" shapeId="0" xr:uid="{D6D65EA9-ACE5-4810-85EB-E3AD1BF746EA}">
      <text>
        <r>
          <rPr>
            <sz val="11"/>
            <rFont val="Calibri"/>
            <family val="2"/>
          </rPr>
          <t>[JLA POE Price]*[DA %]</t>
        </r>
      </text>
    </comment>
    <comment ref="AQ3" authorId="0" shapeId="0" xr:uid="{C75E9323-E31D-4E49-AE34-794B43E5E4EF}">
      <text>
        <r>
          <rPr>
            <sz val="11"/>
            <rFont val="Calibri"/>
            <family val="2"/>
          </rPr>
          <t>[JLA POE Price]*[Warehouse Charge %]</t>
        </r>
      </text>
    </comment>
    <comment ref="AT3" authorId="0" shapeId="0" xr:uid="{39051CFD-BDDE-448B-A63D-A445A3D0F147}">
      <text>
        <r>
          <rPr>
            <sz val="11"/>
            <rFont val="Calibri"/>
            <family val="2"/>
          </rPr>
          <t>[JLA POE Price]*[Load 2 %]</t>
        </r>
      </text>
    </comment>
    <comment ref="AU3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V3" authorId="0" shapeId="0" xr:uid="{1C607141-7316-4C50-8319-8FFF81611941}">
      <text>
        <r>
          <rPr>
            <sz val="11"/>
            <rFont val="Calibri"/>
            <family val="2"/>
          </rPr>
          <t>[LDP Cost $]+[Total POE Load $]</t>
        </r>
      </text>
    </comment>
    <comment ref="AW3" authorId="0" shapeId="0" xr:uid="{6DD85950-DCB1-4A90-8C65-4E6BE3E8CB36}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AZ3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B3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C3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<sst xmlns="http://schemas.openxmlformats.org/spreadsheetml/2006/main" count="1044" uniqueCount="822">
  <si>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</si>
  <si>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</si>
  <si>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</si>
  <si>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</si>
  <si>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</si>
  <si>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</si>
  <si>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</si>
  <si>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</si>
  <si>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</si>
  <si>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</si>
  <si>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</si>
  <si>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</si>
  <si>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</si>
  <si>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</si>
  <si>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</si>
  <si>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</si>
  <si>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</si>
  <si>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</si>
  <si>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</si>
  <si>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</si>
  <si>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</si>
  <si>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</si>
  <si>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</si>
  <si>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</si>
  <si>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</si>
  <si>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</si>
  <si>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</si>
  <si>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</si>
  <si>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</si>
  <si>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</si>
  <si>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</si>
  <si>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</si>
  <si>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</si>
  <si>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</si>
  <si>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</si>
  <si>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</si>
  <si>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</si>
  <si>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</si>
  <si>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</si>
  <si>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</si>
  <si>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</si>
  <si>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</si>
  <si>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</si>
  <si>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</si>
  <si>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</si>
  <si>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</si>
  <si>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</si>
  <si>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</si>
  <si>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</si>
  <si>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</si>
  <si>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</si>
  <si>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</si>
  <si>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</si>
  <si>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</si>
  <si>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</si>
  <si>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</si>
  <si>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</si>
  <si>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</si>
  <si>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</si>
  <si>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</si>
  <si>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</si>
  <si>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</si>
  <si>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</si>
  <si>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</si>
  <si>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</si>
  <si>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</si>
  <si>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</si>
  <si>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</si>
  <si>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</si>
  <si>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</si>
  <si>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</si>
  <si>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</si>
  <si>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</si>
  <si>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</si>
  <si>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</si>
  <si>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</si>
  <si>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</si>
  <si>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</si>
  <si>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</si>
  <si>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</si>
  <si>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</si>
  <si>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Burlington Coat Factory</t>
  </si>
  <si>
    <t>Costco Canada</t>
  </si>
  <si>
    <t>Costco Wholesale</t>
  </si>
  <si>
    <t>COSTCO WHOLESALE CANADA DI</t>
  </si>
  <si>
    <t>Dillard's Inc.</t>
  </si>
  <si>
    <t>Fred Meyer Stores</t>
  </si>
  <si>
    <t>Fred Meyer Stores DI</t>
  </si>
  <si>
    <t>Giant Tiger Stores Ltd. (DI)</t>
  </si>
  <si>
    <t>Homegoods (POE)</t>
  </si>
  <si>
    <t>JLA Home</t>
  </si>
  <si>
    <t>Linen Chest</t>
  </si>
  <si>
    <t>Old Time Pottery, LLC</t>
  </si>
  <si>
    <t>Ross Stores, Inc.</t>
  </si>
  <si>
    <t>Seventh Avenue, Inc.</t>
  </si>
  <si>
    <t>China</t>
  </si>
  <si>
    <t>India</t>
  </si>
  <si>
    <t>Pakistan</t>
  </si>
  <si>
    <t>NORMAL PILLOW(30)</t>
  </si>
  <si>
    <t>VALANCE(41)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</si>
  <si>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</si>
  <si>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</si>
  <si>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</si>
  <si>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</si>
  <si>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</si>
  <si>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</si>
  <si>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</si>
  <si>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</si>
  <si>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</si>
  <si>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Costco</t>
  </si>
  <si>
    <t xml:space="preserve">Dillard's </t>
  </si>
  <si>
    <t>Fred Meyer</t>
  </si>
  <si>
    <t>Giant Tiger</t>
  </si>
  <si>
    <t>Homegoods</t>
  </si>
  <si>
    <t>Natori</t>
  </si>
  <si>
    <t>Old Time Pottery</t>
  </si>
  <si>
    <t>Seventh Avenue</t>
  </si>
  <si>
    <t>Target</t>
  </si>
  <si>
    <t>Ross</t>
  </si>
  <si>
    <t>Customer Code</t>
  </si>
  <si>
    <t>Customer Name</t>
  </si>
  <si>
    <t>ALDIDI</t>
  </si>
  <si>
    <t>BLTNCOAT</t>
  </si>
  <si>
    <t>COSTCOCAN</t>
  </si>
  <si>
    <t>COSTCO</t>
  </si>
  <si>
    <t>COSTCOCANDI</t>
  </si>
  <si>
    <t>DLS</t>
  </si>
  <si>
    <t>FREDMEYER</t>
  </si>
  <si>
    <t>FREDMEYERDI</t>
  </si>
  <si>
    <t>GIANTTIGERDI</t>
  </si>
  <si>
    <t>HGPOE</t>
  </si>
  <si>
    <t>JLA</t>
  </si>
  <si>
    <t>LINENCHEST</t>
  </si>
  <si>
    <t>OLDTIMEPOT</t>
  </si>
  <si>
    <t>ROSSPOE</t>
  </si>
  <si>
    <t>SEVENAVE</t>
  </si>
  <si>
    <t>Sleep Number</t>
  </si>
  <si>
    <t>Walmart</t>
  </si>
  <si>
    <t>JCPCAT</t>
  </si>
  <si>
    <t>JC Penney Catalog</t>
  </si>
  <si>
    <t>JC Penney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</si>
  <si>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</si>
  <si>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</si>
  <si>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</si>
  <si>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</si>
  <si>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</si>
  <si>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</si>
  <si>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</si>
  <si>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</si>
  <si>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</si>
  <si>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</si>
  <si>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</si>
  <si>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</si>
  <si>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</si>
  <si>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</si>
  <si>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</si>
  <si>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</si>
  <si>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</si>
  <si>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</si>
  <si>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</si>
  <si>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</si>
  <si>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</si>
  <si>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</si>
  <si>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</si>
  <si>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</si>
  <si>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</si>
  <si>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</si>
  <si>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</si>
  <si>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</si>
  <si>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</si>
  <si>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</si>
  <si>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</si>
  <si>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</si>
  <si>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</si>
  <si>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</si>
  <si>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</si>
  <si>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</si>
  <si>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</si>
  <si>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</si>
  <si>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</si>
  <si>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</si>
  <si>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</si>
  <si>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</si>
  <si>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</si>
  <si>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</si>
  <si>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</si>
  <si>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</si>
  <si>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</si>
  <si>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</si>
  <si>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</si>
  <si>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</si>
  <si>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</si>
  <si>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</si>
  <si>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</si>
  <si>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</si>
  <si>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</si>
  <si>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</si>
  <si>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</si>
  <si>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</si>
  <si>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</si>
  <si>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</si>
  <si>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</si>
  <si>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</si>
  <si>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</si>
  <si>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</si>
  <si>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</si>
  <si>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</si>
  <si>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</si>
  <si>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</si>
  <si>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</si>
  <si>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</si>
  <si>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</si>
  <si>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</si>
  <si>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</si>
  <si>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</si>
  <si>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</si>
  <si>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</si>
  <si>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</si>
  <si>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</si>
  <si>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</si>
  <si>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</si>
  <si>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</si>
  <si>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</si>
  <si>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</si>
  <si>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</si>
  <si>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</si>
  <si>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</si>
  <si>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</si>
  <si>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</si>
  <si>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</si>
  <si>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</si>
  <si>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</si>
  <si>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</si>
  <si>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</si>
  <si>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</si>
  <si>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</si>
  <si>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</si>
  <si>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</si>
  <si>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</si>
  <si>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</si>
  <si>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</si>
  <si>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</si>
  <si>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</si>
  <si>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</si>
  <si>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</si>
  <si>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</si>
  <si>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</si>
  <si>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</si>
  <si>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</si>
  <si>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</si>
  <si>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</si>
  <si>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</si>
  <si>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</si>
  <si>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</si>
  <si>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</si>
  <si>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</si>
  <si>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</si>
  <si>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</si>
  <si>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</si>
  <si>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</si>
  <si>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</si>
  <si>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</si>
  <si>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</si>
  <si>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</si>
  <si>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</si>
  <si>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</si>
  <si>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</si>
  <si>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</si>
  <si>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</si>
  <si>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</si>
  <si>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</si>
  <si>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</si>
  <si>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</si>
  <si>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</si>
  <si>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</si>
  <si>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</si>
  <si>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</si>
  <si>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</si>
  <si>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</si>
  <si>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</si>
  <si>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</si>
  <si>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</si>
  <si>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</si>
  <si>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</si>
  <si>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</si>
  <si>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</si>
  <si>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</si>
  <si>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</si>
  <si>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</si>
  <si>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</si>
  <si>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</si>
  <si>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</si>
  <si>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</si>
  <si>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</si>
  <si>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</si>
  <si>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</si>
  <si>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</si>
  <si>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</si>
  <si>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</si>
  <si>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</si>
  <si>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</si>
  <si>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</si>
  <si>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</si>
  <si>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</si>
  <si>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</si>
  <si>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</si>
  <si>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</si>
  <si>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</si>
  <si>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</si>
  <si>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</si>
  <si>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</si>
  <si>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</si>
  <si>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</si>
  <si>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</si>
  <si>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</si>
  <si>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</si>
  <si>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</si>
  <si>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</si>
  <si>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</si>
  <si>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</si>
  <si>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</si>
  <si>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</si>
  <si>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</si>
  <si>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</si>
  <si>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</si>
  <si>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</si>
  <si>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</si>
  <si>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</si>
  <si>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</si>
  <si>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</si>
  <si>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</si>
  <si>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</si>
  <si>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</si>
  <si>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</si>
  <si>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</si>
  <si>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</si>
  <si>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</si>
  <si>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</si>
  <si>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</si>
  <si>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</si>
  <si>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</si>
  <si>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</si>
  <si>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</si>
  <si>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</si>
  <si>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</si>
  <si>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</si>
  <si>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</si>
  <si>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</si>
  <si>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</si>
  <si>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</si>
  <si>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</si>
  <si>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</si>
  <si>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</si>
  <si>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</si>
  <si>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</si>
  <si>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</si>
  <si>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</si>
  <si>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</si>
  <si>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</si>
  <si>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</si>
  <si>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</si>
  <si>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</si>
  <si>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</si>
  <si>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</si>
  <si>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</si>
  <si>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</si>
  <si>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</si>
  <si>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</si>
  <si>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</si>
  <si>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</si>
  <si>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</si>
  <si>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</si>
  <si>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</si>
  <si>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</si>
  <si>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</si>
  <si>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</si>
  <si>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</si>
  <si>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</si>
  <si>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</si>
  <si>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</si>
  <si>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</si>
  <si>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</si>
  <si>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</si>
  <si>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</si>
  <si>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</si>
  <si>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</si>
  <si>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</si>
  <si>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</si>
  <si>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</si>
  <si>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</si>
  <si>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</si>
  <si>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</si>
  <si>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</si>
  <si>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</si>
  <si>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</si>
  <si>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</si>
  <si>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</si>
  <si>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</si>
  <si>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</si>
  <si>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</si>
  <si>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</si>
  <si>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</si>
  <si>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</si>
  <si>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</si>
  <si>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</si>
  <si>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</si>
  <si>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</si>
  <si>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</si>
  <si>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</si>
  <si>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</si>
  <si>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</si>
  <si>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Basic-2</t>
  </si>
  <si>
    <t>BOX-2</t>
  </si>
  <si>
    <t>India Office</t>
  </si>
  <si>
    <t>One Central-2</t>
  </si>
  <si>
    <t>Pakistan Office</t>
  </si>
  <si>
    <t>Project S-1</t>
  </si>
  <si>
    <t>Qingdao Office</t>
  </si>
  <si>
    <t>KOHINOOR TEXTILE MILLS LTD.</t>
  </si>
  <si>
    <t>Liberty Mills Limited</t>
  </si>
  <si>
    <t>PAN OVERSEAS</t>
  </si>
  <si>
    <t>GUL AHMED TEXTILES</t>
  </si>
  <si>
    <t>VISTA FURNISHING LIMITED</t>
  </si>
  <si>
    <t>Main Category</t>
  </si>
  <si>
    <t>NORMAL PILLOW</t>
  </si>
  <si>
    <t>VALANCE</t>
  </si>
  <si>
    <t>ASSORTMENT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</si>
  <si>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</si>
  <si>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</si>
  <si>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</si>
  <si>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</si>
  <si>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</si>
  <si>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</si>
  <si>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</si>
  <si>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</si>
  <si>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</si>
  <si>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</si>
  <si>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</si>
  <si>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</si>
  <si>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</si>
  <si>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</si>
  <si>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</si>
  <si>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</si>
  <si>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</si>
  <si>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</si>
  <si>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</si>
  <si>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</si>
  <si>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</si>
  <si>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</si>
  <si>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</si>
  <si>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</si>
  <si>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</si>
  <si>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</si>
  <si>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</si>
  <si>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</si>
  <si>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</si>
  <si>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</si>
  <si>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</si>
  <si>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</si>
  <si>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</si>
  <si>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</si>
  <si>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</si>
  <si>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</si>
  <si>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</si>
  <si>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</si>
  <si>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</si>
  <si>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</si>
  <si>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</si>
  <si>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</si>
  <si>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</si>
  <si>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</si>
  <si>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</si>
  <si>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</si>
  <si>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</si>
  <si>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</si>
  <si>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</si>
  <si>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</si>
  <si>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</si>
  <si>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</si>
  <si>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</si>
  <si>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</si>
  <si>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</si>
  <si>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</si>
  <si>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</si>
  <si>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</si>
  <si>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Departure Port</t>
  </si>
  <si>
    <t>Karachi,Pakistan</t>
  </si>
  <si>
    <t>Mumbai,India</t>
  </si>
  <si>
    <t>Nhava Sheva,India</t>
  </si>
  <si>
    <t>Ningbo,China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</si>
  <si>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</si>
  <si>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</si>
  <si>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</si>
  <si>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</si>
  <si>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</si>
  <si>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</si>
  <si>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</si>
  <si>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</si>
  <si>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</si>
  <si>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</si>
  <si>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</si>
  <si>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</si>
  <si>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</si>
  <si>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WIN</t>
  </si>
  <si>
    <t>WALMARTMEX</t>
  </si>
  <si>
    <t>Wal-Mart Mexico</t>
  </si>
  <si>
    <t>WALMARTPR</t>
  </si>
  <si>
    <t>Wal-Mart Puerto Rico</t>
  </si>
  <si>
    <t>HOMEGOODS</t>
  </si>
  <si>
    <t>Homegoods Inc.</t>
  </si>
  <si>
    <t>GABESBRO</t>
  </si>
  <si>
    <t>Gabriel Brothers Inc.</t>
  </si>
  <si>
    <t>Gabriel Brothers</t>
  </si>
  <si>
    <t>Bang-2</t>
  </si>
  <si>
    <t>MUM</t>
  </si>
  <si>
    <t>Vietnam</t>
  </si>
  <si>
    <t>CUSHION/POUF(31)</t>
  </si>
  <si>
    <t>INFLATABLES(36)</t>
  </si>
  <si>
    <t>KITCHEN TIERS(43)</t>
  </si>
  <si>
    <t>WINDOW PANEL(40)</t>
  </si>
  <si>
    <t>CUSHION/POUF</t>
  </si>
  <si>
    <t>INFLATABLES</t>
  </si>
  <si>
    <t>KITCHEN TIERS</t>
  </si>
  <si>
    <t>WINDOW PANEL</t>
  </si>
  <si>
    <t>Hai phong ,Vietnam</t>
  </si>
  <si>
    <t>KRISHNA SALES CORPORATION</t>
  </si>
  <si>
    <t>RUGS CREATION</t>
  </si>
  <si>
    <t>东台佳丰</t>
  </si>
  <si>
    <t>东台兴捷亚</t>
  </si>
  <si>
    <t>临海浩瀚</t>
  </si>
  <si>
    <t>南京海聆梦</t>
  </si>
  <si>
    <t>南通佳果</t>
  </si>
  <si>
    <t>南通好瑞吉</t>
  </si>
  <si>
    <t>宁波中天</t>
  </si>
  <si>
    <t>宁波蟹米米</t>
  </si>
  <si>
    <t>宁波雅太</t>
  </si>
  <si>
    <t>恒质纺织</t>
  </si>
  <si>
    <t>扬州润金园</t>
  </si>
  <si>
    <t>扬州百思德</t>
  </si>
  <si>
    <t>招远佰思特</t>
  </si>
  <si>
    <t>杭州中冠</t>
  </si>
  <si>
    <t>杭州圣仪</t>
  </si>
  <si>
    <t>杭州贝豪</t>
  </si>
  <si>
    <t>江苏凯瑞家纺科技</t>
  </si>
  <si>
    <t>浙江元正</t>
  </si>
  <si>
    <t>浙江诗梵尼</t>
  </si>
  <si>
    <t>炫泰实业</t>
  </si>
  <si>
    <t>绍兴优梦</t>
  </si>
  <si>
    <t>绍兴北爱</t>
  </si>
  <si>
    <t>绍兴均瑞</t>
  </si>
  <si>
    <t>绍兴奋勇</t>
  </si>
  <si>
    <t>绍兴玛瑞洛丝</t>
  </si>
  <si>
    <t>绍兴绚绮</t>
  </si>
  <si>
    <t>越南廣豐</t>
  </si>
  <si>
    <t>雅士缘纺织</t>
  </si>
  <si>
    <t>青岛三多锦</t>
  </si>
  <si>
    <t>青岛盛和锦</t>
  </si>
  <si>
    <t>青岛美诺佳</t>
  </si>
  <si>
    <t>青岛联合志诚</t>
  </si>
  <si>
    <t>青岛金泰</t>
  </si>
  <si>
    <t>青岛金美通</t>
  </si>
  <si>
    <t>Sandy Mei</t>
  </si>
  <si>
    <t>Sarah Chen</t>
  </si>
  <si>
    <t>Super Big: ≥ 250K</t>
  </si>
  <si>
    <t>Big: 150K - 250K</t>
  </si>
  <si>
    <t>Medium: 100K - 150K</t>
  </si>
  <si>
    <t>Small: &lt; 100K</t>
  </si>
  <si>
    <t>Opacity</t>
  </si>
  <si>
    <t>Light Filtering</t>
  </si>
  <si>
    <t>Room Darkening</t>
  </si>
  <si>
    <t>Blackout</t>
  </si>
  <si>
    <t>Total Blackout</t>
  </si>
  <si>
    <t>Sheer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</si>
  <si>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</si>
  <si>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</si>
  <si>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</si>
  <si>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</si>
  <si>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</si>
  <si>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</si>
  <si>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</si>
  <si>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</si>
  <si>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</si>
  <si>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</si>
  <si>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</si>
  <si>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</si>
  <si>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</si>
  <si>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</si>
  <si>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</si>
  <si>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</si>
  <si>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</si>
  <si>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</si>
  <si>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</si>
  <si>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</si>
  <si>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</si>
  <si>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</si>
  <si>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</si>
  <si>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</si>
  <si>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</si>
  <si>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</si>
  <si>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</si>
  <si>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</si>
  <si>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</si>
  <si>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</si>
  <si>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</si>
  <si>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</si>
  <si>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</si>
  <si>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</si>
  <si>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</si>
  <si>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Suggested Retail Price</t>
  </si>
  <si>
    <t>Joseph Sadony</t>
  </si>
  <si>
    <t>2025 WIN JLA Ecomm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</si>
  <si>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</si>
  <si>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</si>
  <si>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</si>
  <si>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</si>
  <si>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</si>
  <si>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</si>
  <si>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</si>
  <si>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</si>
  <si>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</si>
  <si>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</si>
  <si>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</si>
  <si>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</si>
  <si>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</si>
  <si>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</si>
  <si>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Vendor</t>
  </si>
  <si>
    <t>Licensor Royalty %</t>
  </si>
  <si>
    <t>Licensor Royalty $</t>
  </si>
  <si>
    <t>Tech Royalty %</t>
  </si>
  <si>
    <t>Tech Royalty $</t>
  </si>
  <si>
    <t>POE Cost with Load $</t>
  </si>
  <si>
    <t>JLA POE MU%</t>
  </si>
  <si>
    <t>JLA POE Price Quote (Value)</t>
  </si>
  <si>
    <t>Total POE Load $</t>
  </si>
  <si>
    <t>do NOT fill out if no royalty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</si>
  <si>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</si>
  <si>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</si>
  <si>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</si>
  <si>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</si>
  <si>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</si>
  <si>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2025 WIN Amazon 1P</t>
  </si>
  <si>
    <t>UCCPM Price</t>
  </si>
  <si>
    <t>Container Volume</t>
  </si>
  <si>
    <t>Retail Markup %</t>
  </si>
  <si>
    <t>Total Quantity</t>
  </si>
  <si>
    <t>Total Cost</t>
  </si>
  <si>
    <t>Total Sales</t>
  </si>
  <si>
    <t>2025 WIN POE</t>
  </si>
  <si>
    <t>2025 WIN Domestic</t>
  </si>
  <si>
    <t>white</t>
  </si>
  <si>
    <t>6303.92.2010</t>
  </si>
  <si>
    <t>DA %</t>
  </si>
  <si>
    <t>DA $</t>
  </si>
  <si>
    <t>max. 30 characters</t>
  </si>
  <si>
    <t>Customer Item#</t>
  </si>
  <si>
    <t xml:space="preserve">                                                                                   2025 WIN POE Commitment Sheet</t>
  </si>
  <si>
    <t>free text</t>
  </si>
  <si>
    <t>Load 2</t>
  </si>
  <si>
    <t>Load 2 %</t>
  </si>
  <si>
    <t>Load 2 $</t>
  </si>
  <si>
    <t>Warren/Sander/Monique/Birmingham</t>
    <phoneticPr fontId="27" type="noConversion"/>
  </si>
  <si>
    <t>Bang-1</t>
  </si>
  <si>
    <t>Bang-1</t>
    <phoneticPr fontId="27" type="noConversion"/>
  </si>
  <si>
    <t>Warren</t>
  </si>
  <si>
    <t>Sander</t>
  </si>
  <si>
    <t>Birmingham</t>
  </si>
  <si>
    <t>Monique</t>
    <phoneticPr fontId="27" type="noConversion"/>
  </si>
  <si>
    <t>face 130gsm with 2pass grey foam 85G</t>
  </si>
  <si>
    <t xml:space="preserve">Face fabric:180gsm jacquard
Backing: with 75gsm MF liner </t>
  </si>
  <si>
    <t>Face fabric:180gsm jacquard
Backing:1 pass85g foamback grey</t>
  </si>
  <si>
    <t xml:space="preserve">face 210gsm with 2pass grey foam 85G </t>
  </si>
  <si>
    <t>Face 130gsm with 2pass grey foam 85G</t>
    <phoneticPr fontId="27" type="noConversion"/>
  </si>
  <si>
    <t>Face 130gsm with 2pass</t>
    <phoneticPr fontId="27" type="noConversion"/>
  </si>
  <si>
    <t>180gsm jacquard 1 pass</t>
    <phoneticPr fontId="27" type="noConversion"/>
  </si>
  <si>
    <t>180gsm jacquard liner</t>
    <phoneticPr fontId="27" type="noConversion"/>
  </si>
  <si>
    <t xml:space="preserve">Face fabric:180gsm jacquard Backing: with 75gsm MF liner </t>
    <phoneticPr fontId="27" type="noConversion"/>
  </si>
  <si>
    <t>210gsm 2pass</t>
    <phoneticPr fontId="27" type="noConversion"/>
  </si>
  <si>
    <t>Face fabric:180gsm jacquard
Backing:1 pass85g foamback grey</t>
    <phoneticPr fontId="27" type="noConversion"/>
  </si>
  <si>
    <t xml:space="preserve">face 210gsm with 2pass grey foam 85G </t>
    <phoneticPr fontId="27" type="noConversion"/>
  </si>
  <si>
    <t>100%polyester with flocking rayon</t>
  </si>
  <si>
    <t xml:space="preserve">100%polyester </t>
  </si>
  <si>
    <t>2x37x84''，grommets</t>
  </si>
  <si>
    <t>lt grey</t>
  </si>
  <si>
    <t>Ivory</t>
  </si>
  <si>
    <t xml:space="preserve">Natural </t>
  </si>
  <si>
    <t>grey</t>
    <phoneticPr fontId="27" type="noConversion"/>
  </si>
  <si>
    <t>wooden hanger with headcard</t>
  </si>
  <si>
    <t xml:space="preserve"> blackout </t>
  </si>
  <si>
    <t xml:space="preserve">blackout </t>
  </si>
  <si>
    <t>room darkening</t>
  </si>
  <si>
    <t xml:space="preserve"> H (cm)</t>
  </si>
  <si>
    <t>W (cm)</t>
  </si>
  <si>
    <t>L (cm)</t>
  </si>
  <si>
    <t>Warehouse charges</t>
  </si>
  <si>
    <t>WR Royalty</t>
  </si>
  <si>
    <t>BR Royalty</t>
  </si>
  <si>
    <t>DA%</t>
  </si>
  <si>
    <t>Duty cost per item$</t>
  </si>
  <si>
    <t>Duty rate</t>
  </si>
  <si>
    <t>HS number</t>
  </si>
  <si>
    <t>Freight cost per item $</t>
  </si>
  <si>
    <t>Freight cost per 40'</t>
  </si>
  <si>
    <t>Total units per 40' Cnt</t>
  </si>
  <si>
    <t>CBM per Carton</t>
  </si>
  <si>
    <t>Total units per carton</t>
  </si>
  <si>
    <t xml:space="preserve">Carton size </t>
  </si>
  <si>
    <t>Image</t>
  </si>
  <si>
    <t>package</t>
  </si>
  <si>
    <t>JLA DI Price</t>
  </si>
  <si>
    <t>JLA DI MU</t>
  </si>
  <si>
    <t>DI Cost with Load</t>
  </si>
  <si>
    <t>JLA POE Price</t>
  </si>
  <si>
    <t>JLA LDP MU</t>
  </si>
  <si>
    <t>LDP Cost
with Load</t>
  </si>
  <si>
    <t>Total load $</t>
  </si>
  <si>
    <t>Load (AD,DA, Agent fee, Commission, Storage...)</t>
  </si>
  <si>
    <t xml:space="preserve">Feight </t>
  </si>
  <si>
    <t>F.O.B Cost $</t>
  </si>
  <si>
    <t>color</t>
  </si>
  <si>
    <t>Size</t>
  </si>
  <si>
    <t>Light Filtering Level</t>
  </si>
  <si>
    <t>Item Name</t>
  </si>
  <si>
    <t>E&amp;E Mississauga Warehouse</t>
  </si>
  <si>
    <t>WD2/SV3</t>
  </si>
  <si>
    <t>WD2</t>
  </si>
  <si>
    <t>Small: &lt; $100K</t>
  </si>
  <si>
    <t>Small: &lt; $50K</t>
  </si>
  <si>
    <t>Small: &lt; $150K</t>
  </si>
  <si>
    <t>Domestic: Drop-Ship</t>
  </si>
  <si>
    <t>Medium: $100K - $200K</t>
  </si>
  <si>
    <t>Medium: $50K - $100K</t>
  </si>
  <si>
    <t>Medium: $150K - $300K</t>
  </si>
  <si>
    <t>FOB China Price Quote</t>
  </si>
  <si>
    <t>FOB POE Price Quote</t>
  </si>
  <si>
    <t>Big: $200K - $500K</t>
  </si>
  <si>
    <t>Big: $100K - $200K</t>
  </si>
  <si>
    <t>Big: $300K - $1M</t>
  </si>
  <si>
    <t>BR</t>
  </si>
  <si>
    <t>Virgin Islands (British)</t>
  </si>
  <si>
    <t>Venezuela</t>
  </si>
  <si>
    <t>USA</t>
  </si>
  <si>
    <t>United Kingdom</t>
  </si>
  <si>
    <t>United Arab Emirates</t>
  </si>
  <si>
    <t>Turkey</t>
  </si>
  <si>
    <t>Thailand</t>
  </si>
  <si>
    <t>Taiwan</t>
  </si>
  <si>
    <t>Switzerland</t>
  </si>
  <si>
    <t>Spain</t>
  </si>
  <si>
    <t>South Africa</t>
  </si>
  <si>
    <t>Singapore</t>
  </si>
  <si>
    <t>Saudi Arabia</t>
  </si>
  <si>
    <t>Saint Kitts and Nevis</t>
  </si>
  <si>
    <t>Russian Federation</t>
  </si>
  <si>
    <t>Puerto Rico</t>
  </si>
  <si>
    <t>Portugal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</si>
  <si>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</si>
  <si>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</si>
  <si>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</si>
  <si>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</si>
  <si>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</si>
  <si>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</si>
  <si>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</si>
  <si>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</si>
  <si>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</si>
  <si>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</si>
  <si>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</si>
  <si>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</si>
  <si>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</si>
  <si>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</si>
  <si>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</si>
  <si>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</si>
  <si>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</si>
  <si>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</si>
  <si>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</si>
  <si>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</si>
  <si>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</si>
  <si>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</si>
  <si>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</si>
  <si>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</si>
  <si>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</si>
  <si>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</si>
  <si>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</si>
  <si>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</si>
  <si>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</si>
  <si>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</si>
  <si>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</si>
  <si>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</si>
  <si>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</si>
  <si>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SHET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</si>
  <si>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</si>
  <si>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</si>
  <si>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</si>
  <si>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</si>
  <si>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</si>
  <si>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</si>
  <si>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</si>
  <si>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</si>
  <si>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</si>
  <si>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</si>
  <si>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</si>
  <si>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t>JLA HOME commitment</t>
  </si>
  <si>
    <t>Oct 15-20</t>
  </si>
  <si>
    <t>warren</t>
  </si>
  <si>
    <t xml:space="preserve">MONIQUE </t>
  </si>
  <si>
    <t>Item</t>
    <phoneticPr fontId="23" type="noConversion"/>
  </si>
  <si>
    <t>UPC</t>
    <phoneticPr fontId="23" type="noConversion"/>
  </si>
  <si>
    <t>BR40-5000</t>
    <phoneticPr fontId="31" type="noConversion"/>
  </si>
  <si>
    <t>022164513295</t>
    <phoneticPr fontId="31" type="noConversion"/>
  </si>
  <si>
    <t>BR40-4995</t>
    <phoneticPr fontId="31" type="noConversion"/>
  </si>
  <si>
    <t>022164513240</t>
    <phoneticPr fontId="31" type="noConversion"/>
  </si>
  <si>
    <t>BR40-4998</t>
    <phoneticPr fontId="31" type="noConversion"/>
  </si>
  <si>
    <t>022164513271</t>
    <phoneticPr fontId="31" type="noConversion"/>
  </si>
  <si>
    <t>BR40-4991</t>
    <phoneticPr fontId="31" type="noConversion"/>
  </si>
  <si>
    <t>022164513202</t>
    <phoneticPr fontId="31" type="noConversion"/>
  </si>
  <si>
    <t>船期：9/26/2025</t>
    <phoneticPr fontId="27" type="noConversion"/>
  </si>
  <si>
    <t>RS-BR 25 Oct Window</t>
    <phoneticPr fontId="27" type="noConversion"/>
  </si>
  <si>
    <t>Small</t>
    <phoneticPr fontId="27" type="noConversion"/>
  </si>
  <si>
    <t>Load 6%</t>
  </si>
  <si>
    <t>圣仪</t>
    <phoneticPr fontId="27" type="noConversion"/>
  </si>
  <si>
    <t>RS-250760</t>
  </si>
  <si>
    <t>RS PO# 11403733</t>
    <phoneticPr fontId="27" type="noConversion"/>
  </si>
  <si>
    <t xml:space="preserve">SW 10/20-10/27 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</si>
</sst>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 &quot;¥&quot;* #,##0.00_ ;_ &quot;¥&quot;* \-#,##0.00_ ;_ &quot;¥&quot;* &quot;-&quot;??_ ;_ @_ "/>
    <numFmt numFmtId="26" formatCode="\$#,##0.00_);[Red]\(\$#,##0.00\)"/>
    <numFmt numFmtId="176" formatCode="&quot;$&quot;#,##0_);\(&quot;$&quot;#,##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0.0"/>
    <numFmt numFmtId="181" formatCode="0.0%"/>
    <numFmt numFmtId="182" formatCode="0.000000"/>
    <numFmt numFmtId="183" formatCode="&quot;$&quot;#,##0.000"/>
    <numFmt numFmtId="184" formatCode="&quot;$&quot;#,##0.0000"/>
    <numFmt numFmtId="185" formatCode="[$$-409]#,##0.00"/>
    <numFmt numFmtId="186" formatCode="_([$$-409]* #,##0_);_([$$-409]* \(#,##0\);_([$$-409]* &quot;-&quot;??_);_(@_)"/>
    <numFmt numFmtId="187" formatCode="_(* #,##0.000_);_(* \(#,##0.000\);_(* &quot;-&quot;??_);_(@_)"/>
    <numFmt numFmtId="188" formatCode="[$$-409]#,##0"/>
    <numFmt numFmtId="189" formatCode="[$$-409]#,##0.00_);\([$$-409]#,##0.00\)"/>
    <numFmt numFmtId="190" formatCode="&quot;$&quot;#,##0"/>
    <numFmt numFmtId="191" formatCode="\$#,##0.00;\-\$#,##0.00"/>
  </numFmts>
  <fonts count="44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sz val="11"/>
      <color rgb="FFC00000"/>
      <name val="Arial"/>
      <family val="2"/>
    </font>
    <font>
      <sz val="11"/>
      <color rgb="FFC00000"/>
      <name val="Arial"/>
      <family val="2"/>
    </font>
    <font>
      <sz val="11"/>
      <color indexed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6"/>
      <name val="等线"/>
      <family val="2"/>
      <scheme val="minor"/>
    </font>
    <font>
      <sz val="14"/>
      <name val="Arial"/>
      <family val="2"/>
    </font>
    <font>
      <sz val="14"/>
      <color indexed="9"/>
      <name val="Arial"/>
      <family val="2"/>
    </font>
    <font>
      <b/>
      <sz val="14"/>
      <name val="Arial"/>
      <family val="2"/>
    </font>
    <font>
      <sz val="10"/>
      <color theme="0"/>
      <name val="Calibri"/>
      <family val="2"/>
    </font>
    <font>
      <b/>
      <sz val="18"/>
      <name val="Arial"/>
      <family val="2"/>
    </font>
    <font>
      <b/>
      <sz val="11"/>
      <name val="黑体"/>
      <family val="3"/>
      <charset val="134"/>
    </font>
    <font>
      <sz val="10.5"/>
      <name val="等线"/>
      <family val="3"/>
      <charset val="134"/>
    </font>
    <font>
      <sz val="11"/>
      <name val="等线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0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6" fillId="0" borderId="0"/>
    <xf numFmtId="178" fontId="31" fillId="0" borderId="0" applyFont="0" applyFill="0" applyBorder="0" applyAlignment="0" applyProtection="0"/>
    <xf numFmtId="0" fontId="2" fillId="0" borderId="0"/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" fillId="0" borderId="0"/>
    <xf numFmtId="0" fontId="31" fillId="0" borderId="0">
      <alignment vertical="center"/>
    </xf>
    <xf numFmtId="0" fontId="6" fillId="0" borderId="0"/>
    <xf numFmtId="0" fontId="31" fillId="0" borderId="0">
      <alignment vertical="center"/>
    </xf>
    <xf numFmtId="178" fontId="31" fillId="0" borderId="0" applyFont="0" applyFill="0" applyBorder="0" applyAlignment="0" applyProtection="0"/>
    <xf numFmtId="0" fontId="1" fillId="0" borderId="0"/>
    <xf numFmtId="0" fontId="1" fillId="0" borderId="0"/>
    <xf numFmtId="9" fontId="31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9" fontId="0" fillId="0" borderId="0" xfId="0" applyNumberFormat="1"/>
    <xf numFmtId="0" fontId="8" fillId="0" borderId="0" xfId="0" applyFont="1"/>
    <xf numFmtId="0" fontId="5" fillId="0" borderId="0" xfId="0" applyFont="1"/>
    <xf numFmtId="0" fontId="9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6" fillId="0" borderId="0" xfId="3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79" fontId="6" fillId="0" borderId="0" xfId="3" applyNumberForma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6" fillId="0" borderId="1" xfId="3" applyBorder="1" applyAlignment="1" applyProtection="1">
      <alignment horizontal="left"/>
      <protection locked="0"/>
    </xf>
    <xf numFmtId="0" fontId="6" fillId="0" borderId="0" xfId="3" applyAlignment="1" applyProtection="1">
      <alignment horizontal="center"/>
      <protection locked="0"/>
    </xf>
    <xf numFmtId="0" fontId="6" fillId="0" borderId="0" xfId="3" applyAlignment="1" applyProtection="1">
      <alignment horizontal="center" vertical="center" wrapText="1"/>
      <protection locked="0"/>
    </xf>
    <xf numFmtId="9" fontId="6" fillId="0" borderId="0" xfId="3" applyNumberFormat="1" applyAlignment="1" applyProtection="1">
      <alignment horizontal="center" wrapText="1"/>
      <protection locked="0"/>
    </xf>
    <xf numFmtId="0" fontId="16" fillId="0" borderId="0" xfId="3" applyFont="1" applyAlignment="1" applyProtection="1">
      <alignment horizontal="left"/>
      <protection locked="0"/>
    </xf>
    <xf numFmtId="0" fontId="14" fillId="5" borderId="1" xfId="2" applyFont="1" applyFill="1" applyBorder="1" applyAlignment="1" applyProtection="1">
      <alignment horizontal="left"/>
      <protection locked="0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9" fontId="6" fillId="0" borderId="0" xfId="3" applyNumberFormat="1" applyAlignment="1" applyProtection="1">
      <alignment horizontal="center"/>
      <protection locked="0"/>
    </xf>
    <xf numFmtId="9" fontId="12" fillId="0" borderId="0" xfId="3" applyNumberFormat="1" applyFont="1" applyAlignment="1" applyProtection="1">
      <alignment horizontal="center" wrapText="1"/>
      <protection locked="0"/>
    </xf>
    <xf numFmtId="9" fontId="13" fillId="0" borderId="0" xfId="3" applyNumberFormat="1" applyFont="1" applyAlignment="1">
      <alignment horizontal="center" wrapText="1"/>
    </xf>
    <xf numFmtId="0" fontId="6" fillId="0" borderId="0" xfId="3" applyAlignment="1">
      <alignment horizontal="left"/>
    </xf>
    <xf numFmtId="0" fontId="6" fillId="0" borderId="0" xfId="3" applyAlignment="1">
      <alignment horizontal="left" wrapText="1"/>
    </xf>
    <xf numFmtId="179" fontId="6" fillId="0" borderId="0" xfId="3" applyNumberFormat="1" applyAlignment="1">
      <alignment horizontal="left"/>
    </xf>
    <xf numFmtId="0" fontId="16" fillId="0" borderId="0" xfId="3" applyFont="1"/>
    <xf numFmtId="14" fontId="16" fillId="0" borderId="0" xfId="3" applyNumberFormat="1" applyFont="1"/>
    <xf numFmtId="0" fontId="16" fillId="0" borderId="0" xfId="3" applyFont="1" applyAlignment="1">
      <alignment wrapText="1"/>
    </xf>
    <xf numFmtId="179" fontId="16" fillId="0" borderId="0" xfId="3" applyNumberFormat="1" applyFont="1" applyAlignment="1">
      <alignment horizontal="left"/>
    </xf>
    <xf numFmtId="0" fontId="17" fillId="5" borderId="1" xfId="3" applyFont="1" applyFill="1" applyBorder="1" applyAlignment="1" applyProtection="1">
      <alignment horizontal="left"/>
      <protection locked="0"/>
    </xf>
    <xf numFmtId="9" fontId="6" fillId="0" borderId="0" xfId="3" applyNumberFormat="1" applyAlignment="1" applyProtection="1">
      <alignment horizontal="center" vertical="center" wrapText="1"/>
      <protection locked="0"/>
    </xf>
    <xf numFmtId="0" fontId="6" fillId="0" borderId="0" xfId="3"/>
    <xf numFmtId="14" fontId="6" fillId="0" borderId="0" xfId="3" applyNumberFormat="1"/>
    <xf numFmtId="0" fontId="6" fillId="0" borderId="0" xfId="3" applyAlignment="1">
      <alignment wrapText="1"/>
    </xf>
    <xf numFmtId="0" fontId="16" fillId="0" borderId="0" xfId="3" applyFont="1" applyAlignment="1">
      <alignment horizontal="right" wrapText="1"/>
    </xf>
    <xf numFmtId="0" fontId="15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/>
    <xf numFmtId="0" fontId="14" fillId="0" borderId="1" xfId="2" applyFont="1" applyBorder="1" applyAlignment="1" applyProtection="1">
      <alignment horizontal="left"/>
      <protection locked="0"/>
    </xf>
    <xf numFmtId="0" fontId="14" fillId="0" borderId="1" xfId="2" applyFont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15" fillId="0" borderId="0" xfId="2" applyFon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4" fillId="4" borderId="1" xfId="2" applyFont="1" applyFill="1" applyBorder="1" applyAlignment="1" applyProtection="1">
      <alignment horizontal="left" vertical="center"/>
      <protection locked="0"/>
    </xf>
    <xf numFmtId="0" fontId="6" fillId="0" borderId="1" xfId="3" applyBorder="1" applyAlignment="1" applyProtection="1">
      <alignment horizontal="left" vertical="center"/>
      <protection locked="0"/>
    </xf>
    <xf numFmtId="0" fontId="6" fillId="0" borderId="0" xfId="3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6" fillId="0" borderId="0" xfId="3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179" fontId="6" fillId="0" borderId="0" xfId="3" applyNumberForma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4" fillId="5" borderId="1" xfId="2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vertical="center"/>
      <protection locked="0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 wrapText="1"/>
    </xf>
    <xf numFmtId="0" fontId="14" fillId="0" borderId="5" xfId="2" applyFont="1" applyBorder="1" applyAlignment="1" applyProtection="1">
      <alignment horizontal="left"/>
      <protection locked="0"/>
    </xf>
    <xf numFmtId="0" fontId="15" fillId="0" borderId="6" xfId="2" applyFont="1" applyBorder="1" applyAlignment="1" applyProtection="1">
      <alignment horizontal="left"/>
      <protection locked="0"/>
    </xf>
    <xf numFmtId="0" fontId="14" fillId="0" borderId="6" xfId="2" applyFont="1" applyBorder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9" fillId="0" borderId="1" xfId="2" applyFont="1" applyBorder="1" applyAlignment="1" applyProtection="1">
      <alignment horizontal="left" vertical="center"/>
      <protection locked="0"/>
    </xf>
    <xf numFmtId="0" fontId="19" fillId="5" borderId="1" xfId="2" applyFont="1" applyFill="1" applyBorder="1" applyAlignment="1" applyProtection="1">
      <alignment horizontal="left"/>
      <protection locked="0"/>
    </xf>
    <xf numFmtId="0" fontId="14" fillId="0" borderId="2" xfId="2" applyFont="1" applyBorder="1" applyProtection="1">
      <protection locked="0"/>
    </xf>
    <xf numFmtId="0" fontId="14" fillId="0" borderId="7" xfId="2" applyFont="1" applyBorder="1" applyProtection="1">
      <protection locked="0"/>
    </xf>
    <xf numFmtId="0" fontId="6" fillId="0" borderId="3" xfId="3" applyBorder="1" applyAlignment="1" applyProtection="1">
      <alignment horizontal="left"/>
      <protection locked="0"/>
    </xf>
    <xf numFmtId="0" fontId="2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4" fillId="0" borderId="7" xfId="2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24" fillId="0" borderId="0" xfId="0" applyFont="1"/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2" fontId="0" fillId="0" borderId="0" xfId="0" applyNumberFormat="1" applyAlignment="1">
      <alignment wrapText="1"/>
    </xf>
    <xf numFmtId="179" fontId="5" fillId="0" borderId="0" xfId="0" applyNumberFormat="1" applyFont="1"/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4" fillId="0" borderId="0" xfId="4" applyFont="1"/>
    <xf numFmtId="0" fontId="4" fillId="0" borderId="1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22" fillId="9" borderId="1" xfId="0" applyFont="1" applyFill="1" applyBorder="1" applyAlignment="1">
      <alignment horizontal="center" wrapText="1"/>
    </xf>
    <xf numFmtId="0" fontId="22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179" fontId="4" fillId="11" borderId="2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2" fontId="25" fillId="0" borderId="1" xfId="1" applyNumberFormat="1" applyFont="1" applyBorder="1" applyAlignment="1">
      <alignment wrapText="1"/>
    </xf>
    <xf numFmtId="1" fontId="25" fillId="0" borderId="1" xfId="1" applyNumberFormat="1" applyFont="1" applyBorder="1" applyAlignment="1">
      <alignment wrapText="1"/>
    </xf>
    <xf numFmtId="179" fontId="25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25" fillId="3" borderId="1" xfId="1" applyNumberFormat="1" applyFont="1" applyFill="1" applyBorder="1" applyAlignment="1">
      <alignment wrapText="1"/>
    </xf>
    <xf numFmtId="10" fontId="25" fillId="3" borderId="1" xfId="1" applyNumberFormat="1" applyFont="1" applyFill="1" applyBorder="1" applyAlignment="1">
      <alignment wrapText="1"/>
    </xf>
    <xf numFmtId="179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9" fontId="0" fillId="0" borderId="2" xfId="0" applyNumberForma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9" fontId="0" fillId="0" borderId="1" xfId="0" applyNumberFormat="1" applyBorder="1" applyAlignment="1">
      <alignment wrapText="1"/>
    </xf>
    <xf numFmtId="0" fontId="0" fillId="12" borderId="0" xfId="0" applyFill="1" applyAlignment="1">
      <alignment wrapText="1"/>
    </xf>
    <xf numFmtId="10" fontId="5" fillId="0" borderId="0" xfId="0" applyNumberFormat="1" applyFont="1" applyAlignment="1">
      <alignment vertical="center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79" fontId="6" fillId="0" borderId="0" xfId="2" applyNumberFormat="1" applyAlignment="1" applyProtection="1">
      <alignment wrapText="1"/>
      <protection locked="0"/>
    </xf>
    <xf numFmtId="2" fontId="17" fillId="6" borderId="1" xfId="1" applyNumberFormat="1" applyFont="1" applyFill="1" applyBorder="1" applyAlignment="1">
      <alignment wrapText="1"/>
    </xf>
    <xf numFmtId="1" fontId="17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4" fillId="4" borderId="1" xfId="0" applyFont="1" applyFill="1" applyBorder="1" applyAlignment="1">
      <alignment horizontal="center" wrapText="1"/>
    </xf>
    <xf numFmtId="179" fontId="0" fillId="2" borderId="1" xfId="5" applyNumberFormat="1" applyFont="1" applyFill="1" applyBorder="1" applyAlignment="1">
      <alignment wrapText="1"/>
    </xf>
    <xf numFmtId="0" fontId="5" fillId="0" borderId="1" xfId="0" applyFont="1" applyBorder="1"/>
    <xf numFmtId="181" fontId="0" fillId="0" borderId="1" xfId="0" applyNumberFormat="1" applyBorder="1"/>
    <xf numFmtId="3" fontId="0" fillId="0" borderId="1" xfId="0" applyNumberFormat="1" applyBorder="1" applyAlignment="1">
      <alignment wrapText="1"/>
    </xf>
    <xf numFmtId="0" fontId="26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9" fontId="5" fillId="0" borderId="0" xfId="0" applyNumberFormat="1" applyFont="1" applyAlignment="1">
      <alignment wrapText="1"/>
    </xf>
    <xf numFmtId="182" fontId="0" fillId="2" borderId="1" xfId="0" applyNumberFormat="1" applyFill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184" fontId="0" fillId="2" borderId="1" xfId="0" applyNumberFormat="1" applyFill="1" applyBorder="1" applyAlignment="1">
      <alignment wrapText="1"/>
    </xf>
    <xf numFmtId="0" fontId="15" fillId="0" borderId="0" xfId="7" applyFont="1" applyAlignment="1">
      <alignment horizontal="left"/>
    </xf>
    <xf numFmtId="0" fontId="15" fillId="0" borderId="0" xfId="7" applyFont="1" applyAlignment="1">
      <alignment horizontal="center" vertical="center"/>
    </xf>
    <xf numFmtId="185" fontId="15" fillId="0" borderId="0" xfId="7" applyNumberFormat="1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28" fillId="10" borderId="0" xfId="7" applyFont="1" applyFill="1" applyAlignment="1">
      <alignment horizontal="left"/>
    </xf>
    <xf numFmtId="0" fontId="29" fillId="0" borderId="0" xfId="7" applyFont="1" applyAlignment="1">
      <alignment horizontal="left"/>
    </xf>
    <xf numFmtId="0" fontId="30" fillId="0" borderId="0" xfId="7" applyFont="1" applyAlignment="1">
      <alignment horizontal="left"/>
    </xf>
    <xf numFmtId="0" fontId="15" fillId="10" borderId="0" xfId="7" applyFont="1" applyFill="1" applyAlignment="1">
      <alignment horizontal="left"/>
    </xf>
    <xf numFmtId="186" fontId="15" fillId="0" borderId="0" xfId="7" applyNumberFormat="1" applyFont="1" applyAlignment="1">
      <alignment horizontal="left"/>
    </xf>
    <xf numFmtId="0" fontId="14" fillId="10" borderId="0" xfId="7" applyFont="1" applyFill="1" applyAlignment="1">
      <alignment horizontal="center" vertical="center"/>
    </xf>
    <xf numFmtId="0" fontId="15" fillId="0" borderId="0" xfId="7" applyFont="1"/>
    <xf numFmtId="0" fontId="15" fillId="13" borderId="0" xfId="7" applyFont="1" applyFill="1" applyAlignment="1">
      <alignment horizontal="left"/>
    </xf>
    <xf numFmtId="188" fontId="15" fillId="10" borderId="0" xfId="7" applyNumberFormat="1" applyFont="1" applyFill="1" applyAlignment="1">
      <alignment horizontal="center" vertical="center" wrapText="1"/>
    </xf>
    <xf numFmtId="0" fontId="15" fillId="13" borderId="0" xfId="7" applyFont="1" applyFill="1" applyAlignment="1">
      <alignment horizontal="center" vertical="center" wrapText="1"/>
    </xf>
    <xf numFmtId="0" fontId="29" fillId="13" borderId="0" xfId="7" applyFont="1" applyFill="1" applyAlignment="1">
      <alignment horizontal="left"/>
    </xf>
    <xf numFmtId="0" fontId="30" fillId="13" borderId="0" xfId="7" applyFont="1" applyFill="1" applyAlignment="1">
      <alignment horizontal="left"/>
    </xf>
    <xf numFmtId="186" fontId="15" fillId="13" borderId="0" xfId="7" applyNumberFormat="1" applyFont="1" applyFill="1" applyAlignment="1">
      <alignment horizontal="left"/>
    </xf>
    <xf numFmtId="0" fontId="15" fillId="13" borderId="0" xfId="7" applyFont="1" applyFill="1"/>
    <xf numFmtId="179" fontId="15" fillId="13" borderId="1" xfId="7" applyNumberFormat="1" applyFont="1" applyFill="1" applyBorder="1" applyAlignment="1">
      <alignment horizontal="center" vertical="center"/>
    </xf>
    <xf numFmtId="179" fontId="14" fillId="10" borderId="1" xfId="10" applyNumberFormat="1" applyFont="1" applyFill="1" applyBorder="1" applyAlignment="1">
      <alignment horizontal="center" vertical="center"/>
    </xf>
    <xf numFmtId="179" fontId="15" fillId="13" borderId="1" xfId="10" applyNumberFormat="1" applyFont="1" applyFill="1" applyBorder="1" applyAlignment="1">
      <alignment horizontal="center" vertical="center"/>
    </xf>
    <xf numFmtId="177" fontId="15" fillId="13" borderId="1" xfId="7" applyNumberFormat="1" applyFont="1" applyFill="1" applyBorder="1" applyAlignment="1">
      <alignment horizontal="center" vertical="center"/>
    </xf>
    <xf numFmtId="189" fontId="15" fillId="13" borderId="1" xfId="7" applyNumberFormat="1" applyFont="1" applyFill="1" applyBorder="1" applyAlignment="1">
      <alignment horizontal="center" vertical="center"/>
    </xf>
    <xf numFmtId="181" fontId="15" fillId="10" borderId="1" xfId="7" applyNumberFormat="1" applyFont="1" applyFill="1" applyBorder="1" applyAlignment="1">
      <alignment horizontal="center" vertical="center"/>
    </xf>
    <xf numFmtId="0" fontId="15" fillId="13" borderId="1" xfId="7" applyFont="1" applyFill="1" applyBorder="1" applyAlignment="1">
      <alignment horizontal="center" vertical="center"/>
    </xf>
    <xf numFmtId="179" fontId="15" fillId="13" borderId="1" xfId="7" applyNumberFormat="1" applyFont="1" applyFill="1" applyBorder="1" applyAlignment="1">
      <alignment horizontal="center" vertical="center" wrapText="1"/>
    </xf>
    <xf numFmtId="176" fontId="15" fillId="13" borderId="1" xfId="7" applyNumberFormat="1" applyFont="1" applyFill="1" applyBorder="1" applyAlignment="1">
      <alignment horizontal="center" vertical="center" wrapText="1"/>
    </xf>
    <xf numFmtId="3" fontId="15" fillId="13" borderId="1" xfId="7" applyNumberFormat="1" applyFont="1" applyFill="1" applyBorder="1" applyAlignment="1">
      <alignment horizontal="center" vertical="center"/>
    </xf>
    <xf numFmtId="0" fontId="6" fillId="13" borderId="1" xfId="7" applyFill="1" applyBorder="1" applyAlignment="1">
      <alignment horizontal="center" vertical="center" wrapText="1"/>
    </xf>
    <xf numFmtId="189" fontId="14" fillId="10" borderId="1" xfId="10" applyNumberFormat="1" applyFont="1" applyFill="1" applyBorder="1" applyAlignment="1">
      <alignment horizontal="center" vertical="center"/>
    </xf>
    <xf numFmtId="0" fontId="32" fillId="13" borderId="1" xfId="7" applyFont="1" applyFill="1" applyBorder="1" applyAlignment="1">
      <alignment horizontal="center" vertical="center" wrapText="1"/>
    </xf>
    <xf numFmtId="0" fontId="14" fillId="13" borderId="13" xfId="7" applyFont="1" applyFill="1" applyBorder="1" applyAlignment="1">
      <alignment horizontal="center" vertical="center" wrapText="1"/>
    </xf>
    <xf numFmtId="9" fontId="14" fillId="13" borderId="13" xfId="7" applyNumberFormat="1" applyFont="1" applyFill="1" applyBorder="1" applyAlignment="1">
      <alignment horizontal="center" vertical="center" wrapText="1"/>
    </xf>
    <xf numFmtId="181" fontId="14" fillId="13" borderId="13" xfId="7" applyNumberFormat="1" applyFont="1" applyFill="1" applyBorder="1" applyAlignment="1">
      <alignment horizontal="center" vertical="center" wrapText="1"/>
    </xf>
    <xf numFmtId="10" fontId="14" fillId="13" borderId="13" xfId="7" applyNumberFormat="1" applyFont="1" applyFill="1" applyBorder="1" applyAlignment="1">
      <alignment horizontal="center" vertical="center"/>
    </xf>
    <xf numFmtId="9" fontId="14" fillId="13" borderId="1" xfId="7" applyNumberFormat="1" applyFont="1" applyFill="1" applyBorder="1" applyAlignment="1">
      <alignment horizontal="center" vertical="center" wrapText="1"/>
    </xf>
    <xf numFmtId="0" fontId="6" fillId="0" borderId="0" xfId="2" applyAlignment="1" applyProtection="1">
      <alignment horizontal="left"/>
      <protection locked="0"/>
    </xf>
    <xf numFmtId="0" fontId="34" fillId="0" borderId="0" xfId="2" applyFont="1" applyAlignment="1" applyProtection="1">
      <alignment horizontal="left"/>
      <protection locked="0"/>
    </xf>
    <xf numFmtId="0" fontId="34" fillId="0" borderId="0" xfId="2" applyFont="1" applyAlignment="1">
      <alignment horizontal="left"/>
    </xf>
    <xf numFmtId="0" fontId="6" fillId="13" borderId="0" xfId="2" applyFill="1" applyAlignment="1" applyProtection="1">
      <alignment horizontal="left"/>
      <protection locked="0"/>
    </xf>
    <xf numFmtId="26" fontId="6" fillId="13" borderId="0" xfId="2" applyNumberFormat="1" applyFill="1" applyAlignment="1" applyProtection="1">
      <alignment horizontal="center" vertical="center"/>
      <protection locked="0"/>
    </xf>
    <xf numFmtId="188" fontId="6" fillId="13" borderId="0" xfId="2" applyNumberFormat="1" applyFill="1" applyAlignment="1" applyProtection="1">
      <alignment horizontal="center" vertical="center"/>
      <protection locked="0"/>
    </xf>
    <xf numFmtId="9" fontId="6" fillId="0" borderId="0" xfId="2" applyNumberFormat="1" applyAlignment="1">
      <alignment horizontal="center" wrapText="1"/>
    </xf>
    <xf numFmtId="9" fontId="6" fillId="0" borderId="0" xfId="2" applyNumberFormat="1" applyAlignment="1" applyProtection="1">
      <alignment horizontal="center" wrapText="1"/>
      <protection locked="0"/>
    </xf>
    <xf numFmtId="9" fontId="6" fillId="0" borderId="0" xfId="2" applyNumberFormat="1" applyAlignment="1" applyProtection="1">
      <alignment horizontal="center"/>
      <protection locked="0"/>
    </xf>
    <xf numFmtId="0" fontId="11" fillId="0" borderId="0" xfId="2" applyFont="1" applyAlignment="1" applyProtection="1">
      <alignment horizontal="left"/>
      <protection locked="0"/>
    </xf>
    <xf numFmtId="0" fontId="15" fillId="0" borderId="0" xfId="2" applyFont="1" applyAlignment="1" applyProtection="1">
      <alignment horizontal="left" wrapText="1"/>
      <protection locked="0"/>
    </xf>
    <xf numFmtId="0" fontId="14" fillId="0" borderId="0" xfId="2" applyFont="1" applyAlignment="1" applyProtection="1">
      <alignment wrapText="1"/>
      <protection locked="0"/>
    </xf>
    <xf numFmtId="0" fontId="35" fillId="0" borderId="1" xfId="2" applyFont="1" applyBorder="1" applyAlignment="1" applyProtection="1">
      <alignment horizontal="left" vertical="center"/>
      <protection locked="0"/>
    </xf>
    <xf numFmtId="14" fontId="35" fillId="0" borderId="1" xfId="2" applyNumberFormat="1" applyFont="1" applyBorder="1" applyAlignment="1" applyProtection="1">
      <alignment horizontal="left" vertical="center"/>
      <protection locked="0"/>
    </xf>
    <xf numFmtId="0" fontId="35" fillId="0" borderId="1" xfId="2" applyFont="1" applyBorder="1" applyAlignment="1" applyProtection="1">
      <alignment horizontal="left" vertical="center" wrapText="1"/>
      <protection locked="0"/>
    </xf>
    <xf numFmtId="179" fontId="34" fillId="0" borderId="0" xfId="2" applyNumberFormat="1" applyFont="1" applyAlignment="1">
      <alignment horizontal="left"/>
    </xf>
    <xf numFmtId="0" fontId="34" fillId="0" borderId="0" xfId="2" applyFont="1"/>
    <xf numFmtId="14" fontId="34" fillId="0" borderId="0" xfId="2" applyNumberFormat="1" applyFont="1"/>
    <xf numFmtId="9" fontId="6" fillId="0" borderId="0" xfId="2" applyNumberFormat="1" applyAlignment="1" applyProtection="1">
      <alignment horizontal="center" vertical="center" wrapText="1"/>
      <protection locked="0"/>
    </xf>
    <xf numFmtId="0" fontId="6" fillId="0" borderId="0" xfId="2" applyAlignment="1" applyProtection="1">
      <alignment horizontal="center" vertical="center" wrapText="1"/>
      <protection locked="0"/>
    </xf>
    <xf numFmtId="0" fontId="6" fillId="0" borderId="0" xfId="2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190" fontId="35" fillId="0" borderId="1" xfId="2" applyNumberFormat="1" applyFont="1" applyBorder="1" applyAlignment="1" applyProtection="1">
      <alignment horizontal="left" vertical="center"/>
      <protection locked="0"/>
    </xf>
    <xf numFmtId="9" fontId="6" fillId="13" borderId="0" xfId="2" applyNumberFormat="1" applyFill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36" fillId="0" borderId="0" xfId="14" applyFont="1" applyAlignment="1">
      <alignment horizontal="left"/>
    </xf>
    <xf numFmtId="0" fontId="37" fillId="0" borderId="0" xfId="2" applyFont="1" applyAlignment="1" applyProtection="1">
      <alignment horizontal="left"/>
      <protection locked="0"/>
    </xf>
    <xf numFmtId="179" fontId="37" fillId="0" borderId="0" xfId="2" applyNumberFormat="1" applyFont="1" applyAlignment="1" applyProtection="1">
      <alignment horizontal="left"/>
      <protection locked="0"/>
    </xf>
    <xf numFmtId="0" fontId="36" fillId="0" borderId="0" xfId="2" applyFont="1" applyAlignment="1" applyProtection="1">
      <alignment horizontal="left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185" fontId="36" fillId="0" borderId="0" xfId="2" applyNumberFormat="1" applyFont="1" applyAlignment="1" applyProtection="1">
      <alignment horizontal="center" vertical="center" wrapText="1"/>
      <protection locked="0"/>
    </xf>
    <xf numFmtId="0" fontId="36" fillId="0" borderId="0" xfId="2" applyFont="1" applyAlignment="1" applyProtection="1">
      <alignment horizontal="center" vertical="center" wrapText="1"/>
      <protection locked="0"/>
    </xf>
    <xf numFmtId="0" fontId="36" fillId="10" borderId="0" xfId="2" applyFont="1" applyFill="1" applyAlignment="1" applyProtection="1">
      <alignment horizontal="left"/>
      <protection locked="0"/>
    </xf>
    <xf numFmtId="0" fontId="38" fillId="0" borderId="0" xfId="2" applyFont="1" applyAlignment="1" applyProtection="1">
      <alignment horizontal="center"/>
      <protection locked="0"/>
    </xf>
    <xf numFmtId="0" fontId="36" fillId="13" borderId="0" xfId="2" applyFont="1" applyFill="1" applyAlignment="1" applyProtection="1">
      <alignment horizontal="left"/>
      <protection locked="0"/>
    </xf>
    <xf numFmtId="0" fontId="38" fillId="0" borderId="0" xfId="2" applyFont="1" applyProtection="1">
      <protection locked="0"/>
    </xf>
    <xf numFmtId="0" fontId="38" fillId="13" borderId="0" xfId="2" applyFont="1" applyFill="1" applyProtection="1">
      <protection locked="0"/>
    </xf>
    <xf numFmtId="186" fontId="38" fillId="0" borderId="0" xfId="2" applyNumberFormat="1" applyFont="1" applyProtection="1">
      <protection locked="0"/>
    </xf>
    <xf numFmtId="0" fontId="6" fillId="13" borderId="0" xfId="2" applyFill="1" applyAlignment="1" applyProtection="1">
      <alignment horizontal="center"/>
      <protection locked="0"/>
    </xf>
    <xf numFmtId="0" fontId="14" fillId="0" borderId="0" xfId="2" applyFont="1" applyAlignment="1" applyProtection="1">
      <alignment horizontal="left"/>
      <protection locked="0"/>
    </xf>
    <xf numFmtId="191" fontId="15" fillId="0" borderId="6" xfId="2" applyNumberFormat="1" applyFont="1" applyBorder="1" applyAlignment="1" applyProtection="1">
      <alignment horizontal="left"/>
      <protection locked="0"/>
    </xf>
    <xf numFmtId="14" fontId="15" fillId="0" borderId="1" xfId="2" applyNumberFormat="1" applyFont="1" applyBorder="1" applyAlignment="1" applyProtection="1">
      <alignment horizontal="left"/>
      <protection locked="0"/>
    </xf>
    <xf numFmtId="0" fontId="39" fillId="0" borderId="0" xfId="15" applyFont="1" applyAlignment="1"/>
    <xf numFmtId="0" fontId="33" fillId="13" borderId="1" xfId="15" applyFont="1" applyFill="1" applyBorder="1" applyAlignment="1">
      <alignment horizontal="center" vertical="center" wrapText="1"/>
    </xf>
    <xf numFmtId="0" fontId="6" fillId="13" borderId="1" xfId="17" applyFont="1" applyFill="1" applyBorder="1" applyAlignment="1">
      <alignment horizontal="center" vertical="center" wrapText="1"/>
    </xf>
    <xf numFmtId="185" fontId="6" fillId="13" borderId="1" xfId="17" applyNumberFormat="1" applyFont="1" applyFill="1" applyBorder="1" applyAlignment="1">
      <alignment horizontal="center" vertical="center" wrapText="1"/>
    </xf>
    <xf numFmtId="0" fontId="6" fillId="13" borderId="1" xfId="18" applyFont="1" applyFill="1" applyBorder="1" applyAlignment="1">
      <alignment horizontal="center" vertical="center" wrapText="1"/>
    </xf>
    <xf numFmtId="187" fontId="15" fillId="13" borderId="1" xfId="16" applyNumberFormat="1" applyFont="1" applyFill="1" applyBorder="1" applyAlignment="1">
      <alignment horizontal="center" vertical="center"/>
    </xf>
    <xf numFmtId="181" fontId="15" fillId="13" borderId="1" xfId="19" applyNumberFormat="1" applyFont="1" applyFill="1" applyBorder="1" applyAlignment="1">
      <alignment horizontal="center" vertical="center"/>
    </xf>
    <xf numFmtId="188" fontId="6" fillId="13" borderId="1" xfId="18" applyNumberFormat="1" applyFont="1" applyFill="1" applyBorder="1" applyAlignment="1">
      <alignment horizontal="center" vertical="center" wrapText="1"/>
    </xf>
    <xf numFmtId="187" fontId="30" fillId="13" borderId="0" xfId="16" applyNumberFormat="1" applyFont="1" applyFill="1" applyAlignment="1">
      <alignment horizontal="left"/>
    </xf>
    <xf numFmtId="187" fontId="30" fillId="0" borderId="0" xfId="16" applyNumberFormat="1" applyFont="1" applyAlignment="1">
      <alignment horizontal="left"/>
    </xf>
    <xf numFmtId="0" fontId="6" fillId="10" borderId="1" xfId="0" applyFont="1" applyFill="1" applyBorder="1" applyAlignment="1">
      <alignment vertical="center"/>
    </xf>
    <xf numFmtId="0" fontId="6" fillId="10" borderId="1" xfId="0" quotePrefix="1" applyFont="1" applyFill="1" applyBorder="1" applyAlignment="1">
      <alignment vertical="center"/>
    </xf>
    <xf numFmtId="14" fontId="15" fillId="0" borderId="0" xfId="7" applyNumberFormat="1" applyFont="1" applyAlignment="1">
      <alignment horizontal="center" vertical="center"/>
    </xf>
    <xf numFmtId="0" fontId="41" fillId="13" borderId="0" xfId="2" applyFont="1" applyFill="1" applyAlignment="1" applyProtection="1">
      <alignment horizontal="left" wrapText="1"/>
      <protection locked="0"/>
    </xf>
    <xf numFmtId="0" fontId="42" fillId="0" borderId="0" xfId="0" applyFont="1" applyAlignment="1">
      <alignment vertical="center"/>
    </xf>
    <xf numFmtId="0" fontId="43" fillId="0" borderId="0" xfId="7" applyFont="1" applyAlignment="1">
      <alignment horizontal="left"/>
    </xf>
    <xf numFmtId="0" fontId="4" fillId="6" borderId="2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5" fillId="0" borderId="2" xfId="2" applyFont="1" applyBorder="1" applyAlignment="1" applyProtection="1">
      <alignment horizontal="left" vertical="center"/>
      <protection locked="0"/>
    </xf>
    <xf numFmtId="0" fontId="35" fillId="0" borderId="7" xfId="2" applyFont="1" applyBorder="1" applyAlignment="1" applyProtection="1">
      <alignment horizontal="left" vertical="center"/>
      <protection locked="0"/>
    </xf>
    <xf numFmtId="0" fontId="35" fillId="0" borderId="1" xfId="2" applyFont="1" applyBorder="1" applyAlignment="1" applyProtection="1">
      <alignment horizontal="left" vertical="center"/>
      <protection locked="0"/>
    </xf>
    <xf numFmtId="187" fontId="35" fillId="0" borderId="1" xfId="16" applyNumberFormat="1" applyFont="1" applyBorder="1" applyAlignment="1" applyProtection="1">
      <alignment horizontal="left" vertical="center"/>
      <protection locked="0"/>
    </xf>
    <xf numFmtId="0" fontId="40" fillId="0" borderId="22" xfId="2" applyFont="1" applyBorder="1" applyAlignment="1" applyProtection="1">
      <alignment horizontal="center" vertical="center"/>
      <protection locked="0"/>
    </xf>
    <xf numFmtId="0" fontId="40" fillId="0" borderId="21" xfId="2" applyFont="1" applyBorder="1" applyAlignment="1" applyProtection="1">
      <alignment horizontal="center" vertical="center"/>
      <protection locked="0"/>
    </xf>
    <xf numFmtId="179" fontId="35" fillId="0" borderId="1" xfId="2" applyNumberFormat="1" applyFont="1" applyBorder="1" applyAlignment="1" applyProtection="1">
      <alignment horizontal="left" vertical="center"/>
      <protection locked="0"/>
    </xf>
    <xf numFmtId="0" fontId="14" fillId="13" borderId="5" xfId="7" applyFont="1" applyFill="1" applyBorder="1" applyAlignment="1">
      <alignment horizontal="center" vertical="center" wrapText="1"/>
    </xf>
    <xf numFmtId="0" fontId="14" fillId="13" borderId="16" xfId="7" applyFont="1" applyFill="1" applyBorder="1" applyAlignment="1">
      <alignment horizontal="center" vertical="center" wrapText="1"/>
    </xf>
    <xf numFmtId="0" fontId="14" fillId="13" borderId="14" xfId="7" applyFont="1" applyFill="1" applyBorder="1" applyAlignment="1">
      <alignment horizontal="center" vertical="center" wrapText="1"/>
    </xf>
    <xf numFmtId="0" fontId="14" fillId="13" borderId="6" xfId="7" applyFont="1" applyFill="1" applyBorder="1" applyAlignment="1">
      <alignment horizontal="center" vertical="center" wrapText="1"/>
    </xf>
    <xf numFmtId="0" fontId="14" fillId="13" borderId="1" xfId="7" applyFont="1" applyFill="1" applyBorder="1" applyAlignment="1">
      <alignment horizontal="center" vertical="center" wrapText="1"/>
    </xf>
    <xf numFmtId="0" fontId="14" fillId="13" borderId="13" xfId="7" applyFont="1" applyFill="1" applyBorder="1" applyAlignment="1">
      <alignment horizontal="center" vertical="center" wrapText="1"/>
    </xf>
    <xf numFmtId="0" fontId="14" fillId="13" borderId="4" xfId="7" applyFont="1" applyFill="1" applyBorder="1" applyAlignment="1">
      <alignment horizontal="center" vertical="center" wrapText="1"/>
    </xf>
    <xf numFmtId="0" fontId="14" fillId="13" borderId="10" xfId="7" applyFont="1" applyFill="1" applyBorder="1" applyAlignment="1">
      <alignment horizontal="center" vertical="center" wrapText="1"/>
    </xf>
    <xf numFmtId="0" fontId="14" fillId="10" borderId="6" xfId="7" applyFont="1" applyFill="1" applyBorder="1" applyAlignment="1">
      <alignment horizontal="center" vertical="center" wrapText="1"/>
    </xf>
    <xf numFmtId="0" fontId="14" fillId="10" borderId="1" xfId="7" applyFont="1" applyFill="1" applyBorder="1" applyAlignment="1">
      <alignment horizontal="center" vertical="center" wrapText="1"/>
    </xf>
    <xf numFmtId="0" fontId="14" fillId="10" borderId="13" xfId="7" applyFont="1" applyFill="1" applyBorder="1" applyAlignment="1">
      <alignment horizontal="center" vertical="center" wrapText="1"/>
    </xf>
    <xf numFmtId="0" fontId="14" fillId="13" borderId="20" xfId="7" applyFont="1" applyFill="1" applyBorder="1" applyAlignment="1">
      <alignment horizontal="center" vertical="center" wrapText="1"/>
    </xf>
    <xf numFmtId="0" fontId="14" fillId="13" borderId="1" xfId="7" applyFont="1" applyFill="1" applyBorder="1" applyAlignment="1">
      <alignment horizontal="center" vertical="center"/>
    </xf>
    <xf numFmtId="187" fontId="14" fillId="13" borderId="1" xfId="16" applyNumberFormat="1" applyFont="1" applyFill="1" applyBorder="1" applyAlignment="1">
      <alignment horizontal="center" vertical="center" wrapText="1"/>
    </xf>
    <xf numFmtId="187" fontId="14" fillId="13" borderId="13" xfId="16" applyNumberFormat="1" applyFont="1" applyFill="1" applyBorder="1" applyAlignment="1">
      <alignment horizontal="center" vertical="center" wrapText="1"/>
    </xf>
    <xf numFmtId="0" fontId="14" fillId="13" borderId="6" xfId="7" applyFont="1" applyFill="1" applyBorder="1" applyAlignment="1">
      <alignment horizontal="center" vertical="center"/>
    </xf>
    <xf numFmtId="0" fontId="14" fillId="13" borderId="20" xfId="7" applyFont="1" applyFill="1" applyBorder="1" applyAlignment="1">
      <alignment horizontal="center" vertical="center"/>
    </xf>
    <xf numFmtId="186" fontId="14" fillId="13" borderId="1" xfId="7" applyNumberFormat="1" applyFont="1" applyFill="1" applyBorder="1" applyAlignment="1">
      <alignment horizontal="center" vertical="center" wrapText="1"/>
    </xf>
    <xf numFmtId="186" fontId="14" fillId="13" borderId="13" xfId="7" applyNumberFormat="1" applyFont="1" applyFill="1" applyBorder="1" applyAlignment="1">
      <alignment horizontal="center" vertical="center" wrapText="1"/>
    </xf>
    <xf numFmtId="0" fontId="14" fillId="13" borderId="17" xfId="7" applyFont="1" applyFill="1" applyBorder="1" applyAlignment="1">
      <alignment horizontal="center" vertical="center" wrapText="1"/>
    </xf>
    <xf numFmtId="0" fontId="14" fillId="10" borderId="19" xfId="7" applyFont="1" applyFill="1" applyBorder="1" applyAlignment="1">
      <alignment horizontal="center" vertical="center" wrapText="1"/>
    </xf>
    <xf numFmtId="0" fontId="14" fillId="10" borderId="15" xfId="7" applyFont="1" applyFill="1" applyBorder="1" applyAlignment="1">
      <alignment horizontal="center" vertical="center" wrapText="1"/>
    </xf>
    <xf numFmtId="0" fontId="14" fillId="10" borderId="12" xfId="7" applyFont="1" applyFill="1" applyBorder="1" applyAlignment="1">
      <alignment horizontal="center" vertical="center" wrapText="1"/>
    </xf>
    <xf numFmtId="0" fontId="14" fillId="13" borderId="18" xfId="7" applyFont="1" applyFill="1" applyBorder="1" applyAlignment="1">
      <alignment horizontal="center" vertical="center" wrapText="1"/>
    </xf>
    <xf numFmtId="0" fontId="14" fillId="13" borderId="7" xfId="7" applyFont="1" applyFill="1" applyBorder="1" applyAlignment="1">
      <alignment horizontal="center" vertical="center" wrapText="1"/>
    </xf>
    <xf numFmtId="0" fontId="14" fillId="13" borderId="11" xfId="7" applyFont="1" applyFill="1" applyBorder="1" applyAlignment="1">
      <alignment horizontal="center" vertical="center" wrapText="1"/>
    </xf>
    <xf numFmtId="0" fontId="14" fillId="10" borderId="17" xfId="7" applyFont="1" applyFill="1" applyBorder="1" applyAlignment="1">
      <alignment horizontal="center" vertical="center" wrapText="1"/>
    </xf>
    <xf numFmtId="0" fontId="14" fillId="10" borderId="4" xfId="7" applyFont="1" applyFill="1" applyBorder="1" applyAlignment="1">
      <alignment horizontal="center" vertical="center" wrapText="1"/>
    </xf>
    <xf numFmtId="0" fontId="14" fillId="10" borderId="10" xfId="7" applyFont="1" applyFill="1" applyBorder="1" applyAlignment="1">
      <alignment horizontal="center" vertical="center" wrapText="1"/>
    </xf>
    <xf numFmtId="185" fontId="14" fillId="13" borderId="3" xfId="7" applyNumberFormat="1" applyFont="1" applyFill="1" applyBorder="1" applyAlignment="1">
      <alignment horizontal="center" vertical="center" wrapText="1"/>
    </xf>
    <xf numFmtId="185" fontId="14" fillId="13" borderId="4" xfId="7" applyNumberFormat="1" applyFont="1" applyFill="1" applyBorder="1" applyAlignment="1">
      <alignment horizontal="center" vertical="center" wrapText="1"/>
    </xf>
    <xf numFmtId="185" fontId="14" fillId="13" borderId="6" xfId="7" applyNumberFormat="1" applyFont="1" applyFill="1" applyBorder="1" applyAlignment="1">
      <alignment horizontal="center" vertical="center" wrapText="1"/>
    </xf>
    <xf numFmtId="14" fontId="15" fillId="0" borderId="0" xfId="7" applyNumberFormat="1" applyFont="1" applyAlignment="1">
      <alignment horizontal="left"/>
    </xf>
    <xf numFmtId="0" fontId="42" fillId="0" borderId="0" xfId="0" applyFont="1"/>
  </cellXfs>
  <cellStyles count="20">
    <cellStyle name="Comma 2" xfId="16" xr:uid="{24744914-00C0-440E-AEF0-8A9A3D815669}"/>
    <cellStyle name="Currency 3" xfId="10" xr:uid="{BC3F967D-9CB0-4398-BC9B-4BAC6F0F874F}"/>
    <cellStyle name="Normal 15" xfId="12" xr:uid="{8AA79F1D-0029-4A56-A808-4371EE3A5D73}"/>
    <cellStyle name="Normal 15 2" xfId="17" xr:uid="{67F00401-414D-4652-BD97-683827327B23}"/>
    <cellStyle name="Normal 16" xfId="9" xr:uid="{D06DC249-EBA6-4408-A870-885DAA419A8D}"/>
    <cellStyle name="Normal 16 2" xfId="18" xr:uid="{AA07DAC4-A2A7-4F38-9226-4AFAEE755739}"/>
    <cellStyle name="Normal 2" xfId="4" xr:uid="{7F3EE6FB-27E7-4926-8C27-32440E12F103}"/>
    <cellStyle name="Normal 2 18 2" xfId="1" xr:uid="{1BA08453-9F65-454B-A4A0-7177E70831F2}"/>
    <cellStyle name="Normal 3" xfId="15" xr:uid="{E901FE4B-CEE5-4E6E-96E2-D736676D5646}"/>
    <cellStyle name="Normal 6 14" xfId="6" xr:uid="{5E02BC6E-DAAA-4D6E-BA77-A9895B987BA3}"/>
    <cellStyle name="Normal_HSN-micro fiber comforter set  duvet set and sheet set11-29-2010" xfId="14" xr:uid="{91DC55D2-D77E-4A76-8C7C-786EF9A093BB}"/>
    <cellStyle name="Normal_TM window Fall2011 quote sheet 110323" xfId="7" xr:uid="{CA9C01F2-28C0-4018-902B-71FC877DEA2E}"/>
    <cellStyle name="Percent 2" xfId="5" xr:uid="{ABA2311F-1178-4E89-BCD4-037BE8F6FF37}"/>
    <cellStyle name="Percent 3" xfId="19" xr:uid="{9D0E6B74-4027-44D1-AE35-4A1856C114C1}"/>
    <cellStyle name="Style 1" xfId="3" xr:uid="{F4609D05-B161-47A5-8040-F8D4BA086F06}"/>
    <cellStyle name="百分比 2" xfId="11" xr:uid="{59A86EF2-5257-4DB4-AD91-554ABE9F12D2}"/>
    <cellStyle name="常规" xfId="0" builtinId="0"/>
    <cellStyle name="常规 2" xfId="13" xr:uid="{738F5425-7E3A-48FE-A1CB-E4455CE0F648}"/>
    <cellStyle name="千位分隔 2" xfId="8" xr:uid="{8F23686A-4CA0-4021-B99C-BA74DA75C10A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164225</xdr:colOff>
      <xdr:row>9</xdr:row>
      <xdr:rowOff>66098</xdr:rowOff>
    </xdr:from>
    <xdr:to>
      <xdr:col>37</xdr:col>
      <xdr:colOff>1287517</xdr:colOff>
      <xdr:row>9</xdr:row>
      <xdr:rowOff>949039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DE1D5E-24F9-4E95-8C1B-273A8E23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56425" y="3850698"/>
          <a:ext cx="1116723" cy="882941"/>
        </a:xfrm>
        <a:prstGeom prst="rect">
          <a:avLst/>
        </a:prstGeom>
      </xdr:spPr>
    </xdr:pic>
    <xdr:clientData/>
  </xdr:twoCellAnchor>
  <xdr:twoCellAnchor editAs="oneCell">
    <xdr:from>
      <xdr:col>37</xdr:col>
      <xdr:colOff>93713</xdr:colOff>
      <xdr:row>10</xdr:row>
      <xdr:rowOff>109483</xdr:rowOff>
    </xdr:from>
    <xdr:to>
      <xdr:col>37</xdr:col>
      <xdr:colOff>1254672</xdr:colOff>
      <xdr:row>10</xdr:row>
      <xdr:rowOff>953708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179716-ECCF-46A0-B2CE-97A6155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85913" y="4948183"/>
          <a:ext cx="1154390" cy="844225"/>
        </a:xfrm>
        <a:prstGeom prst="rect">
          <a:avLst/>
        </a:prstGeom>
      </xdr:spPr>
    </xdr:pic>
    <xdr:clientData/>
  </xdr:twoCellAnchor>
  <xdr:twoCellAnchor editAs="oneCell">
    <xdr:from>
      <xdr:col>37</xdr:col>
      <xdr:colOff>186752</xdr:colOff>
      <xdr:row>11</xdr:row>
      <xdr:rowOff>98535</xdr:rowOff>
    </xdr:from>
    <xdr:to>
      <xdr:col>37</xdr:col>
      <xdr:colOff>1313982</xdr:colOff>
      <xdr:row>11</xdr:row>
      <xdr:rowOff>969945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CE37FA-0E9B-4AA5-9606-30C9FBB34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8952" y="5991335"/>
          <a:ext cx="1120661" cy="871410"/>
        </a:xfrm>
        <a:prstGeom prst="rect">
          <a:avLst/>
        </a:prstGeom>
      </xdr:spPr>
    </xdr:pic>
    <xdr:clientData/>
  </xdr:twoCellAnchor>
  <xdr:twoCellAnchor editAs="oneCell">
    <xdr:from>
      <xdr:col>37</xdr:col>
      <xdr:colOff>164223</xdr:colOff>
      <xdr:row>12</xdr:row>
      <xdr:rowOff>81601</xdr:rowOff>
    </xdr:from>
    <xdr:to>
      <xdr:col>37</xdr:col>
      <xdr:colOff>1342258</xdr:colOff>
      <xdr:row>12</xdr:row>
      <xdr:rowOff>977878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2E411A-3C9B-49F4-AB0D-D05B62BAF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56423" y="7028501"/>
          <a:ext cx="1171466" cy="8962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rissys/Local%20Settings/Temporary%20Internet%20Files/Content.Outlook/N7IN4LHD/PO%20Worksheet%20Matrix%20with%20Attribute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rah.chen/AppData/Local/Microsoft/Windows/Temporary%20Internet%20Files/Content.Outlook/RBUPAN03/Window%20Pane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8"/>
  <sheetViews>
    <sheetView workbookViewId="0">
      <selection activeCell="D4" sqref="D4"/>
    </sheetView>
  </sheetViews>
  <sheetFormatPr defaultRowHeight="1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>
      <c r="A2" s="4" t="s">
        <v>655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0" customFormat="1" ht="43.5" customHeight="1">
      <c r="A3" s="64" t="s">
        <v>19</v>
      </c>
      <c r="B3" s="47" t="s">
        <v>503</v>
      </c>
      <c r="C3" s="48" t="s">
        <v>22</v>
      </c>
      <c r="D3" s="73" t="str">
        <f>_xlfn.TEXTJOIN(" ",TRUE,B5,D5,D6,B6,D4,D7)</f>
        <v>Ross Beautyrest Warren/Sander/Monique/Birmingham WINDOW PANEL</v>
      </c>
      <c r="E3" s="58" t="s">
        <v>23</v>
      </c>
      <c r="F3" s="49" t="s">
        <v>36</v>
      </c>
      <c r="G3" s="58" t="s">
        <v>24</v>
      </c>
      <c r="H3" s="49" t="s">
        <v>561</v>
      </c>
      <c r="O3" s="51"/>
      <c r="S3" s="52"/>
      <c r="T3" s="52"/>
      <c r="U3" s="14"/>
      <c r="W3" s="53"/>
      <c r="X3" s="31"/>
      <c r="Y3" s="54"/>
      <c r="Z3" s="54"/>
      <c r="AA3" s="54"/>
      <c r="GX3" s="55"/>
      <c r="HB3" s="56" t="s">
        <v>25</v>
      </c>
      <c r="HC3" s="56" t="s">
        <v>26</v>
      </c>
      <c r="HD3" s="56" t="s">
        <v>27</v>
      </c>
      <c r="HE3" s="56" t="s">
        <v>28</v>
      </c>
      <c r="HF3" s="56"/>
      <c r="HG3" s="56" t="s">
        <v>29</v>
      </c>
      <c r="HH3" s="56" t="s">
        <v>30</v>
      </c>
      <c r="HI3" s="56" t="s">
        <v>31</v>
      </c>
      <c r="HJ3" s="56" t="s">
        <v>32</v>
      </c>
      <c r="HK3" s="56"/>
      <c r="HL3" s="56"/>
      <c r="HM3" s="56"/>
      <c r="HN3" s="56"/>
      <c r="HO3" s="56"/>
      <c r="HP3" s="56"/>
    </row>
    <row r="4" spans="1:224" s="50" customFormat="1" ht="33.950000000000003" customHeight="1">
      <c r="A4" s="65" t="s">
        <v>18</v>
      </c>
      <c r="B4" s="47" t="s">
        <v>93</v>
      </c>
      <c r="C4" s="57" t="s">
        <v>33</v>
      </c>
      <c r="D4" s="47" t="s">
        <v>660</v>
      </c>
      <c r="E4" s="58" t="s">
        <v>34</v>
      </c>
      <c r="F4" s="49" t="s">
        <v>405</v>
      </c>
      <c r="G4" s="58" t="s">
        <v>35</v>
      </c>
      <c r="H4" s="49" t="s">
        <v>562</v>
      </c>
      <c r="O4" s="51"/>
      <c r="S4" s="52"/>
      <c r="T4" s="52"/>
      <c r="U4" s="14"/>
      <c r="W4" s="53"/>
      <c r="X4" s="31"/>
      <c r="Y4" s="54"/>
      <c r="Z4" s="54"/>
      <c r="AA4" s="54"/>
      <c r="GX4" s="55"/>
      <c r="HB4" s="59" t="s">
        <v>36</v>
      </c>
      <c r="HC4" s="60" t="s">
        <v>37</v>
      </c>
      <c r="HD4" s="56" t="s">
        <v>38</v>
      </c>
      <c r="HE4" s="56" t="s">
        <v>39</v>
      </c>
      <c r="HF4" s="56" t="s">
        <v>40</v>
      </c>
      <c r="HG4" s="56"/>
      <c r="HH4" s="59"/>
      <c r="HI4" s="56"/>
      <c r="HJ4" s="56"/>
      <c r="HK4" s="56"/>
      <c r="HL4" s="56"/>
      <c r="HM4" s="56"/>
      <c r="HN4" s="56"/>
      <c r="HO4" s="56"/>
      <c r="HP4" s="56"/>
    </row>
    <row r="5" spans="1:224" s="6" customFormat="1" ht="15" customHeight="1">
      <c r="A5" s="66" t="s">
        <v>41</v>
      </c>
      <c r="B5" s="11" t="s">
        <v>118</v>
      </c>
      <c r="C5" s="17" t="s">
        <v>42</v>
      </c>
      <c r="D5" s="11"/>
      <c r="E5" s="42" t="s">
        <v>43</v>
      </c>
      <c r="F5" s="12" t="s">
        <v>406</v>
      </c>
      <c r="G5" s="42" t="s">
        <v>44</v>
      </c>
      <c r="H5" s="12" t="s">
        <v>101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6" t="s">
        <v>3</v>
      </c>
      <c r="B6" s="11" t="s">
        <v>168</v>
      </c>
      <c r="C6" s="17" t="s">
        <v>45</v>
      </c>
      <c r="D6" s="11"/>
      <c r="E6" s="42" t="s">
        <v>46</v>
      </c>
      <c r="F6" s="69" t="s">
        <v>95</v>
      </c>
      <c r="G6" s="42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1" t="s">
        <v>20</v>
      </c>
      <c r="B7" s="11" t="s">
        <v>154</v>
      </c>
      <c r="C7" s="30" t="s">
        <v>51</v>
      </c>
      <c r="D7" s="12" t="s">
        <v>523</v>
      </c>
      <c r="E7" s="67" t="s">
        <v>52</v>
      </c>
      <c r="F7" s="12" t="s">
        <v>661</v>
      </c>
      <c r="G7" s="68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61" t="s">
        <v>62</v>
      </c>
      <c r="B8" s="62"/>
      <c r="C8" s="63" t="s">
        <v>63</v>
      </c>
      <c r="D8" s="208">
        <f>SUM(Item!BC4:BC7)</f>
        <v>97200</v>
      </c>
      <c r="E8" s="41" t="s">
        <v>474</v>
      </c>
      <c r="F8" s="11"/>
      <c r="G8" s="72" t="s">
        <v>79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1" t="s">
        <v>477</v>
      </c>
      <c r="B9" s="37"/>
      <c r="C9" s="41" t="s">
        <v>64</v>
      </c>
      <c r="D9" s="36" t="s">
        <v>566</v>
      </c>
      <c r="E9" s="41" t="s">
        <v>475</v>
      </c>
      <c r="F9" s="37"/>
    </row>
    <row r="10" spans="1:224">
      <c r="C10" s="41" t="s">
        <v>65</v>
      </c>
      <c r="D10" s="209">
        <v>45856</v>
      </c>
      <c r="E10" s="41" t="s">
        <v>476</v>
      </c>
      <c r="F10" s="37" t="s">
        <v>647</v>
      </c>
    </row>
    <row r="11" spans="1:224">
      <c r="C11" s="41" t="s">
        <v>66</v>
      </c>
      <c r="D11" s="37" t="s">
        <v>1</v>
      </c>
    </row>
    <row r="13" spans="1:224">
      <c r="A13" t="s">
        <v>477</v>
      </c>
      <c r="D13" s="46"/>
    </row>
    <row r="14" spans="1:224">
      <c r="A14" s="3" t="s">
        <v>635</v>
      </c>
    </row>
    <row r="15" spans="1:224">
      <c r="A15" s="3" t="s">
        <v>636</v>
      </c>
    </row>
    <row r="16" spans="1:224">
      <c r="A16" t="s">
        <v>637</v>
      </c>
    </row>
    <row r="17" spans="1:1">
      <c r="A17" s="3" t="s">
        <v>638</v>
      </c>
    </row>
    <row r="18" spans="1:1">
      <c r="A18" s="3" t="s">
        <v>639</v>
      </c>
    </row>
  </sheetData>
  <protectedRanges>
    <protectedRange password="F78C" sqref="HB4:HC8 HH4:HH8 HD6:HG8 GT6:GZ8" name="区域1_1"/>
  </protectedRanges>
  <phoneticPr fontId="27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BD592017-88FD-4E6D-9D92-6AFDAB1E360D}">
          <x14:formula1>
            <xm:f>Data!$E$2:$E$3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Data!$C$2:$C$3</xm:f>
          </x14:formula1>
          <xm:sqref>D11</xm:sqref>
        </x14:dataValidation>
        <x14:dataValidation type="list" allowBlank="1" showInputMessage="1" showErrorMessage="1" xr:uid="{DBE26F29-BE03-4E4F-8E09-6EB6D77B6BF3}">
          <x14:formula1>
            <xm:f>Data!$B$2:$B$7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Data!$A$2:$A$5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Data!$F$2:$F$8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Data!$N$2:$N$3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Data!$O$2:$O$3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Data!$H$2:$H$5</xm:f>
          </x14:formula1>
          <xm:sqref>F6</xm:sqref>
        </x14:dataValidation>
        <x14:dataValidation type="list" allowBlank="1" showInputMessage="1" showErrorMessage="1" xr:uid="{7B2FABAD-F491-4C85-85DA-E872643FA748}">
          <x14:formula1>
            <xm:f>Data!$G$2:$G$9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F7</xm:sqref>
        </x14:dataValidation>
        <x14:dataValidation type="list" allowBlank="1" showInputMessage="1" showErrorMessage="1" xr:uid="{C7898451-A6C3-4C3D-8A5B-3C1D486EBE87}">
          <x14:formula1>
            <xm:f>ValueSelect!$K$2:$K$69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Data!$L$2:$L$6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ValueSelect!$E$2:$E$29</xm:f>
          </x14:formula1>
          <xm:sqref>B7</xm:sqref>
        </x14:dataValidation>
        <x14:dataValidation type="list" allowBlank="1" showInputMessage="1" showErrorMessage="1" xr:uid="{072AF7E0-8BD4-4BE3-B42A-3322A1E92848}">
          <x14:formula1>
            <xm:f>Data!$K$2:$K$5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Data!$I$2:$I$4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F8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F9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5EBA9063-DCE1-485C-8CB6-B88032478A4C}">
          <x14:formula1>
            <xm:f>ValueSelect!$C$2:$C$78</xm:f>
          </x14:formula1>
          <xm:sqref>B5</xm:sqref>
        </x14:dataValidation>
        <x14:dataValidation type="list" allowBlank="1" showInputMessage="1" showErrorMessage="1" xr:uid="{870B36AC-9640-4F52-BCF6-60D44DB8590B}">
          <x14:formula1>
            <xm:f>ValueSelect!$B$2:$B$78</xm:f>
          </x14:formula1>
          <xm:sqref>B4</xm:sqref>
        </x14:dataValidation>
        <x14:dataValidation type="list" allowBlank="1" showInputMessage="1" showErrorMessage="1" xr:uid="{B1724B8A-E2B5-498B-ACDD-40894AA1C01A}">
          <x14:formula1>
            <xm:f>Data!$D$2:$D$6</xm:f>
          </x14:formula1>
          <xm:sqref>D9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C7"/>
  <sheetViews>
    <sheetView topLeftCell="K1" workbookViewId="0">
      <selection activeCell="S4" sqref="S4:T7"/>
    </sheetView>
  </sheetViews>
  <sheetFormatPr defaultColWidth="9.140625" defaultRowHeight="15"/>
  <cols>
    <col min="1" max="1" width="9.140625" style="71"/>
    <col min="2" max="2" width="10.140625" style="74" customWidth="1"/>
    <col min="3" max="3" width="7.140625" style="71" customWidth="1"/>
    <col min="4" max="4" width="8.42578125" style="71" customWidth="1"/>
    <col min="5" max="5" width="10.85546875" style="71" customWidth="1"/>
    <col min="6" max="6" width="17.42578125" style="71" customWidth="1"/>
    <col min="7" max="7" width="15.5703125" style="71" customWidth="1"/>
    <col min="8" max="8" width="11.140625" style="71" customWidth="1"/>
    <col min="9" max="9" width="52.85546875" style="71" customWidth="1"/>
    <col min="10" max="10" width="21.5703125" style="71" customWidth="1"/>
    <col min="11" max="11" width="29.5703125" style="71" customWidth="1"/>
    <col min="12" max="12" width="16.42578125" style="71" customWidth="1"/>
    <col min="13" max="13" width="20.5703125" style="71" customWidth="1"/>
    <col min="14" max="14" width="7.85546875" style="71" customWidth="1"/>
    <col min="15" max="15" width="14.7109375" style="71" customWidth="1"/>
    <col min="16" max="18" width="8.85546875" style="71" customWidth="1"/>
    <col min="19" max="19" width="9.85546875" style="78" customWidth="1"/>
    <col min="20" max="20" width="11.140625" style="81" customWidth="1"/>
    <col min="21" max="21" width="9.42578125" style="71" customWidth="1"/>
    <col min="22" max="22" width="11" style="112" customWidth="1"/>
    <col min="23" max="23" width="13.140625" style="112" customWidth="1"/>
    <col min="24" max="24" width="11.140625" style="112" customWidth="1"/>
    <col min="25" max="25" width="12.85546875" style="78" customWidth="1"/>
    <col min="26" max="26" width="9.42578125" style="80" customWidth="1"/>
    <col min="27" max="27" width="13" style="78" customWidth="1"/>
    <col min="28" max="28" width="13" style="80" customWidth="1"/>
    <col min="29" max="29" width="14.140625" style="80" customWidth="1"/>
    <col min="30" max="30" width="13.85546875" style="71" customWidth="1"/>
    <col min="31" max="31" width="13.85546875" style="81" customWidth="1"/>
    <col min="32" max="32" width="14.140625" style="71" customWidth="1"/>
    <col min="33" max="33" width="8.42578125" style="82" customWidth="1"/>
    <col min="34" max="34" width="12.42578125" style="81" customWidth="1"/>
    <col min="35" max="35" width="14.42578125" style="81" customWidth="1"/>
    <col min="36" max="36" width="7.85546875" style="82" customWidth="1"/>
    <col min="37" max="37" width="13.140625" style="81" customWidth="1"/>
    <col min="38" max="38" width="12.5703125" style="82" customWidth="1"/>
    <col min="39" max="39" width="8.5703125" style="81" customWidth="1"/>
    <col min="40" max="40" width="11.5703125" style="82" customWidth="1"/>
    <col min="41" max="41" width="10.85546875" style="81" customWidth="1"/>
    <col min="42" max="42" width="11.5703125" style="82" customWidth="1"/>
    <col min="43" max="43" width="10.85546875" style="81" customWidth="1"/>
    <col min="44" max="44" width="8.85546875" style="125" customWidth="1"/>
    <col min="45" max="45" width="11.5703125" style="82" customWidth="1"/>
    <col min="46" max="46" width="10.85546875" style="81" customWidth="1"/>
    <col min="47" max="47" width="9.5703125" style="81" customWidth="1"/>
    <col min="48" max="48" width="11.85546875" style="81" customWidth="1"/>
    <col min="49" max="49" width="11.140625" style="82" customWidth="1"/>
    <col min="50" max="50" width="11.42578125" style="81" customWidth="1"/>
    <col min="51" max="51" width="8.7109375" style="81" customWidth="1"/>
    <col min="52" max="52" width="12.140625" style="82" customWidth="1"/>
    <col min="53" max="53" width="12.140625" style="80" customWidth="1"/>
    <col min="54" max="55" width="12.140625" style="81" customWidth="1"/>
    <col min="56" max="16384" width="9.140625" style="71"/>
  </cols>
  <sheetData>
    <row r="1" spans="1:55" ht="35.450000000000003" customHeight="1">
      <c r="E1" s="75"/>
      <c r="F1" s="75"/>
      <c r="G1" s="76"/>
      <c r="H1" s="77"/>
      <c r="J1" s="124" t="s">
        <v>653</v>
      </c>
      <c r="T1" s="79"/>
      <c r="U1" s="77"/>
      <c r="AJ1" s="111" t="s">
        <v>634</v>
      </c>
      <c r="AL1" s="111" t="s">
        <v>634</v>
      </c>
      <c r="AR1" s="128" t="s">
        <v>656</v>
      </c>
      <c r="AU1" s="77"/>
    </row>
    <row r="2" spans="1:55">
      <c r="G2" s="83" t="s">
        <v>573</v>
      </c>
      <c r="I2" s="83" t="s">
        <v>573</v>
      </c>
      <c r="J2" s="83" t="s">
        <v>573</v>
      </c>
      <c r="K2" s="83" t="s">
        <v>573</v>
      </c>
      <c r="L2" s="83"/>
      <c r="M2" s="83" t="s">
        <v>573</v>
      </c>
      <c r="N2" s="83" t="s">
        <v>573</v>
      </c>
      <c r="R2" s="83" t="s">
        <v>573</v>
      </c>
      <c r="S2" s="226" t="s">
        <v>574</v>
      </c>
      <c r="T2" s="227"/>
      <c r="U2" s="228" t="s">
        <v>575</v>
      </c>
      <c r="V2" s="228"/>
      <c r="W2" s="228"/>
      <c r="X2" s="228"/>
      <c r="Y2" s="228"/>
      <c r="Z2" s="228"/>
      <c r="AA2" s="228"/>
      <c r="AB2" s="228"/>
      <c r="AC2" s="228"/>
      <c r="AD2" s="228"/>
      <c r="AE2" s="229"/>
      <c r="AF2" s="230" t="s">
        <v>576</v>
      </c>
      <c r="AG2" s="230"/>
      <c r="AH2" s="230"/>
      <c r="AJ2" s="226" t="s">
        <v>577</v>
      </c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27"/>
      <c r="AV2" s="232" t="s">
        <v>578</v>
      </c>
      <c r="AW2" s="232"/>
      <c r="AX2" s="232"/>
      <c r="AY2" s="232"/>
      <c r="AZ2" s="232"/>
    </row>
    <row r="3" spans="1:55" ht="63.6" customHeight="1">
      <c r="A3" s="110" t="s">
        <v>625</v>
      </c>
      <c r="B3" s="84" t="s">
        <v>579</v>
      </c>
      <c r="C3" s="84" t="s">
        <v>580</v>
      </c>
      <c r="D3" s="85" t="s">
        <v>581</v>
      </c>
      <c r="E3" s="86" t="s">
        <v>3</v>
      </c>
      <c r="F3" s="86" t="s">
        <v>20</v>
      </c>
      <c r="G3" s="87" t="s">
        <v>582</v>
      </c>
      <c r="H3" s="85" t="s">
        <v>583</v>
      </c>
      <c r="I3" s="88" t="s">
        <v>584</v>
      </c>
      <c r="J3" s="89" t="s">
        <v>585</v>
      </c>
      <c r="K3" s="88" t="s">
        <v>586</v>
      </c>
      <c r="L3" s="85" t="s">
        <v>567</v>
      </c>
      <c r="M3" s="88" t="s">
        <v>587</v>
      </c>
      <c r="N3" s="88" t="s">
        <v>588</v>
      </c>
      <c r="O3" s="85" t="s">
        <v>589</v>
      </c>
      <c r="P3" s="85" t="s">
        <v>590</v>
      </c>
      <c r="Q3" s="85" t="s">
        <v>654</v>
      </c>
      <c r="R3" s="89" t="s">
        <v>591</v>
      </c>
      <c r="S3" s="116" t="s">
        <v>641</v>
      </c>
      <c r="T3" s="90" t="s">
        <v>592</v>
      </c>
      <c r="U3" s="91" t="s">
        <v>4</v>
      </c>
      <c r="V3" s="113" t="s">
        <v>593</v>
      </c>
      <c r="W3" s="113" t="s">
        <v>594</v>
      </c>
      <c r="X3" s="113" t="s">
        <v>595</v>
      </c>
      <c r="Y3" s="92" t="s">
        <v>596</v>
      </c>
      <c r="Z3" s="93" t="s">
        <v>597</v>
      </c>
      <c r="AA3" s="94" t="s">
        <v>598</v>
      </c>
      <c r="AB3" s="117" t="s">
        <v>642</v>
      </c>
      <c r="AC3" s="95" t="s">
        <v>599</v>
      </c>
      <c r="AD3" s="84" t="s">
        <v>600</v>
      </c>
      <c r="AE3" s="96" t="s">
        <v>601</v>
      </c>
      <c r="AF3" s="84" t="s">
        <v>602</v>
      </c>
      <c r="AG3" s="97" t="s">
        <v>603</v>
      </c>
      <c r="AH3" s="96" t="s">
        <v>604</v>
      </c>
      <c r="AI3" s="96" t="s">
        <v>605</v>
      </c>
      <c r="AJ3" s="97" t="s">
        <v>626</v>
      </c>
      <c r="AK3" s="96" t="s">
        <v>627</v>
      </c>
      <c r="AL3" s="97" t="s">
        <v>628</v>
      </c>
      <c r="AM3" s="96" t="s">
        <v>629</v>
      </c>
      <c r="AN3" s="97" t="s">
        <v>651</v>
      </c>
      <c r="AO3" s="96" t="s">
        <v>652</v>
      </c>
      <c r="AP3" s="97" t="s">
        <v>606</v>
      </c>
      <c r="AQ3" s="96" t="s">
        <v>607</v>
      </c>
      <c r="AR3" s="126" t="s">
        <v>657</v>
      </c>
      <c r="AS3" s="97" t="s">
        <v>658</v>
      </c>
      <c r="AT3" s="96" t="s">
        <v>659</v>
      </c>
      <c r="AU3" s="96" t="s">
        <v>633</v>
      </c>
      <c r="AV3" s="98" t="s">
        <v>630</v>
      </c>
      <c r="AW3" s="99" t="s">
        <v>631</v>
      </c>
      <c r="AX3" s="119" t="s">
        <v>632</v>
      </c>
      <c r="AY3" s="100" t="s">
        <v>608</v>
      </c>
      <c r="AZ3" s="99" t="s">
        <v>643</v>
      </c>
      <c r="BA3" s="93" t="s">
        <v>644</v>
      </c>
      <c r="BB3" s="96" t="s">
        <v>645</v>
      </c>
      <c r="BC3" s="96" t="s">
        <v>646</v>
      </c>
    </row>
    <row r="4" spans="1:55">
      <c r="A4" s="102"/>
      <c r="B4" s="101">
        <v>1</v>
      </c>
      <c r="C4" s="102"/>
      <c r="D4" s="102"/>
      <c r="E4" s="37" t="s">
        <v>168</v>
      </c>
      <c r="F4" s="37" t="s">
        <v>154</v>
      </c>
      <c r="G4" s="37" t="s">
        <v>523</v>
      </c>
      <c r="H4" s="37" t="s">
        <v>663</v>
      </c>
      <c r="I4" s="121" t="s">
        <v>671</v>
      </c>
      <c r="J4" s="121" t="s">
        <v>672</v>
      </c>
      <c r="K4" s="37" t="s">
        <v>679</v>
      </c>
      <c r="L4" s="37" t="s">
        <v>570</v>
      </c>
      <c r="M4" s="37" t="s">
        <v>681</v>
      </c>
      <c r="N4" s="121" t="s">
        <v>685</v>
      </c>
      <c r="O4" s="37"/>
      <c r="P4" s="37"/>
      <c r="Q4" s="37"/>
      <c r="R4" s="102" t="s">
        <v>614</v>
      </c>
      <c r="S4" s="109">
        <v>4.9000000000000004</v>
      </c>
      <c r="T4" s="103">
        <v>5</v>
      </c>
      <c r="U4" s="102" t="s">
        <v>103</v>
      </c>
      <c r="V4" s="114">
        <v>67</v>
      </c>
      <c r="W4" s="114">
        <v>42</v>
      </c>
      <c r="X4" s="114">
        <v>29</v>
      </c>
      <c r="Y4" s="102"/>
      <c r="Z4" s="104">
        <v>12</v>
      </c>
      <c r="AA4" s="129">
        <f t="shared" ref="AA4:AA7" si="0">IF(V4="","",V4*W4*X4/1000000)</f>
        <v>8.1605999999999998E-2</v>
      </c>
      <c r="AB4" s="118">
        <v>65</v>
      </c>
      <c r="AC4" s="105">
        <f>IF(Z4="","",AB4/AA4*Z4)</f>
        <v>9558</v>
      </c>
      <c r="AD4" s="102">
        <v>3000</v>
      </c>
      <c r="AE4" s="106">
        <f>IF(ISERROR(AD4/AC4),"",AD4/AC4)</f>
        <v>0.31</v>
      </c>
      <c r="AF4" s="37" t="s">
        <v>650</v>
      </c>
      <c r="AG4" s="122">
        <v>0.48799999999999999</v>
      </c>
      <c r="AH4" s="131">
        <f t="shared" ref="AH4:AH7" si="1">IF(ISERROR(T4*AG4),"",T4*AG4)</f>
        <v>2.44</v>
      </c>
      <c r="AI4" s="131">
        <f>IF(ISERROR(T4+AE4+AH4),"",T4+AE4+AH4)</f>
        <v>7.75</v>
      </c>
      <c r="AJ4" s="107">
        <v>5.5E-2</v>
      </c>
      <c r="AK4" s="130">
        <f>IF(ISERROR(AX4*AJ4),"",AX4*AJ4)</f>
        <v>0.52300000000000002</v>
      </c>
      <c r="AL4" s="107">
        <v>0</v>
      </c>
      <c r="AM4" s="106">
        <f>IF(ISERROR(T4*AL4),"",T4*AL4)</f>
        <v>0</v>
      </c>
      <c r="AN4" s="107">
        <v>0</v>
      </c>
      <c r="AO4" s="106">
        <f>IF(ISERROR(AX4*AN4),"",AX4*AN4)</f>
        <v>0</v>
      </c>
      <c r="AP4" s="107">
        <v>0</v>
      </c>
      <c r="AQ4" s="106">
        <f>IF(ISERROR(AX4*AP4),"",AX4*AP4)</f>
        <v>0</v>
      </c>
      <c r="AR4" s="127"/>
      <c r="AS4" s="107">
        <v>0</v>
      </c>
      <c r="AT4" s="106">
        <f>IF(ISERROR(AX4*AS4),"",AX4*AS4)</f>
        <v>0</v>
      </c>
      <c r="AU4" s="106">
        <f>IF(ISERROR(AK4+AM4+AO4+AT4),"",AK4+AM4+AO4+AT4)</f>
        <v>0.52</v>
      </c>
      <c r="AV4" s="106">
        <f t="shared" ref="AV4:AV7" si="2">IF(ISERROR(AI4+AU4),"",AI4+AU4)</f>
        <v>8.27</v>
      </c>
      <c r="AW4" s="108">
        <f>IF(ISERROR((AX4-AV4)/AX4),"",(AX4-AV4)/AX4)</f>
        <v>0.1295</v>
      </c>
      <c r="AX4" s="109">
        <v>9.5</v>
      </c>
      <c r="AY4" s="109">
        <v>0</v>
      </c>
      <c r="AZ4" s="108" t="str">
        <f>IF(ISERROR((AY4-AX4)/AY4),"",(AY4-AX4)/AY4)</f>
        <v/>
      </c>
      <c r="BA4" s="123">
        <v>2400</v>
      </c>
      <c r="BB4" s="120">
        <f>IF(ISERROR(AV4*BA4),"",AV4*BA4)</f>
        <v>19848</v>
      </c>
      <c r="BC4" s="120">
        <f>IF(ISERROR(AX4*BA4),"",AX4*BA4)</f>
        <v>22800</v>
      </c>
    </row>
    <row r="5" spans="1:55">
      <c r="A5" s="102"/>
      <c r="B5" s="101">
        <v>2</v>
      </c>
      <c r="C5" s="102"/>
      <c r="D5" s="102"/>
      <c r="E5" s="37" t="s">
        <v>168</v>
      </c>
      <c r="F5" s="37" t="s">
        <v>154</v>
      </c>
      <c r="G5" s="37" t="s">
        <v>523</v>
      </c>
      <c r="H5" s="37" t="s">
        <v>664</v>
      </c>
      <c r="I5" s="121" t="s">
        <v>675</v>
      </c>
      <c r="J5" s="121" t="s">
        <v>674</v>
      </c>
      <c r="K5" s="37" t="s">
        <v>680</v>
      </c>
      <c r="L5" s="37" t="s">
        <v>569</v>
      </c>
      <c r="M5" s="37" t="s">
        <v>681</v>
      </c>
      <c r="N5" s="37" t="s">
        <v>649</v>
      </c>
      <c r="O5" s="37"/>
      <c r="P5" s="37"/>
      <c r="Q5" s="37"/>
      <c r="R5" s="102" t="s">
        <v>614</v>
      </c>
      <c r="S5" s="109">
        <v>5.2</v>
      </c>
      <c r="T5" s="103">
        <v>5.3</v>
      </c>
      <c r="U5" s="102" t="s">
        <v>103</v>
      </c>
      <c r="V5" s="114">
        <v>67</v>
      </c>
      <c r="W5" s="114">
        <v>42</v>
      </c>
      <c r="X5" s="114">
        <v>29</v>
      </c>
      <c r="Y5" s="102"/>
      <c r="Z5" s="104">
        <v>12</v>
      </c>
      <c r="AA5" s="129">
        <f t="shared" si="0"/>
        <v>8.1605999999999998E-2</v>
      </c>
      <c r="AB5" s="118">
        <v>65</v>
      </c>
      <c r="AC5" s="105">
        <f t="shared" ref="AC5:AC7" si="3">IF(Z5="","",AB5/AA5*Z5)</f>
        <v>9558</v>
      </c>
      <c r="AD5" s="102">
        <v>3000</v>
      </c>
      <c r="AE5" s="106">
        <f t="shared" ref="AE5:AE7" si="4">IF(ISERROR(AD5/AC5),"",AD5/AC5)</f>
        <v>0.31</v>
      </c>
      <c r="AF5" s="37" t="s">
        <v>650</v>
      </c>
      <c r="AG5" s="122">
        <v>0.48799999999999999</v>
      </c>
      <c r="AH5" s="131">
        <f t="shared" si="1"/>
        <v>2.5863999999999998</v>
      </c>
      <c r="AI5" s="131">
        <f>IF(ISERROR(T5+AE5+AH5),"",T5+AE5+AH5)</f>
        <v>8.1964000000000006</v>
      </c>
      <c r="AJ5" s="107">
        <v>5.5E-2</v>
      </c>
      <c r="AK5" s="130">
        <f t="shared" ref="AK5:AK7" si="5">IF(ISERROR(AX5*AJ5),"",AX5*AJ5)</f>
        <v>0.55000000000000004</v>
      </c>
      <c r="AL5" s="107">
        <v>0</v>
      </c>
      <c r="AM5" s="106">
        <f t="shared" ref="AM5:AM7" si="6">IF(ISERROR(T5*AL5),"",T5*AL5)</f>
        <v>0</v>
      </c>
      <c r="AN5" s="107">
        <v>0</v>
      </c>
      <c r="AO5" s="106">
        <f t="shared" ref="AO5:AO7" si="7">IF(ISERROR(AX5*AN5),"",AX5*AN5)</f>
        <v>0</v>
      </c>
      <c r="AP5" s="107">
        <v>0</v>
      </c>
      <c r="AQ5" s="106">
        <f t="shared" ref="AQ5:AQ7" si="8">IF(ISERROR(AX5*AP5),"",AX5*AP5)</f>
        <v>0</v>
      </c>
      <c r="AR5" s="127"/>
      <c r="AS5" s="107">
        <v>0</v>
      </c>
      <c r="AT5" s="106">
        <f t="shared" ref="AT5:AT7" si="9">IF(ISERROR(AX5*AS5),"",AX5*AS5)</f>
        <v>0</v>
      </c>
      <c r="AU5" s="106">
        <f t="shared" ref="AU5:AU7" si="10">IF(ISERROR(AK5+AM5+AO5+AT5),"",AK5+AM5+AO5+AT5)</f>
        <v>0.55000000000000004</v>
      </c>
      <c r="AV5" s="106">
        <f t="shared" si="2"/>
        <v>8.75</v>
      </c>
      <c r="AW5" s="108">
        <f t="shared" ref="AW5:AW7" si="11">IF(ISERROR((AX5-AV5)/AX5),"",(AX5-AV5)/AX5)</f>
        <v>0.125</v>
      </c>
      <c r="AX5" s="109">
        <v>10</v>
      </c>
      <c r="AY5" s="109">
        <v>0</v>
      </c>
      <c r="AZ5" s="108" t="str">
        <f t="shared" ref="AZ5:AZ7" si="12">IF(ISERROR((AY5-AX5)/AY5),"",(AY5-AX5)/AY5)</f>
        <v/>
      </c>
      <c r="BA5" s="123">
        <v>2400</v>
      </c>
      <c r="BB5" s="120">
        <f t="shared" ref="BB5:BB7" si="13">IF(ISERROR(AV5*BA5),"",AV5*BA5)</f>
        <v>21000</v>
      </c>
      <c r="BC5" s="120">
        <f t="shared" ref="BC5:BC7" si="14">IF(ISERROR(AX5*BA5),"",AX5*BA5)</f>
        <v>24000</v>
      </c>
    </row>
    <row r="6" spans="1:55">
      <c r="A6" s="102"/>
      <c r="B6" s="101">
        <v>3</v>
      </c>
      <c r="C6" s="102"/>
      <c r="D6" s="102"/>
      <c r="E6" s="37" t="s">
        <v>168</v>
      </c>
      <c r="F6" s="37" t="s">
        <v>154</v>
      </c>
      <c r="G6" s="37" t="s">
        <v>523</v>
      </c>
      <c r="H6" s="37" t="s">
        <v>666</v>
      </c>
      <c r="I6" s="121" t="s">
        <v>677</v>
      </c>
      <c r="J6" s="121" t="s">
        <v>673</v>
      </c>
      <c r="K6" s="37" t="s">
        <v>679</v>
      </c>
      <c r="L6" s="37" t="s">
        <v>570</v>
      </c>
      <c r="M6" s="37" t="s">
        <v>681</v>
      </c>
      <c r="N6" s="37" t="s">
        <v>683</v>
      </c>
      <c r="O6" s="37"/>
      <c r="P6" s="37"/>
      <c r="Q6" s="37"/>
      <c r="R6" s="102" t="s">
        <v>614</v>
      </c>
      <c r="S6" s="109">
        <v>5.3</v>
      </c>
      <c r="T6" s="103">
        <v>5.4</v>
      </c>
      <c r="U6" s="102" t="s">
        <v>103</v>
      </c>
      <c r="V6" s="114">
        <v>67</v>
      </c>
      <c r="W6" s="114">
        <v>42</v>
      </c>
      <c r="X6" s="114">
        <v>29</v>
      </c>
      <c r="Y6" s="102"/>
      <c r="Z6" s="104">
        <v>12</v>
      </c>
      <c r="AA6" s="129">
        <f t="shared" si="0"/>
        <v>8.1605999999999998E-2</v>
      </c>
      <c r="AB6" s="118">
        <v>65</v>
      </c>
      <c r="AC6" s="105">
        <f t="shared" si="3"/>
        <v>9558</v>
      </c>
      <c r="AD6" s="102">
        <v>3000</v>
      </c>
      <c r="AE6" s="106">
        <f t="shared" si="4"/>
        <v>0.31</v>
      </c>
      <c r="AF6" s="37" t="s">
        <v>650</v>
      </c>
      <c r="AG6" s="122">
        <v>0.48799999999999999</v>
      </c>
      <c r="AH6" s="131">
        <f t="shared" si="1"/>
        <v>2.6352000000000002</v>
      </c>
      <c r="AI6" s="131">
        <f t="shared" ref="AI6:AI7" si="15">IF(ISERROR(T6+AE6+AH6),"",T6+AE6+AH6)</f>
        <v>8.3452000000000002</v>
      </c>
      <c r="AJ6" s="107">
        <v>5.5E-2</v>
      </c>
      <c r="AK6" s="130">
        <f t="shared" si="5"/>
        <v>0.55000000000000004</v>
      </c>
      <c r="AL6" s="107">
        <v>0</v>
      </c>
      <c r="AM6" s="106">
        <f t="shared" si="6"/>
        <v>0</v>
      </c>
      <c r="AN6" s="107">
        <v>0</v>
      </c>
      <c r="AO6" s="106">
        <f t="shared" si="7"/>
        <v>0</v>
      </c>
      <c r="AP6" s="107">
        <v>0</v>
      </c>
      <c r="AQ6" s="106">
        <f t="shared" si="8"/>
        <v>0</v>
      </c>
      <c r="AR6" s="127"/>
      <c r="AS6" s="107">
        <v>0</v>
      </c>
      <c r="AT6" s="106">
        <f t="shared" si="9"/>
        <v>0</v>
      </c>
      <c r="AU6" s="106">
        <f t="shared" si="10"/>
        <v>0.55000000000000004</v>
      </c>
      <c r="AV6" s="106">
        <f t="shared" si="2"/>
        <v>8.9</v>
      </c>
      <c r="AW6" s="108">
        <f t="shared" si="11"/>
        <v>0.11</v>
      </c>
      <c r="AX6" s="109">
        <v>10</v>
      </c>
      <c r="AY6" s="109">
        <v>0</v>
      </c>
      <c r="AZ6" s="108" t="str">
        <f t="shared" si="12"/>
        <v/>
      </c>
      <c r="BA6" s="123">
        <v>2400</v>
      </c>
      <c r="BB6" s="120">
        <f t="shared" si="13"/>
        <v>21360</v>
      </c>
      <c r="BC6" s="120">
        <f t="shared" si="14"/>
        <v>24000</v>
      </c>
    </row>
    <row r="7" spans="1:55">
      <c r="A7" s="102"/>
      <c r="B7" s="101">
        <v>4</v>
      </c>
      <c r="C7" s="102"/>
      <c r="D7" s="102"/>
      <c r="E7" s="37" t="s">
        <v>168</v>
      </c>
      <c r="F7" s="37" t="s">
        <v>154</v>
      </c>
      <c r="G7" s="37" t="s">
        <v>523</v>
      </c>
      <c r="H7" s="37" t="s">
        <v>665</v>
      </c>
      <c r="I7" s="121" t="s">
        <v>678</v>
      </c>
      <c r="J7" s="121" t="s">
        <v>676</v>
      </c>
      <c r="K7" s="37" t="s">
        <v>679</v>
      </c>
      <c r="L7" s="37" t="s">
        <v>570</v>
      </c>
      <c r="M7" s="37" t="s">
        <v>681</v>
      </c>
      <c r="N7" s="37" t="s">
        <v>684</v>
      </c>
      <c r="O7" s="37"/>
      <c r="P7" s="37"/>
      <c r="Q7" s="37"/>
      <c r="R7" s="102" t="s">
        <v>614</v>
      </c>
      <c r="S7" s="109">
        <v>5.8</v>
      </c>
      <c r="T7" s="103">
        <v>5.9</v>
      </c>
      <c r="U7" s="102" t="s">
        <v>103</v>
      </c>
      <c r="V7" s="114">
        <v>67</v>
      </c>
      <c r="W7" s="114">
        <v>42</v>
      </c>
      <c r="X7" s="114">
        <v>29</v>
      </c>
      <c r="Y7" s="102"/>
      <c r="Z7" s="104">
        <v>12</v>
      </c>
      <c r="AA7" s="129">
        <f t="shared" si="0"/>
        <v>8.1605999999999998E-2</v>
      </c>
      <c r="AB7" s="118">
        <v>65</v>
      </c>
      <c r="AC7" s="105">
        <f t="shared" si="3"/>
        <v>9558</v>
      </c>
      <c r="AD7" s="102">
        <v>3000</v>
      </c>
      <c r="AE7" s="106">
        <f t="shared" si="4"/>
        <v>0.31</v>
      </c>
      <c r="AF7" s="37" t="s">
        <v>650</v>
      </c>
      <c r="AG7" s="122">
        <v>0.48799999999999999</v>
      </c>
      <c r="AH7" s="131">
        <f t="shared" si="1"/>
        <v>2.8792</v>
      </c>
      <c r="AI7" s="131">
        <f t="shared" si="15"/>
        <v>9.0891999999999999</v>
      </c>
      <c r="AJ7" s="107">
        <v>5.5E-2</v>
      </c>
      <c r="AK7" s="130">
        <f t="shared" si="5"/>
        <v>0.60499999999999998</v>
      </c>
      <c r="AL7" s="107">
        <v>0</v>
      </c>
      <c r="AM7" s="106">
        <f t="shared" si="6"/>
        <v>0</v>
      </c>
      <c r="AN7" s="107">
        <v>0</v>
      </c>
      <c r="AO7" s="106">
        <f t="shared" si="7"/>
        <v>0</v>
      </c>
      <c r="AP7" s="107">
        <v>0</v>
      </c>
      <c r="AQ7" s="106">
        <f t="shared" si="8"/>
        <v>0</v>
      </c>
      <c r="AR7" s="127"/>
      <c r="AS7" s="107">
        <v>0</v>
      </c>
      <c r="AT7" s="106">
        <f t="shared" si="9"/>
        <v>0</v>
      </c>
      <c r="AU7" s="106">
        <f t="shared" si="10"/>
        <v>0.61</v>
      </c>
      <c r="AV7" s="106">
        <f t="shared" si="2"/>
        <v>9.6999999999999993</v>
      </c>
      <c r="AW7" s="108">
        <f t="shared" si="11"/>
        <v>0.1182</v>
      </c>
      <c r="AX7" s="109">
        <v>11</v>
      </c>
      <c r="AY7" s="109">
        <v>0</v>
      </c>
      <c r="AZ7" s="108" t="str">
        <f t="shared" si="12"/>
        <v/>
      </c>
      <c r="BA7" s="123">
        <v>2400</v>
      </c>
      <c r="BB7" s="120">
        <f t="shared" si="13"/>
        <v>23280</v>
      </c>
      <c r="BC7" s="120">
        <f t="shared" si="14"/>
        <v>26400</v>
      </c>
    </row>
  </sheetData>
  <sheetProtection insertRows="0" deleteRows="0" sort="0"/>
  <protectedRanges>
    <protectedRange sqref="AX3 AC4:BC241 B4:AA241" name="Range1"/>
    <protectedRange sqref="AB4:AB241" name="Range1_1"/>
  </protectedRanges>
  <mergeCells count="5">
    <mergeCell ref="S2:T2"/>
    <mergeCell ref="U2:AE2"/>
    <mergeCell ref="AF2:AH2"/>
    <mergeCell ref="AJ2:AU2"/>
    <mergeCell ref="AV2:AZ2"/>
  </mergeCells>
  <phoneticPr fontId="2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282F771-F39E-462F-B199-73527ACC5556}">
          <x14:formula1>
            <xm:f>ValueSelect!$D$2:$D$299</xm:f>
          </x14:formula1>
          <xm:sqref>E4:E7</xm:sqref>
        </x14:dataValidation>
        <x14:dataValidation type="list" allowBlank="1" showInputMessage="1" showErrorMessage="1" xr:uid="{71D5F21E-1AC6-46DD-A2B2-63D8FAAE3191}">
          <x14:formula1>
            <xm:f>Data!$P$2:$P$9</xm:f>
          </x14:formula1>
          <xm:sqref>L4:L7</xm:sqref>
        </x14:dataValidation>
        <x14:dataValidation type="list" allowBlank="1" showInputMessage="1" showErrorMessage="1" xr:uid="{832AC6F6-5C7E-4FDB-A0A4-812EF9D06287}">
          <x14:formula1>
            <xm:f>Data!$Q$2:$Q$17</xm:f>
          </x14:formula1>
          <xm:sqref>R4:R7</xm:sqref>
        </x14:dataValidation>
        <x14:dataValidation type="list" allowBlank="1" showInputMessage="1" showErrorMessage="1" xr:uid="{7D73D7A8-3D07-4B0A-A890-A7F177C092FC}">
          <x14:formula1>
            <xm:f>Data!$S$2:$S$6</xm:f>
          </x14:formula1>
          <xm:sqref>U4:U7</xm:sqref>
        </x14:dataValidation>
        <x14:dataValidation type="list" allowBlank="1" showInputMessage="1" showErrorMessage="1" xr:uid="{0625C699-266B-4DC2-A5AA-8DC2A2AD8BE7}">
          <x14:formula1>
            <xm:f>ValueSelect!$E$2:$E$26</xm:f>
          </x14:formula1>
          <xm:sqref>F4:F7</xm:sqref>
        </x14:dataValidation>
        <x14:dataValidation type="list" allowBlank="1" showInputMessage="1" showErrorMessage="1" xr:uid="{FBC3776E-75CE-48C7-B154-770A3FC6FEA3}">
          <x14:formula1>
            <xm:f>ValueSelect!$K$2:$K$43</xm:f>
          </x14:formula1>
          <xm:sqref>A4:A7</xm:sqref>
        </x14:dataValidation>
        <x14:dataValidation type="list" allowBlank="1" showInputMessage="1" showErrorMessage="1" xr:uid="{7A3144F0-1A57-4D46-8105-17C7D14735C6}">
          <x14:formula1>
            <xm:f>ValueSelect!$F$2:$F$9</xm:f>
          </x14:formula1>
          <xm:sqref>G4:G7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460A-9CA8-4660-B16B-DFF178050EB8}">
  <sheetPr>
    <tabColor rgb="FFFFFF00"/>
  </sheetPr>
  <dimension ref="A1:GB20"/>
  <sheetViews>
    <sheetView tabSelected="1" topLeftCell="A7" zoomScale="90" zoomScaleNormal="90" workbookViewId="0">
      <selection activeCell="H18" sqref="H18"/>
    </sheetView>
  </sheetViews>
  <sheetFormatPr defaultColWidth="11.42578125" defaultRowHeight="15" outlineLevelCol="2"/>
  <cols>
    <col min="1" max="1" width="18.42578125" style="132" customWidth="1"/>
    <col min="2" max="2" width="14.5703125" style="132" customWidth="1"/>
    <col min="3" max="3" width="23" style="142" customWidth="1"/>
    <col min="4" max="4" width="27" style="142" customWidth="1"/>
    <col min="5" max="5" width="19.7109375" style="132" customWidth="1"/>
    <col min="6" max="6" width="15.85546875" style="132" customWidth="1"/>
    <col min="7" max="7" width="13.85546875" style="132" customWidth="1"/>
    <col min="8" max="8" width="17.85546875" style="132" customWidth="1"/>
    <col min="9" max="9" width="17.85546875" style="141" customWidth="1" outlineLevel="1" collapsed="1"/>
    <col min="10" max="10" width="6.140625" style="132" customWidth="1" outlineLevel="2"/>
    <col min="11" max="11" width="7.5703125" style="132" customWidth="1" outlineLevel="2"/>
    <col min="12" max="12" width="6.85546875" style="132" hidden="1" customWidth="1" outlineLevel="2"/>
    <col min="13" max="13" width="14.85546875" style="132" hidden="1" customWidth="1" outlineLevel="2"/>
    <col min="14" max="14" width="10.42578125" style="219" hidden="1" customWidth="1" outlineLevel="2"/>
    <col min="15" max="15" width="10.42578125" style="138" hidden="1" customWidth="1" outlineLevel="2"/>
    <col min="16" max="16" width="8.85546875" style="140" hidden="1" customWidth="1" outlineLevel="2"/>
    <col min="17" max="17" width="8.5703125" style="138" hidden="1" customWidth="1" outlineLevel="1"/>
    <col min="18" max="18" width="11.85546875" style="132" hidden="1" customWidth="1" outlineLevel="2"/>
    <col min="19" max="19" width="12.140625" style="139" hidden="1" customWidth="1" outlineLevel="2"/>
    <col min="20" max="20" width="9.42578125" style="138" hidden="1" customWidth="1" outlineLevel="1" collapsed="1"/>
    <col min="21" max="21" width="9.5703125" style="138" hidden="1" customWidth="1" outlineLevel="1"/>
    <col min="22" max="22" width="8.42578125" style="132" hidden="1" customWidth="1" outlineLevel="2"/>
    <col min="23" max="23" width="11.5703125" style="132" hidden="1" customWidth="1" outlineLevel="2"/>
    <col min="24" max="24" width="8.5703125" style="132" hidden="1" customWidth="1" outlineLevel="2"/>
    <col min="25" max="25" width="7.5703125" style="132" hidden="1" customWidth="1" outlineLevel="2"/>
    <col min="26" max="26" width="9.140625" style="132" hidden="1" customWidth="1" outlineLevel="2"/>
    <col min="27" max="27" width="11.42578125" style="138" hidden="1" customWidth="1" outlineLevel="1" collapsed="1"/>
    <col min="28" max="28" width="11.42578125" style="137" hidden="1" customWidth="1" outlineLevel="1"/>
    <col min="29" max="29" width="13.140625" style="136" hidden="1" customWidth="1" outlineLevel="1"/>
    <col min="30" max="30" width="11.42578125" style="138" hidden="1" customWidth="1" outlineLevel="1"/>
    <col min="31" max="31" width="10.7109375" style="137" customWidth="1" outlineLevel="1"/>
    <col min="32" max="32" width="14.42578125" style="136" hidden="1" customWidth="1" outlineLevel="1"/>
    <col min="33" max="34" width="13" style="135" hidden="1" customWidth="1"/>
    <col min="35" max="35" width="14.28515625" style="134" customWidth="1"/>
    <col min="36" max="36" width="16.5703125" style="133" customWidth="1"/>
    <col min="37" max="37" width="11.42578125" style="132"/>
    <col min="38" max="38" width="22.7109375" style="132" customWidth="1"/>
    <col min="39" max="16384" width="11.42578125" style="132"/>
  </cols>
  <sheetData>
    <row r="1" spans="1:184" s="193" customFormat="1" ht="41.45" customHeight="1">
      <c r="A1" s="237" t="s">
        <v>800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05"/>
      <c r="Q1" s="203"/>
      <c r="R1" s="203"/>
      <c r="S1" s="204"/>
      <c r="T1" s="204"/>
      <c r="U1" s="203"/>
      <c r="V1" s="203"/>
      <c r="W1" s="203"/>
      <c r="X1" s="203"/>
      <c r="Y1" s="203"/>
      <c r="Z1" s="201"/>
      <c r="AA1" s="201"/>
      <c r="AB1" s="196"/>
      <c r="AC1" s="202"/>
      <c r="AD1" s="201"/>
      <c r="AE1" s="196"/>
      <c r="AF1" s="200"/>
      <c r="AG1" s="199"/>
      <c r="AH1" s="199"/>
      <c r="AI1" s="198"/>
      <c r="AJ1" s="197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4"/>
      <c r="FD1" s="194"/>
      <c r="FE1" s="194"/>
      <c r="FF1" s="194"/>
      <c r="FG1" s="194"/>
      <c r="FH1" s="194"/>
      <c r="FI1" s="195"/>
      <c r="FJ1" s="194"/>
      <c r="FK1" s="194"/>
      <c r="FL1" s="194"/>
      <c r="FM1" s="194"/>
      <c r="FN1" s="194"/>
      <c r="FO1" s="194"/>
      <c r="FP1" s="194"/>
      <c r="FQ1" s="194"/>
    </row>
    <row r="2" spans="1:184" s="168" customFormat="1" ht="33" customHeight="1">
      <c r="A2" s="180" t="s">
        <v>18</v>
      </c>
      <c r="B2" s="180" t="s">
        <v>118</v>
      </c>
      <c r="C2" s="182" t="s">
        <v>19</v>
      </c>
      <c r="D2" s="180" t="s">
        <v>503</v>
      </c>
      <c r="E2" s="235" t="s">
        <v>23</v>
      </c>
      <c r="F2" s="235"/>
      <c r="G2" s="235" t="s">
        <v>36</v>
      </c>
      <c r="H2" s="235"/>
      <c r="I2" s="235"/>
      <c r="J2" s="235"/>
      <c r="K2" s="235"/>
      <c r="L2" s="235" t="s">
        <v>24</v>
      </c>
      <c r="M2" s="235"/>
      <c r="N2" s="239" t="s">
        <v>561</v>
      </c>
      <c r="O2" s="239"/>
      <c r="Q2" s="207"/>
      <c r="R2" s="178"/>
      <c r="S2" s="171"/>
      <c r="T2" s="171"/>
      <c r="X2" s="177"/>
      <c r="AB2" s="188"/>
      <c r="AC2" s="206"/>
      <c r="AD2" s="187"/>
      <c r="AG2" s="175"/>
      <c r="AJ2" s="171"/>
      <c r="AK2" s="171"/>
      <c r="AL2" s="171"/>
      <c r="AM2" s="171"/>
      <c r="AN2" s="171"/>
      <c r="AO2" s="172"/>
      <c r="AP2" s="172"/>
      <c r="AQ2" s="173"/>
      <c r="AR2" s="172"/>
      <c r="AS2" s="172"/>
      <c r="AT2" s="171"/>
      <c r="AU2" s="171"/>
      <c r="AV2" s="171"/>
      <c r="DM2" s="210" t="s">
        <v>799</v>
      </c>
      <c r="DN2" s="210" t="s">
        <v>798</v>
      </c>
      <c r="DO2" s="210" t="s">
        <v>797</v>
      </c>
      <c r="DP2" s="210" t="s">
        <v>796</v>
      </c>
      <c r="DQ2" s="210" t="s">
        <v>795</v>
      </c>
      <c r="DR2" s="210" t="s">
        <v>794</v>
      </c>
      <c r="DS2" s="210" t="s">
        <v>793</v>
      </c>
      <c r="DT2" s="210" t="s">
        <v>792</v>
      </c>
      <c r="DU2" s="210" t="s">
        <v>791</v>
      </c>
      <c r="DV2" s="210" t="s">
        <v>790</v>
      </c>
      <c r="DW2" s="210" t="s">
        <v>789</v>
      </c>
      <c r="DX2" s="210" t="s">
        <v>788</v>
      </c>
      <c r="DY2" s="210" t="s">
        <v>503</v>
      </c>
      <c r="DZ2" s="210" t="s">
        <v>787</v>
      </c>
      <c r="EA2" s="169"/>
      <c r="EB2" s="170" t="s">
        <v>786</v>
      </c>
      <c r="EC2" s="170" t="s">
        <v>785</v>
      </c>
      <c r="ED2" s="170" t="s">
        <v>784</v>
      </c>
      <c r="EE2" s="170" t="s">
        <v>783</v>
      </c>
      <c r="EF2" s="170" t="s">
        <v>782</v>
      </c>
      <c r="EG2" s="170" t="s">
        <v>781</v>
      </c>
      <c r="EH2" s="170" t="s">
        <v>780</v>
      </c>
      <c r="EI2" s="170" t="s">
        <v>779</v>
      </c>
      <c r="EJ2" s="170" t="s">
        <v>778</v>
      </c>
      <c r="EK2" s="170" t="s">
        <v>777</v>
      </c>
      <c r="EL2" s="170" t="s">
        <v>776</v>
      </c>
      <c r="EM2" s="170" t="s">
        <v>95</v>
      </c>
      <c r="EN2" s="170" t="s">
        <v>775</v>
      </c>
      <c r="EO2" s="170" t="s">
        <v>774</v>
      </c>
      <c r="EP2" s="170" t="s">
        <v>773</v>
      </c>
      <c r="EQ2" s="170" t="s">
        <v>772</v>
      </c>
      <c r="ER2" s="170" t="s">
        <v>771</v>
      </c>
      <c r="ES2" s="170" t="s">
        <v>770</v>
      </c>
      <c r="ET2" s="170" t="s">
        <v>769</v>
      </c>
      <c r="EU2" s="170" t="s">
        <v>96</v>
      </c>
      <c r="EV2" s="170" t="s">
        <v>768</v>
      </c>
      <c r="EW2" s="170" t="s">
        <v>767</v>
      </c>
      <c r="EX2" s="170" t="s">
        <v>766</v>
      </c>
      <c r="EY2" s="170" t="s">
        <v>765</v>
      </c>
      <c r="EZ2" s="170" t="s">
        <v>764</v>
      </c>
      <c r="FA2" s="170" t="s">
        <v>763</v>
      </c>
      <c r="FB2" s="170" t="s">
        <v>762</v>
      </c>
      <c r="FC2" s="170" t="s">
        <v>761</v>
      </c>
      <c r="FD2" s="170" t="s">
        <v>760</v>
      </c>
      <c r="FE2" s="170" t="s">
        <v>759</v>
      </c>
      <c r="FF2" s="170" t="s">
        <v>97</v>
      </c>
      <c r="FG2" s="170" t="s">
        <v>758</v>
      </c>
      <c r="FH2" s="170" t="s">
        <v>757</v>
      </c>
      <c r="FI2" s="170" t="s">
        <v>756</v>
      </c>
      <c r="FJ2" s="170" t="s">
        <v>755</v>
      </c>
      <c r="FK2" s="170" t="s">
        <v>754</v>
      </c>
      <c r="FL2" s="170" t="s">
        <v>753</v>
      </c>
      <c r="FM2" s="170" t="s">
        <v>752</v>
      </c>
      <c r="FN2" s="170" t="s">
        <v>751</v>
      </c>
      <c r="FO2" s="170" t="s">
        <v>750</v>
      </c>
      <c r="FP2" s="170" t="s">
        <v>749</v>
      </c>
      <c r="FQ2" s="170" t="s">
        <v>748</v>
      </c>
      <c r="FR2" s="170" t="s">
        <v>747</v>
      </c>
      <c r="FS2" s="170" t="s">
        <v>746</v>
      </c>
      <c r="FT2" s="170" t="s">
        <v>745</v>
      </c>
      <c r="FU2" s="170" t="s">
        <v>744</v>
      </c>
      <c r="FV2" s="170" t="s">
        <v>743</v>
      </c>
      <c r="FW2" s="170" t="s">
        <v>742</v>
      </c>
      <c r="FX2" s="170" t="s">
        <v>741</v>
      </c>
      <c r="FY2" s="170" t="s">
        <v>740</v>
      </c>
      <c r="FZ2" s="170" t="s">
        <v>739</v>
      </c>
      <c r="GA2" s="170" t="s">
        <v>515</v>
      </c>
      <c r="GB2" s="170" t="s">
        <v>738</v>
      </c>
    </row>
    <row r="3" spans="1:184" s="193" customFormat="1" ht="41.45" customHeight="1">
      <c r="A3" s="180" t="s">
        <v>3</v>
      </c>
      <c r="B3" s="180" t="s">
        <v>737</v>
      </c>
      <c r="C3" s="180" t="s">
        <v>22</v>
      </c>
      <c r="D3" s="180" t="s">
        <v>815</v>
      </c>
      <c r="E3" s="233" t="s">
        <v>34</v>
      </c>
      <c r="F3" s="234"/>
      <c r="G3" s="235" t="s">
        <v>405</v>
      </c>
      <c r="H3" s="235"/>
      <c r="I3" s="235"/>
      <c r="J3" s="235"/>
      <c r="K3" s="235"/>
      <c r="L3" s="235" t="s">
        <v>35</v>
      </c>
      <c r="M3" s="235"/>
      <c r="N3" s="236" t="s">
        <v>562</v>
      </c>
      <c r="O3" s="236"/>
      <c r="P3" s="205"/>
      <c r="Q3" s="203"/>
      <c r="R3" s="203"/>
      <c r="S3" s="204"/>
      <c r="T3" s="204"/>
      <c r="U3" s="203"/>
      <c r="V3" s="203"/>
      <c r="W3" s="203"/>
      <c r="X3" s="203"/>
      <c r="Y3" s="203"/>
      <c r="Z3" s="201"/>
      <c r="AA3" s="201"/>
      <c r="AB3" s="196"/>
      <c r="AC3" s="202"/>
      <c r="AD3" s="201"/>
      <c r="AE3" s="196"/>
      <c r="AF3" s="200"/>
      <c r="AG3" s="199"/>
      <c r="AH3" s="199"/>
      <c r="AI3" s="198"/>
      <c r="AJ3" s="197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4"/>
      <c r="FD3" s="194"/>
      <c r="FE3" s="194"/>
      <c r="FF3" s="194"/>
      <c r="FG3" s="194"/>
      <c r="FH3" s="194"/>
      <c r="FI3" s="195"/>
      <c r="FJ3" s="194"/>
      <c r="FK3" s="194"/>
      <c r="FL3" s="194"/>
      <c r="FM3" s="194"/>
      <c r="FN3" s="194"/>
      <c r="FO3" s="194"/>
      <c r="FP3" s="194"/>
      <c r="FQ3" s="194"/>
    </row>
    <row r="4" spans="1:184" s="168" customFormat="1" ht="33" customHeight="1">
      <c r="A4" s="180" t="s">
        <v>583</v>
      </c>
      <c r="B4" s="182"/>
      <c r="C4" s="182" t="s">
        <v>64</v>
      </c>
      <c r="D4" s="190" t="s">
        <v>816</v>
      </c>
      <c r="E4" s="235" t="s">
        <v>43</v>
      </c>
      <c r="F4" s="235"/>
      <c r="G4" s="235" t="s">
        <v>56</v>
      </c>
      <c r="H4" s="235"/>
      <c r="I4" s="235"/>
      <c r="J4" s="235"/>
      <c r="K4" s="235"/>
      <c r="L4" s="235" t="s">
        <v>44</v>
      </c>
      <c r="M4" s="235"/>
      <c r="N4" s="235" t="s">
        <v>101</v>
      </c>
      <c r="O4" s="235"/>
      <c r="Q4" s="189"/>
      <c r="R4" s="192"/>
      <c r="S4" s="171"/>
      <c r="T4" s="171"/>
      <c r="X4" s="177"/>
      <c r="AB4" s="176"/>
      <c r="AC4" s="191"/>
      <c r="AD4" s="175"/>
      <c r="AE4" s="175"/>
      <c r="AF4" s="175"/>
      <c r="AG4" s="174"/>
      <c r="AJ4" s="171"/>
      <c r="AK4" s="171"/>
      <c r="AL4" s="171"/>
      <c r="AM4" s="171"/>
      <c r="AN4" s="171"/>
      <c r="AO4" s="172"/>
      <c r="AP4" s="172"/>
      <c r="AQ4" s="173"/>
      <c r="AR4" s="172"/>
      <c r="AS4" s="172"/>
      <c r="AT4" s="171"/>
      <c r="AU4" s="171"/>
      <c r="AV4" s="171"/>
      <c r="DM4" s="169" t="s">
        <v>736</v>
      </c>
      <c r="DN4" s="169" t="s">
        <v>735</v>
      </c>
      <c r="DO4" s="169" t="s">
        <v>734</v>
      </c>
      <c r="DP4" s="169" t="s">
        <v>734</v>
      </c>
      <c r="DQ4" s="169" t="s">
        <v>735</v>
      </c>
      <c r="DR4" s="169" t="s">
        <v>734</v>
      </c>
      <c r="DS4" s="169" t="s">
        <v>736</v>
      </c>
      <c r="DT4" s="169" t="s">
        <v>735</v>
      </c>
      <c r="DU4" s="169" t="s">
        <v>735</v>
      </c>
      <c r="DV4" s="169" t="s">
        <v>734</v>
      </c>
      <c r="DW4" s="169" t="s">
        <v>735</v>
      </c>
      <c r="DX4" s="169" t="s">
        <v>734</v>
      </c>
      <c r="DY4" s="169" t="s">
        <v>735</v>
      </c>
      <c r="DZ4" s="169" t="s">
        <v>734</v>
      </c>
      <c r="EA4" s="169"/>
      <c r="EB4" s="170" t="s">
        <v>36</v>
      </c>
      <c r="EC4" s="170" t="s">
        <v>37</v>
      </c>
      <c r="ED4" s="169"/>
      <c r="EE4" s="169" t="s">
        <v>38</v>
      </c>
      <c r="EF4" s="169" t="s">
        <v>39</v>
      </c>
      <c r="EG4" s="169" t="s">
        <v>40</v>
      </c>
      <c r="EH4" s="169" t="s">
        <v>733</v>
      </c>
      <c r="EI4" s="170" t="s">
        <v>732</v>
      </c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</row>
    <row r="5" spans="1:184" s="168" customFormat="1" ht="33" customHeight="1">
      <c r="A5" s="180" t="s">
        <v>581</v>
      </c>
      <c r="B5" s="180"/>
      <c r="C5" s="182" t="s">
        <v>63</v>
      </c>
      <c r="D5" s="190"/>
      <c r="E5" s="235" t="s">
        <v>46</v>
      </c>
      <c r="F5" s="235"/>
      <c r="G5" s="235" t="s">
        <v>95</v>
      </c>
      <c r="H5" s="235"/>
      <c r="I5" s="235"/>
      <c r="J5" s="235"/>
      <c r="K5" s="235"/>
      <c r="L5" s="235" t="s">
        <v>47</v>
      </c>
      <c r="M5" s="235"/>
      <c r="N5" s="239" t="s">
        <v>1</v>
      </c>
      <c r="O5" s="239"/>
      <c r="Q5" s="189"/>
      <c r="R5" s="46"/>
      <c r="X5" s="177"/>
      <c r="AB5" s="188"/>
      <c r="AC5" s="188"/>
      <c r="AD5" s="187"/>
      <c r="AG5" s="186"/>
      <c r="AJ5" s="171"/>
      <c r="AK5" s="171"/>
      <c r="AL5" s="171"/>
      <c r="AM5" s="171"/>
      <c r="AN5" s="171"/>
      <c r="AO5" s="172"/>
      <c r="AP5" s="172"/>
      <c r="AQ5" s="173"/>
      <c r="AR5" s="172"/>
      <c r="AS5" s="172"/>
      <c r="AT5" s="171"/>
      <c r="AU5" s="171"/>
      <c r="AV5" s="171"/>
      <c r="DM5" s="169" t="s">
        <v>731</v>
      </c>
      <c r="DN5" s="169" t="s">
        <v>730</v>
      </c>
      <c r="DO5" s="169" t="s">
        <v>729</v>
      </c>
      <c r="DP5" s="169" t="s">
        <v>729</v>
      </c>
      <c r="DQ5" s="169" t="s">
        <v>730</v>
      </c>
      <c r="DR5" s="169" t="s">
        <v>729</v>
      </c>
      <c r="DS5" s="169" t="s">
        <v>731</v>
      </c>
      <c r="DT5" s="169" t="s">
        <v>730</v>
      </c>
      <c r="DU5" s="169" t="s">
        <v>730</v>
      </c>
      <c r="DV5" s="169" t="s">
        <v>729</v>
      </c>
      <c r="DW5" s="169" t="s">
        <v>730</v>
      </c>
      <c r="DX5" s="169" t="s">
        <v>729</v>
      </c>
      <c r="DY5" s="169" t="s">
        <v>730</v>
      </c>
      <c r="DZ5" s="169" t="s">
        <v>729</v>
      </c>
      <c r="EA5" s="169"/>
      <c r="EB5" s="184" t="s">
        <v>48</v>
      </c>
      <c r="EC5" s="184" t="s">
        <v>49</v>
      </c>
      <c r="ED5" s="185" t="s">
        <v>2</v>
      </c>
      <c r="EE5" s="184" t="s">
        <v>728</v>
      </c>
      <c r="EF5" s="183"/>
      <c r="EG5" s="170" t="s">
        <v>0</v>
      </c>
      <c r="EH5" s="170" t="s">
        <v>1</v>
      </c>
      <c r="EI5" s="169" t="s">
        <v>101</v>
      </c>
      <c r="EJ5" s="169" t="s">
        <v>102</v>
      </c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</row>
    <row r="6" spans="1:184" s="168" customFormat="1" ht="37.5" customHeight="1" thickBot="1">
      <c r="A6" s="182" t="s">
        <v>66</v>
      </c>
      <c r="B6" s="182"/>
      <c r="C6" s="182" t="s">
        <v>65</v>
      </c>
      <c r="D6" s="181">
        <v>45856</v>
      </c>
      <c r="E6" s="235" t="s">
        <v>52</v>
      </c>
      <c r="F6" s="235"/>
      <c r="G6" s="235" t="s">
        <v>513</v>
      </c>
      <c r="H6" s="235"/>
      <c r="I6" s="235"/>
      <c r="J6" s="235"/>
      <c r="K6" s="235"/>
      <c r="L6" s="235" t="s">
        <v>53</v>
      </c>
      <c r="M6" s="235"/>
      <c r="N6" s="239"/>
      <c r="O6" s="239"/>
      <c r="Q6" s="179"/>
      <c r="R6" s="178"/>
      <c r="X6" s="177"/>
      <c r="AB6" s="176"/>
      <c r="AC6" s="176"/>
      <c r="AD6" s="175"/>
      <c r="AE6" s="175"/>
      <c r="AF6" s="175"/>
      <c r="AG6" s="174"/>
      <c r="AJ6" s="223" t="s">
        <v>814</v>
      </c>
      <c r="AK6" s="171"/>
      <c r="AL6" s="171"/>
      <c r="AM6" s="171"/>
      <c r="AN6" s="171"/>
      <c r="AO6" s="172"/>
      <c r="AP6" s="172"/>
      <c r="AQ6" s="173"/>
      <c r="AR6" s="172"/>
      <c r="AS6" s="172"/>
      <c r="AT6" s="171"/>
      <c r="AU6" s="171"/>
      <c r="AV6" s="171"/>
      <c r="DM6" s="169" t="s">
        <v>727</v>
      </c>
      <c r="DN6" s="169" t="s">
        <v>726</v>
      </c>
      <c r="DO6" s="169" t="s">
        <v>725</v>
      </c>
      <c r="DP6" s="169" t="s">
        <v>725</v>
      </c>
      <c r="DQ6" s="169" t="s">
        <v>726</v>
      </c>
      <c r="DR6" s="169" t="s">
        <v>725</v>
      </c>
      <c r="DS6" s="169" t="s">
        <v>727</v>
      </c>
      <c r="DT6" s="169" t="s">
        <v>726</v>
      </c>
      <c r="DU6" s="169" t="s">
        <v>726</v>
      </c>
      <c r="DV6" s="169" t="s">
        <v>725</v>
      </c>
      <c r="DW6" s="169" t="s">
        <v>726</v>
      </c>
      <c r="DX6" s="169" t="s">
        <v>725</v>
      </c>
      <c r="DY6" s="169" t="s">
        <v>726</v>
      </c>
      <c r="DZ6" s="169" t="s">
        <v>725</v>
      </c>
      <c r="EA6" s="169"/>
      <c r="EB6" s="170" t="s">
        <v>54</v>
      </c>
      <c r="EC6" s="170" t="s">
        <v>55</v>
      </c>
      <c r="ED6" s="170" t="s">
        <v>56</v>
      </c>
      <c r="EE6" s="170" t="s">
        <v>407</v>
      </c>
      <c r="EF6" s="170" t="s">
        <v>408</v>
      </c>
      <c r="EG6" s="169" t="s">
        <v>59</v>
      </c>
      <c r="EH6" s="170" t="s">
        <v>724</v>
      </c>
      <c r="EI6" s="169" t="s">
        <v>723</v>
      </c>
      <c r="EJ6" s="169" t="s">
        <v>722</v>
      </c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</row>
    <row r="7" spans="1:184" s="143" customFormat="1" ht="21.95" customHeight="1">
      <c r="A7" s="240" t="s">
        <v>3</v>
      </c>
      <c r="B7" s="243" t="s">
        <v>721</v>
      </c>
      <c r="C7" s="246" t="s">
        <v>720</v>
      </c>
      <c r="D7" s="243" t="s">
        <v>584</v>
      </c>
      <c r="E7" s="243" t="s">
        <v>586</v>
      </c>
      <c r="F7" s="246" t="s">
        <v>719</v>
      </c>
      <c r="G7" s="243" t="s">
        <v>718</v>
      </c>
      <c r="H7" s="248" t="s">
        <v>804</v>
      </c>
      <c r="I7" s="248" t="s">
        <v>805</v>
      </c>
      <c r="J7" s="246" t="s">
        <v>35</v>
      </c>
      <c r="K7" s="248" t="s">
        <v>717</v>
      </c>
      <c r="L7" s="255" t="s">
        <v>716</v>
      </c>
      <c r="M7" s="255"/>
      <c r="N7" s="255"/>
      <c r="O7" s="255"/>
      <c r="P7" s="255"/>
      <c r="Q7" s="255"/>
      <c r="R7" s="256"/>
      <c r="S7" s="256"/>
      <c r="T7" s="256" t="s">
        <v>576</v>
      </c>
      <c r="U7" s="256"/>
      <c r="V7" s="256"/>
      <c r="W7" s="251" t="s">
        <v>605</v>
      </c>
      <c r="X7" s="256" t="s">
        <v>715</v>
      </c>
      <c r="Y7" s="256"/>
      <c r="Z7" s="256"/>
      <c r="AA7" s="256"/>
      <c r="AB7" s="251" t="s">
        <v>714</v>
      </c>
      <c r="AC7" s="251" t="s">
        <v>713</v>
      </c>
      <c r="AD7" s="259" t="s">
        <v>712</v>
      </c>
      <c r="AE7" s="260" t="s">
        <v>711</v>
      </c>
      <c r="AF7" s="263" t="s">
        <v>710</v>
      </c>
      <c r="AG7" s="259" t="s">
        <v>709</v>
      </c>
      <c r="AH7" s="266" t="s">
        <v>708</v>
      </c>
      <c r="AI7" s="259" t="s">
        <v>707</v>
      </c>
      <c r="AJ7" s="244" t="s">
        <v>801</v>
      </c>
      <c r="AK7" s="269"/>
      <c r="AL7" s="252" t="s">
        <v>706</v>
      </c>
    </row>
    <row r="8" spans="1:184" s="143" customFormat="1" ht="27" customHeight="1">
      <c r="A8" s="241"/>
      <c r="B8" s="244"/>
      <c r="C8" s="246"/>
      <c r="D8" s="244"/>
      <c r="E8" s="244"/>
      <c r="F8" s="246"/>
      <c r="G8" s="244"/>
      <c r="H8" s="249"/>
      <c r="I8" s="249"/>
      <c r="J8" s="246"/>
      <c r="K8" s="249"/>
      <c r="L8" s="252" t="s">
        <v>705</v>
      </c>
      <c r="M8" s="252"/>
      <c r="N8" s="252"/>
      <c r="O8" s="244" t="s">
        <v>704</v>
      </c>
      <c r="P8" s="253" t="s">
        <v>703</v>
      </c>
      <c r="Q8" s="244" t="s">
        <v>702</v>
      </c>
      <c r="R8" s="257" t="s">
        <v>701</v>
      </c>
      <c r="S8" s="244" t="s">
        <v>700</v>
      </c>
      <c r="T8" s="244" t="s">
        <v>699</v>
      </c>
      <c r="U8" s="249" t="s">
        <v>698</v>
      </c>
      <c r="V8" s="244" t="s">
        <v>697</v>
      </c>
      <c r="W8" s="244"/>
      <c r="X8" s="167" t="s">
        <v>696</v>
      </c>
      <c r="Y8" s="167" t="s">
        <v>695</v>
      </c>
      <c r="Z8" s="167" t="s">
        <v>694</v>
      </c>
      <c r="AA8" s="167" t="s">
        <v>693</v>
      </c>
      <c r="AB8" s="244"/>
      <c r="AC8" s="244"/>
      <c r="AD8" s="246"/>
      <c r="AE8" s="261"/>
      <c r="AF8" s="264"/>
      <c r="AG8" s="246"/>
      <c r="AH8" s="267"/>
      <c r="AI8" s="246"/>
      <c r="AJ8" s="244"/>
      <c r="AK8" s="270"/>
      <c r="AL8" s="252"/>
    </row>
    <row r="9" spans="1:184" s="143" customFormat="1" ht="29.45" customHeight="1" thickBot="1">
      <c r="A9" s="242"/>
      <c r="B9" s="245"/>
      <c r="C9" s="247"/>
      <c r="D9" s="245"/>
      <c r="E9" s="245"/>
      <c r="F9" s="247"/>
      <c r="G9" s="245"/>
      <c r="H9" s="250"/>
      <c r="I9" s="250"/>
      <c r="J9" s="247"/>
      <c r="K9" s="250"/>
      <c r="L9" s="163" t="s">
        <v>692</v>
      </c>
      <c r="M9" s="163" t="s">
        <v>691</v>
      </c>
      <c r="N9" s="163" t="s">
        <v>690</v>
      </c>
      <c r="O9" s="245"/>
      <c r="P9" s="254"/>
      <c r="Q9" s="245"/>
      <c r="R9" s="258"/>
      <c r="S9" s="245"/>
      <c r="T9" s="245"/>
      <c r="U9" s="250"/>
      <c r="V9" s="245"/>
      <c r="W9" s="245"/>
      <c r="X9" s="166">
        <v>0</v>
      </c>
      <c r="Y9" s="164">
        <v>0.06</v>
      </c>
      <c r="Z9" s="165">
        <v>7.0000000000000007E-2</v>
      </c>
      <c r="AA9" s="164">
        <v>0.08</v>
      </c>
      <c r="AB9" s="245"/>
      <c r="AC9" s="245"/>
      <c r="AD9" s="247"/>
      <c r="AE9" s="262"/>
      <c r="AF9" s="265"/>
      <c r="AG9" s="247"/>
      <c r="AH9" s="268"/>
      <c r="AI9" s="247"/>
      <c r="AJ9" s="244"/>
      <c r="AK9" s="271"/>
      <c r="AL9" s="252"/>
    </row>
    <row r="10" spans="1:184" s="143" customFormat="1" ht="83.45" customHeight="1">
      <c r="A10" s="211" t="s">
        <v>168</v>
      </c>
      <c r="B10" s="212" t="s">
        <v>802</v>
      </c>
      <c r="C10" s="162" t="s">
        <v>687</v>
      </c>
      <c r="D10" s="160" t="s">
        <v>667</v>
      </c>
      <c r="E10" s="160" t="s">
        <v>679</v>
      </c>
      <c r="F10" s="160" t="s">
        <v>681</v>
      </c>
      <c r="G10" s="212" t="s">
        <v>682</v>
      </c>
      <c r="H10" s="220" t="s">
        <v>806</v>
      </c>
      <c r="I10" s="221" t="s">
        <v>807</v>
      </c>
      <c r="J10" s="213">
        <f>K10*0.98</f>
        <v>4.9000000000000004</v>
      </c>
      <c r="K10" s="161">
        <v>5</v>
      </c>
      <c r="L10" s="160">
        <v>67</v>
      </c>
      <c r="M10" s="214">
        <v>41</v>
      </c>
      <c r="N10" s="160">
        <v>23</v>
      </c>
      <c r="O10" s="214">
        <v>12</v>
      </c>
      <c r="P10" s="215">
        <f t="shared" ref="P10:P13" si="0">L10*M10*N10/1000000</f>
        <v>6.3E-2</v>
      </c>
      <c r="Q10" s="159">
        <f t="shared" ref="Q10:Q11" si="1">65/P10*O10</f>
        <v>12381</v>
      </c>
      <c r="R10" s="158">
        <v>3000</v>
      </c>
      <c r="S10" s="157">
        <f>R10/Q10</f>
        <v>0.24</v>
      </c>
      <c r="T10" s="156" t="s">
        <v>650</v>
      </c>
      <c r="U10" s="155">
        <v>0.48799999999999999</v>
      </c>
      <c r="V10" s="154">
        <f>K10*U10</f>
        <v>2.44</v>
      </c>
      <c r="W10" s="154">
        <f>V10+S10+K10</f>
        <v>7.68</v>
      </c>
      <c r="X10" s="153"/>
      <c r="Y10" s="154">
        <f t="shared" ref="Y10:Y13" si="2">AE10*$Y$9</f>
        <v>0.56999999999999995</v>
      </c>
      <c r="Z10" s="153"/>
      <c r="AA10" s="153"/>
      <c r="AB10" s="152">
        <f t="shared" ref="AB10" si="3">SUM(X10:AA10)</f>
        <v>0.56999999999999995</v>
      </c>
      <c r="AC10" s="150">
        <f t="shared" ref="AC10:AC11" si="4">AB10+W10</f>
        <v>8.25</v>
      </c>
      <c r="AD10" s="216">
        <f>(AE10-AC10)/AE10</f>
        <v>0.13200000000000001</v>
      </c>
      <c r="AE10" s="151">
        <v>9.5</v>
      </c>
      <c r="AF10" s="150">
        <f>K10+Y10</f>
        <v>5.57</v>
      </c>
      <c r="AG10" s="216">
        <f>1-AF10/AH10</f>
        <v>0.13</v>
      </c>
      <c r="AH10" s="151">
        <v>6.4</v>
      </c>
      <c r="AI10" s="214" t="s">
        <v>686</v>
      </c>
      <c r="AJ10" s="214">
        <v>2400</v>
      </c>
      <c r="AK10" s="217">
        <f>AE10*AJ10</f>
        <v>22800</v>
      </c>
      <c r="AL10" s="150"/>
    </row>
    <row r="11" spans="1:184" s="143" customFormat="1" ht="83.45" customHeight="1">
      <c r="A11" s="211" t="s">
        <v>168</v>
      </c>
      <c r="B11" s="212" t="s">
        <v>664</v>
      </c>
      <c r="C11" s="162" t="s">
        <v>689</v>
      </c>
      <c r="D11" s="160" t="s">
        <v>668</v>
      </c>
      <c r="E11" s="160" t="s">
        <v>680</v>
      </c>
      <c r="F11" s="160" t="s">
        <v>681</v>
      </c>
      <c r="G11" s="212" t="s">
        <v>649</v>
      </c>
      <c r="H11" s="220" t="s">
        <v>808</v>
      </c>
      <c r="I11" s="221" t="s">
        <v>809</v>
      </c>
      <c r="J11" s="213">
        <v>5.2</v>
      </c>
      <c r="K11" s="161">
        <v>5.3</v>
      </c>
      <c r="L11" s="160">
        <v>67</v>
      </c>
      <c r="M11" s="214">
        <v>41</v>
      </c>
      <c r="N11" s="160">
        <v>30</v>
      </c>
      <c r="O11" s="214">
        <v>12</v>
      </c>
      <c r="P11" s="215">
        <f t="shared" si="0"/>
        <v>8.2000000000000003E-2</v>
      </c>
      <c r="Q11" s="159">
        <f t="shared" si="1"/>
        <v>9512</v>
      </c>
      <c r="R11" s="158">
        <v>3000</v>
      </c>
      <c r="S11" s="157">
        <f>R11/Q11</f>
        <v>0.32</v>
      </c>
      <c r="T11" s="156" t="s">
        <v>650</v>
      </c>
      <c r="U11" s="155">
        <v>0.48799999999999999</v>
      </c>
      <c r="V11" s="154">
        <f>K11*U11</f>
        <v>2.59</v>
      </c>
      <c r="W11" s="154">
        <f>V11+S11+K11</f>
        <v>8.2100000000000009</v>
      </c>
      <c r="X11" s="153"/>
      <c r="Y11" s="154">
        <f t="shared" si="2"/>
        <v>0.6</v>
      </c>
      <c r="Z11" s="153"/>
      <c r="AA11" s="153"/>
      <c r="AB11" s="152">
        <f t="shared" ref="AB11" si="5">SUM(X11:AA11)</f>
        <v>0.6</v>
      </c>
      <c r="AC11" s="150">
        <f t="shared" si="4"/>
        <v>8.81</v>
      </c>
      <c r="AD11" s="216">
        <f>(AE11-AC11)/AE11</f>
        <v>0.11899999999999999</v>
      </c>
      <c r="AE11" s="151">
        <v>10</v>
      </c>
      <c r="AF11" s="150">
        <f>K11+Y11</f>
        <v>5.9</v>
      </c>
      <c r="AG11" s="216">
        <f t="shared" ref="AG11:AG13" si="6">1-AF11/AH11</f>
        <v>0.11899999999999999</v>
      </c>
      <c r="AH11" s="151">
        <v>6.7</v>
      </c>
      <c r="AI11" s="214" t="s">
        <v>686</v>
      </c>
      <c r="AJ11" s="214">
        <v>2400</v>
      </c>
      <c r="AK11" s="217">
        <f t="shared" ref="AK11:AK13" si="7">AE11*AJ11</f>
        <v>24000</v>
      </c>
      <c r="AL11" s="150"/>
    </row>
    <row r="12" spans="1:184" s="143" customFormat="1" ht="83.45" customHeight="1">
      <c r="A12" s="211" t="s">
        <v>168</v>
      </c>
      <c r="B12" s="212" t="s">
        <v>803</v>
      </c>
      <c r="C12" s="162" t="s">
        <v>688</v>
      </c>
      <c r="D12" s="160" t="s">
        <v>669</v>
      </c>
      <c r="E12" s="160" t="s">
        <v>679</v>
      </c>
      <c r="F12" s="160" t="s">
        <v>681</v>
      </c>
      <c r="G12" s="212" t="s">
        <v>683</v>
      </c>
      <c r="H12" s="220" t="s">
        <v>810</v>
      </c>
      <c r="I12" s="221" t="s">
        <v>811</v>
      </c>
      <c r="J12" s="213">
        <v>5.3</v>
      </c>
      <c r="K12" s="161">
        <v>5.4</v>
      </c>
      <c r="L12" s="160">
        <v>67</v>
      </c>
      <c r="M12" s="214">
        <v>41</v>
      </c>
      <c r="N12" s="160">
        <v>32</v>
      </c>
      <c r="O12" s="214">
        <v>12</v>
      </c>
      <c r="P12" s="215">
        <f t="shared" si="0"/>
        <v>8.7999999999999995E-2</v>
      </c>
      <c r="Q12" s="159">
        <f>65/P12*O12</f>
        <v>8864</v>
      </c>
      <c r="R12" s="158">
        <v>3000</v>
      </c>
      <c r="S12" s="157">
        <f>R12/Q12</f>
        <v>0.34</v>
      </c>
      <c r="T12" s="156" t="s">
        <v>650</v>
      </c>
      <c r="U12" s="155">
        <v>0.48799999999999999</v>
      </c>
      <c r="V12" s="154">
        <f>K12*U12</f>
        <v>2.64</v>
      </c>
      <c r="W12" s="154">
        <f>V12+S12+K12</f>
        <v>8.3800000000000008</v>
      </c>
      <c r="X12" s="153"/>
      <c r="Y12" s="154">
        <f t="shared" si="2"/>
        <v>0.6</v>
      </c>
      <c r="Z12" s="153"/>
      <c r="AA12" s="153"/>
      <c r="AB12" s="152">
        <f>SUM(X12:AA12)</f>
        <v>0.6</v>
      </c>
      <c r="AC12" s="150">
        <f>AB12+W12</f>
        <v>8.98</v>
      </c>
      <c r="AD12" s="216">
        <f>(AE12-AC12)/AE12</f>
        <v>0.10199999999999999</v>
      </c>
      <c r="AE12" s="151">
        <v>10</v>
      </c>
      <c r="AF12" s="150">
        <f>K12+Y12</f>
        <v>6</v>
      </c>
      <c r="AG12" s="216">
        <f t="shared" si="6"/>
        <v>0.104</v>
      </c>
      <c r="AH12" s="151">
        <v>6.7</v>
      </c>
      <c r="AI12" s="214" t="s">
        <v>686</v>
      </c>
      <c r="AJ12" s="214">
        <v>2400</v>
      </c>
      <c r="AK12" s="217">
        <f t="shared" si="7"/>
        <v>24000</v>
      </c>
      <c r="AL12" s="150"/>
    </row>
    <row r="13" spans="1:184" s="143" customFormat="1" ht="83.45" customHeight="1">
      <c r="A13" s="211" t="s">
        <v>168</v>
      </c>
      <c r="B13" s="212" t="s">
        <v>665</v>
      </c>
      <c r="C13" s="162" t="s">
        <v>687</v>
      </c>
      <c r="D13" s="160" t="s">
        <v>670</v>
      </c>
      <c r="E13" s="160" t="s">
        <v>679</v>
      </c>
      <c r="F13" s="160" t="s">
        <v>681</v>
      </c>
      <c r="G13" s="212" t="s">
        <v>684</v>
      </c>
      <c r="H13" s="220" t="s">
        <v>812</v>
      </c>
      <c r="I13" s="221" t="s">
        <v>813</v>
      </c>
      <c r="J13" s="213">
        <v>5.8</v>
      </c>
      <c r="K13" s="161">
        <v>5.9</v>
      </c>
      <c r="L13" s="160">
        <v>67</v>
      </c>
      <c r="M13" s="214">
        <v>41</v>
      </c>
      <c r="N13" s="160">
        <v>33</v>
      </c>
      <c r="O13" s="214">
        <v>12</v>
      </c>
      <c r="P13" s="215">
        <f t="shared" si="0"/>
        <v>9.0999999999999998E-2</v>
      </c>
      <c r="Q13" s="159">
        <f t="shared" ref="Q13" si="8">65/P13*O13</f>
        <v>8571</v>
      </c>
      <c r="R13" s="158">
        <v>3000</v>
      </c>
      <c r="S13" s="157">
        <f>R13/Q13</f>
        <v>0.35</v>
      </c>
      <c r="T13" s="156" t="s">
        <v>650</v>
      </c>
      <c r="U13" s="155">
        <v>0.48799999999999999</v>
      </c>
      <c r="V13" s="154">
        <f>K13*U13</f>
        <v>2.88</v>
      </c>
      <c r="W13" s="154">
        <f>V13+S13+K13</f>
        <v>9.1300000000000008</v>
      </c>
      <c r="X13" s="153"/>
      <c r="Y13" s="154">
        <f t="shared" si="2"/>
        <v>0.66</v>
      </c>
      <c r="Z13" s="153"/>
      <c r="AA13" s="153"/>
      <c r="AB13" s="152">
        <f t="shared" ref="AB13" si="9">SUM(X13:AA13)</f>
        <v>0.66</v>
      </c>
      <c r="AC13" s="150">
        <f t="shared" ref="AC13" si="10">AB13+W13</f>
        <v>9.7899999999999991</v>
      </c>
      <c r="AD13" s="216">
        <f>(AE13-AC13)/AE13</f>
        <v>0.11</v>
      </c>
      <c r="AE13" s="151">
        <v>11</v>
      </c>
      <c r="AF13" s="150">
        <f>K13+Y13</f>
        <v>6.56</v>
      </c>
      <c r="AG13" s="216">
        <f t="shared" si="6"/>
        <v>0.125</v>
      </c>
      <c r="AH13" s="151">
        <v>7.5</v>
      </c>
      <c r="AI13" s="214" t="s">
        <v>686</v>
      </c>
      <c r="AJ13" s="214">
        <v>2400</v>
      </c>
      <c r="AK13" s="217">
        <f t="shared" si="7"/>
        <v>26400</v>
      </c>
      <c r="AL13" s="150"/>
    </row>
    <row r="14" spans="1:184" s="143" customFormat="1" ht="48.6" customHeight="1">
      <c r="A14" s="223" t="s">
        <v>814</v>
      </c>
      <c r="B14" s="139" t="s">
        <v>819</v>
      </c>
      <c r="C14" s="149"/>
      <c r="D14" s="149"/>
      <c r="I14" s="141"/>
      <c r="N14" s="218"/>
      <c r="O14" s="147"/>
      <c r="P14" s="148"/>
      <c r="Q14" s="147"/>
      <c r="S14" s="139"/>
      <c r="T14" s="147"/>
      <c r="U14" s="147"/>
      <c r="AA14" s="147"/>
      <c r="AB14" s="146"/>
      <c r="AC14" s="136"/>
      <c r="AD14" s="147"/>
      <c r="AE14" s="146"/>
      <c r="AF14" s="136"/>
      <c r="AG14" s="145"/>
      <c r="AJ14" s="145">
        <f>SUM(AJ10:AJ13)</f>
        <v>9600</v>
      </c>
      <c r="AK14" s="144">
        <f>SUM(AK10:AK13)</f>
        <v>97200</v>
      </c>
    </row>
    <row r="15" spans="1:184">
      <c r="A15" s="224" t="s">
        <v>817</v>
      </c>
      <c r="B15" s="132" t="s">
        <v>820</v>
      </c>
      <c r="AJ15" s="222"/>
    </row>
    <row r="16" spans="1:184">
      <c r="A16" s="225" t="s">
        <v>818</v>
      </c>
      <c r="B16" s="273" t="s">
        <v>821</v>
      </c>
      <c r="W16" s="272">
        <v>45947</v>
      </c>
      <c r="AJ16" s="222"/>
    </row>
    <row r="17" spans="23:36">
      <c r="W17" s="272">
        <f>W16-75</f>
        <v>45872</v>
      </c>
      <c r="AJ17" s="222"/>
    </row>
    <row r="19" spans="23:36">
      <c r="AJ19" s="222"/>
    </row>
    <row r="20" spans="23:36">
      <c r="AJ20" s="222"/>
    </row>
  </sheetData>
  <protectedRanges>
    <protectedRange password="F78C" sqref="EH6 EI4 EB4:EC6 ED5:EE6 EF5:EH5 EF6" name="区域1"/>
  </protectedRanges>
  <mergeCells count="56">
    <mergeCell ref="AL7:AL9"/>
    <mergeCell ref="X7:AA7"/>
    <mergeCell ref="AB7:AB9"/>
    <mergeCell ref="AC7:AC9"/>
    <mergeCell ref="AD7:AD9"/>
    <mergeCell ref="AE7:AE9"/>
    <mergeCell ref="AF7:AF9"/>
    <mergeCell ref="AG7:AG9"/>
    <mergeCell ref="AH7:AH9"/>
    <mergeCell ref="AI7:AI9"/>
    <mergeCell ref="AJ7:AJ9"/>
    <mergeCell ref="AK7:AK9"/>
    <mergeCell ref="W7:W9"/>
    <mergeCell ref="L8:N8"/>
    <mergeCell ref="O8:O9"/>
    <mergeCell ref="P8:P9"/>
    <mergeCell ref="Q8:Q9"/>
    <mergeCell ref="L7:S7"/>
    <mergeCell ref="T7:V7"/>
    <mergeCell ref="R8:R9"/>
    <mergeCell ref="S8:S9"/>
    <mergeCell ref="T8:T9"/>
    <mergeCell ref="U8:U9"/>
    <mergeCell ref="V8:V9"/>
    <mergeCell ref="E6:F6"/>
    <mergeCell ref="G6:K6"/>
    <mergeCell ref="L6:M6"/>
    <mergeCell ref="N6:O6"/>
    <mergeCell ref="A7:A9"/>
    <mergeCell ref="B7:B9"/>
    <mergeCell ref="C7:C9"/>
    <mergeCell ref="D7:D9"/>
    <mergeCell ref="E7:E9"/>
    <mergeCell ref="F7:F9"/>
    <mergeCell ref="G7:G9"/>
    <mergeCell ref="J7:J9"/>
    <mergeCell ref="K7:K9"/>
    <mergeCell ref="H7:H9"/>
    <mergeCell ref="I7:I9"/>
    <mergeCell ref="E4:F4"/>
    <mergeCell ref="G4:K4"/>
    <mergeCell ref="L4:M4"/>
    <mergeCell ref="N4:O4"/>
    <mergeCell ref="E5:F5"/>
    <mergeCell ref="G5:K5"/>
    <mergeCell ref="L5:M5"/>
    <mergeCell ref="N5:O5"/>
    <mergeCell ref="E3:F3"/>
    <mergeCell ref="G3:K3"/>
    <mergeCell ref="L3:M3"/>
    <mergeCell ref="N3:O3"/>
    <mergeCell ref="A1:O1"/>
    <mergeCell ref="E2:F2"/>
    <mergeCell ref="G2:K2"/>
    <mergeCell ref="L2:M2"/>
    <mergeCell ref="N2:O2"/>
  </mergeCells>
  <phoneticPr fontId="27" type="noConversion"/>
  <dataValidations count="1">
    <dataValidation type="list" allowBlank="1" showInputMessage="1" showErrorMessage="1" sqref="B6 N5 N4:O4 D2 G2:K2 G4:K6" xr:uid="{5A113F2D-3C2B-4752-AC09-7DEB9D85323D}">
      <formula1>#REF!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D1" workbookViewId="0">
      <selection activeCell="F16" sqref="F16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3" t="s">
        <v>119</v>
      </c>
      <c r="B1" s="44" t="s">
        <v>120</v>
      </c>
      <c r="C1" s="45" t="s">
        <v>41</v>
      </c>
      <c r="D1" s="70" t="s">
        <v>3</v>
      </c>
      <c r="E1" s="38" t="s">
        <v>20</v>
      </c>
      <c r="F1" s="38" t="s">
        <v>423</v>
      </c>
      <c r="G1" s="38" t="s">
        <v>71</v>
      </c>
      <c r="H1" s="38" t="s">
        <v>52</v>
      </c>
      <c r="I1" s="38" t="s">
        <v>485</v>
      </c>
      <c r="J1" s="38" t="s">
        <v>478</v>
      </c>
      <c r="K1" s="38" t="s">
        <v>53</v>
      </c>
    </row>
    <row r="2" spans="1:11">
      <c r="A2" s="40" t="s">
        <v>121</v>
      </c>
      <c r="B2" s="40" t="s">
        <v>80</v>
      </c>
      <c r="C2" s="40" t="s">
        <v>108</v>
      </c>
      <c r="F2" s="3" t="s">
        <v>426</v>
      </c>
      <c r="G2" t="s">
        <v>100</v>
      </c>
      <c r="I2" s="3"/>
      <c r="K2" s="3" t="s">
        <v>429</v>
      </c>
    </row>
    <row r="3" spans="1:11">
      <c r="A3" s="40" t="s">
        <v>122</v>
      </c>
      <c r="B3" s="40" t="s">
        <v>81</v>
      </c>
      <c r="C3" s="40" t="s">
        <v>81</v>
      </c>
      <c r="D3" t="s">
        <v>159</v>
      </c>
      <c r="E3" t="s">
        <v>155</v>
      </c>
      <c r="F3" s="3" t="s">
        <v>520</v>
      </c>
      <c r="G3" t="s">
        <v>516</v>
      </c>
      <c r="H3" s="3" t="s">
        <v>662</v>
      </c>
      <c r="I3" s="3" t="s">
        <v>524</v>
      </c>
      <c r="J3" s="71" t="s">
        <v>483</v>
      </c>
      <c r="K3" t="s">
        <v>421</v>
      </c>
    </row>
    <row r="4" spans="1:11">
      <c r="A4" s="40" t="s">
        <v>123</v>
      </c>
      <c r="B4" s="40" t="s">
        <v>82</v>
      </c>
      <c r="C4" s="40" t="s">
        <v>109</v>
      </c>
      <c r="D4" t="s">
        <v>156</v>
      </c>
      <c r="E4" t="s">
        <v>154</v>
      </c>
      <c r="F4" s="3" t="s">
        <v>521</v>
      </c>
      <c r="G4" t="s">
        <v>517</v>
      </c>
      <c r="H4" t="s">
        <v>411</v>
      </c>
      <c r="I4" s="3" t="s">
        <v>486</v>
      </c>
      <c r="J4" s="71" t="s">
        <v>514</v>
      </c>
      <c r="K4" t="s">
        <v>418</v>
      </c>
    </row>
    <row r="5" spans="1:11">
      <c r="A5" s="40" t="s">
        <v>124</v>
      </c>
      <c r="B5" s="40" t="s">
        <v>83</v>
      </c>
      <c r="C5" s="40" t="s">
        <v>109</v>
      </c>
      <c r="D5" s="3" t="s">
        <v>160</v>
      </c>
      <c r="E5" t="s">
        <v>472</v>
      </c>
      <c r="F5" s="3" t="s">
        <v>522</v>
      </c>
      <c r="G5" t="s">
        <v>518</v>
      </c>
      <c r="H5" t="s">
        <v>412</v>
      </c>
      <c r="I5" s="3" t="s">
        <v>487</v>
      </c>
      <c r="J5" s="71" t="s">
        <v>482</v>
      </c>
      <c r="K5" t="s">
        <v>525</v>
      </c>
    </row>
    <row r="6" spans="1:11">
      <c r="A6" s="40" t="s">
        <v>125</v>
      </c>
      <c r="B6" s="40" t="s">
        <v>84</v>
      </c>
      <c r="C6" s="40" t="s">
        <v>109</v>
      </c>
      <c r="D6" s="3" t="s">
        <v>161</v>
      </c>
      <c r="E6" t="s">
        <v>609</v>
      </c>
      <c r="F6" s="3" t="s">
        <v>424</v>
      </c>
      <c r="G6" s="3" t="s">
        <v>98</v>
      </c>
      <c r="H6" t="s">
        <v>413</v>
      </c>
      <c r="I6" t="s">
        <v>488</v>
      </c>
      <c r="J6" s="71" t="s">
        <v>484</v>
      </c>
      <c r="K6" t="s">
        <v>419</v>
      </c>
    </row>
    <row r="7" spans="1:11">
      <c r="A7" s="40" t="s">
        <v>126</v>
      </c>
      <c r="B7" s="40" t="s">
        <v>85</v>
      </c>
      <c r="C7" s="40" t="s">
        <v>110</v>
      </c>
      <c r="D7" t="s">
        <v>162</v>
      </c>
      <c r="E7" t="s">
        <v>153</v>
      </c>
      <c r="F7" s="3" t="s">
        <v>425</v>
      </c>
      <c r="G7" t="s">
        <v>99</v>
      </c>
      <c r="H7" t="s">
        <v>414</v>
      </c>
      <c r="I7" t="s">
        <v>489</v>
      </c>
      <c r="J7" s="71" t="s">
        <v>479</v>
      </c>
      <c r="K7" t="s">
        <v>420</v>
      </c>
    </row>
    <row r="8" spans="1:11">
      <c r="A8" s="40" t="s">
        <v>127</v>
      </c>
      <c r="B8" s="40" t="s">
        <v>86</v>
      </c>
      <c r="C8" s="40" t="s">
        <v>111</v>
      </c>
      <c r="D8" t="s">
        <v>339</v>
      </c>
      <c r="E8" t="s">
        <v>152</v>
      </c>
      <c r="F8" s="3" t="s">
        <v>523</v>
      </c>
      <c r="G8" s="3" t="s">
        <v>519</v>
      </c>
      <c r="H8" t="s">
        <v>415</v>
      </c>
      <c r="I8" t="s">
        <v>490</v>
      </c>
      <c r="J8" s="71" t="s">
        <v>481</v>
      </c>
      <c r="K8" t="s">
        <v>526</v>
      </c>
    </row>
    <row r="9" spans="1:11">
      <c r="A9" s="40" t="s">
        <v>128</v>
      </c>
      <c r="B9" s="40" t="s">
        <v>87</v>
      </c>
      <c r="C9" s="40" t="s">
        <v>111</v>
      </c>
      <c r="D9" t="s">
        <v>163</v>
      </c>
      <c r="E9" t="s">
        <v>151</v>
      </c>
      <c r="F9" s="3"/>
      <c r="G9" s="3"/>
      <c r="H9" t="s">
        <v>416</v>
      </c>
      <c r="I9" t="s">
        <v>491</v>
      </c>
      <c r="J9" s="71" t="s">
        <v>60</v>
      </c>
      <c r="K9" t="s">
        <v>422</v>
      </c>
    </row>
    <row r="10" spans="1:11">
      <c r="A10" s="40" t="s">
        <v>510</v>
      </c>
      <c r="B10" s="40" t="s">
        <v>511</v>
      </c>
      <c r="C10" s="40" t="s">
        <v>512</v>
      </c>
      <c r="D10" t="s">
        <v>340</v>
      </c>
      <c r="E10" t="s">
        <v>150</v>
      </c>
      <c r="H10" t="s">
        <v>417</v>
      </c>
      <c r="J10" s="71" t="s">
        <v>480</v>
      </c>
      <c r="K10" t="s">
        <v>527</v>
      </c>
    </row>
    <row r="11" spans="1:11">
      <c r="A11" s="40" t="s">
        <v>129</v>
      </c>
      <c r="B11" s="40" t="s">
        <v>88</v>
      </c>
      <c r="C11" s="40" t="s">
        <v>112</v>
      </c>
      <c r="D11" t="s">
        <v>164</v>
      </c>
      <c r="E11" t="s">
        <v>149</v>
      </c>
      <c r="J11" s="71"/>
      <c r="K11" t="s">
        <v>528</v>
      </c>
    </row>
    <row r="12" spans="1:11">
      <c r="A12" s="40" t="s">
        <v>130</v>
      </c>
      <c r="B12" s="40" t="s">
        <v>89</v>
      </c>
      <c r="C12" s="40" t="s">
        <v>113</v>
      </c>
      <c r="D12" t="s">
        <v>165</v>
      </c>
      <c r="E12" t="s">
        <v>148</v>
      </c>
      <c r="J12" s="71"/>
      <c r="K12" t="s">
        <v>529</v>
      </c>
    </row>
    <row r="13" spans="1:11">
      <c r="A13" s="40" t="s">
        <v>508</v>
      </c>
      <c r="B13" s="40" t="s">
        <v>509</v>
      </c>
      <c r="C13" s="40" t="s">
        <v>113</v>
      </c>
      <c r="D13" t="s">
        <v>341</v>
      </c>
      <c r="E13" t="s">
        <v>493</v>
      </c>
      <c r="J13" s="71"/>
      <c r="K13" t="s">
        <v>530</v>
      </c>
    </row>
    <row r="14" spans="1:11">
      <c r="A14" s="40" t="s">
        <v>138</v>
      </c>
      <c r="B14" s="40" t="s">
        <v>139</v>
      </c>
      <c r="C14" s="40" t="s">
        <v>140</v>
      </c>
      <c r="D14" t="s">
        <v>157</v>
      </c>
      <c r="E14" t="s">
        <v>494</v>
      </c>
      <c r="J14" s="71"/>
      <c r="K14" t="s">
        <v>531</v>
      </c>
    </row>
    <row r="15" spans="1:11">
      <c r="A15" s="40" t="s">
        <v>143</v>
      </c>
      <c r="B15" s="40" t="s">
        <v>144</v>
      </c>
      <c r="C15" s="40" t="s">
        <v>140</v>
      </c>
      <c r="D15" t="s">
        <v>342</v>
      </c>
      <c r="E15" t="s">
        <v>495</v>
      </c>
      <c r="K15" t="s">
        <v>532</v>
      </c>
    </row>
    <row r="16" spans="1:11">
      <c r="A16" s="40" t="s">
        <v>141</v>
      </c>
      <c r="B16" s="40" t="s">
        <v>142</v>
      </c>
      <c r="C16" s="40" t="s">
        <v>140</v>
      </c>
      <c r="D16" t="s">
        <v>343</v>
      </c>
      <c r="E16" t="s">
        <v>147</v>
      </c>
      <c r="K16" t="s">
        <v>533</v>
      </c>
    </row>
    <row r="17" spans="1:11">
      <c r="A17" s="40" t="s">
        <v>131</v>
      </c>
      <c r="B17" s="40" t="s">
        <v>90</v>
      </c>
      <c r="C17" s="40" t="s">
        <v>90</v>
      </c>
      <c r="D17" t="s">
        <v>166</v>
      </c>
      <c r="E17" t="s">
        <v>469</v>
      </c>
      <c r="K17" t="s">
        <v>534</v>
      </c>
    </row>
    <row r="18" spans="1:11">
      <c r="A18" s="40" t="s">
        <v>132</v>
      </c>
      <c r="B18" s="40" t="s">
        <v>91</v>
      </c>
      <c r="C18" s="40" t="s">
        <v>91</v>
      </c>
      <c r="D18" t="s">
        <v>430</v>
      </c>
      <c r="E18" t="s">
        <v>146</v>
      </c>
      <c r="K18" t="s">
        <v>535</v>
      </c>
    </row>
    <row r="19" spans="1:11">
      <c r="A19" s="40" t="s">
        <v>133</v>
      </c>
      <c r="B19" s="40" t="s">
        <v>92</v>
      </c>
      <c r="C19" s="40" t="s">
        <v>115</v>
      </c>
      <c r="D19" t="s">
        <v>167</v>
      </c>
      <c r="E19" t="s">
        <v>496</v>
      </c>
      <c r="K19" t="s">
        <v>536</v>
      </c>
    </row>
    <row r="20" spans="1:11">
      <c r="A20" s="40" t="s">
        <v>134</v>
      </c>
      <c r="B20" s="40" t="s">
        <v>93</v>
      </c>
      <c r="C20" s="40" t="s">
        <v>118</v>
      </c>
      <c r="D20" t="s">
        <v>344</v>
      </c>
      <c r="E20" t="s">
        <v>468</v>
      </c>
      <c r="G20" s="3"/>
      <c r="K20" t="s">
        <v>537</v>
      </c>
    </row>
    <row r="21" spans="1:11">
      <c r="A21" s="40" t="s">
        <v>135</v>
      </c>
      <c r="B21" s="40" t="s">
        <v>94</v>
      </c>
      <c r="C21" s="40" t="s">
        <v>116</v>
      </c>
      <c r="D21" t="s">
        <v>168</v>
      </c>
      <c r="E21" t="s">
        <v>497</v>
      </c>
      <c r="F21" s="3"/>
      <c r="G21" s="3"/>
      <c r="K21" t="s">
        <v>538</v>
      </c>
    </row>
    <row r="22" spans="1:11">
      <c r="A22" s="40" t="s">
        <v>504</v>
      </c>
      <c r="B22" s="40" t="s">
        <v>505</v>
      </c>
      <c r="C22" s="40" t="s">
        <v>137</v>
      </c>
      <c r="D22" t="s">
        <v>169</v>
      </c>
      <c r="E22" t="s">
        <v>498</v>
      </c>
      <c r="K22" t="s">
        <v>539</v>
      </c>
    </row>
    <row r="23" spans="1:11">
      <c r="A23" s="40" t="s">
        <v>506</v>
      </c>
      <c r="B23" s="40" t="s">
        <v>507</v>
      </c>
      <c r="C23" s="40" t="s">
        <v>137</v>
      </c>
      <c r="D23" t="s">
        <v>170</v>
      </c>
      <c r="E23" t="s">
        <v>499</v>
      </c>
      <c r="K23" t="s">
        <v>540</v>
      </c>
    </row>
    <row r="24" spans="1:11">
      <c r="A24" s="40"/>
      <c r="B24" s="40"/>
      <c r="C24" s="40"/>
      <c r="D24" t="s">
        <v>171</v>
      </c>
      <c r="E24" t="s">
        <v>470</v>
      </c>
      <c r="K24" t="s">
        <v>541</v>
      </c>
    </row>
    <row r="25" spans="1:11">
      <c r="A25" s="40"/>
      <c r="B25" s="40"/>
      <c r="C25" s="40"/>
      <c r="D25" s="3" t="s">
        <v>345</v>
      </c>
      <c r="E25" t="s">
        <v>471</v>
      </c>
      <c r="K25" t="s">
        <v>542</v>
      </c>
    </row>
    <row r="26" spans="1:11">
      <c r="A26" s="40"/>
      <c r="B26" s="40"/>
      <c r="C26" s="40"/>
      <c r="D26" t="s">
        <v>172</v>
      </c>
      <c r="E26" t="s">
        <v>145</v>
      </c>
      <c r="K26" t="s">
        <v>543</v>
      </c>
    </row>
    <row r="27" spans="1:11">
      <c r="A27" s="40"/>
      <c r="B27" s="40"/>
      <c r="C27" s="40"/>
      <c r="D27" t="s">
        <v>431</v>
      </c>
      <c r="K27" t="s">
        <v>544</v>
      </c>
    </row>
    <row r="28" spans="1:11">
      <c r="A28" s="40"/>
      <c r="B28" s="40"/>
      <c r="C28" s="40"/>
      <c r="D28" t="s">
        <v>173</v>
      </c>
      <c r="K28" t="s">
        <v>545</v>
      </c>
    </row>
    <row r="29" spans="1:11">
      <c r="A29" s="40"/>
      <c r="B29" s="40"/>
      <c r="C29" s="40"/>
      <c r="D29" t="s">
        <v>432</v>
      </c>
      <c r="K29" t="s">
        <v>546</v>
      </c>
    </row>
    <row r="30" spans="1:11">
      <c r="A30" s="40"/>
      <c r="B30" s="40"/>
      <c r="C30" s="40"/>
      <c r="D30" t="s">
        <v>174</v>
      </c>
      <c r="K30" t="s">
        <v>547</v>
      </c>
    </row>
    <row r="31" spans="1:11">
      <c r="A31" s="40"/>
      <c r="B31" s="40"/>
      <c r="C31" s="40"/>
      <c r="D31" t="s">
        <v>433</v>
      </c>
      <c r="K31" t="s">
        <v>548</v>
      </c>
    </row>
    <row r="32" spans="1:11">
      <c r="A32" s="40"/>
      <c r="B32" s="40"/>
      <c r="C32" s="40"/>
      <c r="D32" t="s">
        <v>158</v>
      </c>
      <c r="K32" t="s">
        <v>549</v>
      </c>
    </row>
    <row r="33" spans="1:11">
      <c r="A33" s="40"/>
      <c r="B33" s="40"/>
      <c r="C33" s="40"/>
      <c r="D33" t="s">
        <v>175</v>
      </c>
      <c r="K33" t="s">
        <v>550</v>
      </c>
    </row>
    <row r="34" spans="1:11">
      <c r="A34" s="40"/>
      <c r="B34" s="40"/>
      <c r="C34" s="40"/>
      <c r="D34" s="3" t="s">
        <v>434</v>
      </c>
      <c r="K34" t="s">
        <v>551</v>
      </c>
    </row>
    <row r="35" spans="1:11">
      <c r="A35" s="40"/>
      <c r="B35" s="40"/>
      <c r="C35" s="40"/>
      <c r="D35" t="s">
        <v>176</v>
      </c>
      <c r="K35" t="s">
        <v>552</v>
      </c>
    </row>
    <row r="36" spans="1:11">
      <c r="A36" s="40"/>
      <c r="B36" s="40"/>
      <c r="C36" s="40"/>
      <c r="D36" t="s">
        <v>346</v>
      </c>
      <c r="K36" t="s">
        <v>553</v>
      </c>
    </row>
    <row r="37" spans="1:11">
      <c r="A37" s="40"/>
      <c r="B37" s="40"/>
      <c r="C37" s="40"/>
      <c r="D37" t="s">
        <v>177</v>
      </c>
      <c r="K37" t="s">
        <v>554</v>
      </c>
    </row>
    <row r="38" spans="1:11">
      <c r="A38" s="40"/>
      <c r="B38" s="40"/>
      <c r="C38" s="40"/>
      <c r="D38" t="s">
        <v>178</v>
      </c>
      <c r="K38" t="s">
        <v>555</v>
      </c>
    </row>
    <row r="39" spans="1:11">
      <c r="A39" s="40"/>
      <c r="B39" s="40"/>
      <c r="C39" s="40"/>
      <c r="D39" t="s">
        <v>179</v>
      </c>
      <c r="K39" t="s">
        <v>556</v>
      </c>
    </row>
    <row r="40" spans="1:11">
      <c r="A40" s="40"/>
      <c r="B40" s="40"/>
      <c r="C40" s="40"/>
      <c r="D40" t="s">
        <v>435</v>
      </c>
      <c r="K40" t="s">
        <v>557</v>
      </c>
    </row>
    <row r="41" spans="1:11">
      <c r="A41" s="40"/>
      <c r="B41" s="40"/>
      <c r="C41" s="40"/>
      <c r="D41" t="s">
        <v>347</v>
      </c>
      <c r="K41" t="s">
        <v>558</v>
      </c>
    </row>
    <row r="42" spans="1:11">
      <c r="A42" s="40"/>
      <c r="B42" s="40"/>
      <c r="C42" s="40"/>
      <c r="D42" t="s">
        <v>180</v>
      </c>
      <c r="K42" t="s">
        <v>559</v>
      </c>
    </row>
    <row r="43" spans="1:11">
      <c r="A43" s="40"/>
      <c r="B43" s="40"/>
      <c r="C43" s="40"/>
      <c r="D43" t="s">
        <v>181</v>
      </c>
      <c r="K43" t="s">
        <v>560</v>
      </c>
    </row>
    <row r="44" spans="1:11">
      <c r="A44" s="40"/>
      <c r="B44" s="40"/>
      <c r="C44" s="40"/>
      <c r="D44" t="s">
        <v>436</v>
      </c>
    </row>
    <row r="45" spans="1:11">
      <c r="A45" s="40"/>
      <c r="B45" s="40"/>
      <c r="C45" s="40"/>
      <c r="D45" t="s">
        <v>182</v>
      </c>
    </row>
    <row r="46" spans="1:11">
      <c r="A46" s="40"/>
      <c r="B46" s="40"/>
      <c r="C46" s="40"/>
      <c r="D46" t="s">
        <v>348</v>
      </c>
    </row>
    <row r="47" spans="1:11">
      <c r="A47" s="40"/>
      <c r="B47" s="40"/>
      <c r="D47" t="s">
        <v>183</v>
      </c>
    </row>
    <row r="48" spans="1:11">
      <c r="A48" s="40"/>
      <c r="B48" s="40"/>
      <c r="C48" s="40"/>
      <c r="D48" t="s">
        <v>184</v>
      </c>
    </row>
    <row r="49" spans="1:4">
      <c r="A49" s="40"/>
      <c r="B49" s="40"/>
      <c r="C49" s="40"/>
      <c r="D49" t="s">
        <v>185</v>
      </c>
    </row>
    <row r="50" spans="1:4">
      <c r="A50" s="40"/>
      <c r="B50" s="40"/>
      <c r="C50" s="40"/>
      <c r="D50" t="s">
        <v>437</v>
      </c>
    </row>
    <row r="51" spans="1:4">
      <c r="A51" s="40"/>
      <c r="B51" s="40"/>
      <c r="C51" s="40"/>
      <c r="D51" t="s">
        <v>186</v>
      </c>
    </row>
    <row r="52" spans="1:4">
      <c r="A52" s="40"/>
      <c r="B52" s="40"/>
      <c r="C52" s="40"/>
      <c r="D52" t="s">
        <v>349</v>
      </c>
    </row>
    <row r="53" spans="1:4">
      <c r="A53" s="40"/>
      <c r="B53" s="40"/>
      <c r="C53" s="40"/>
      <c r="D53" t="s">
        <v>187</v>
      </c>
    </row>
    <row r="54" spans="1:4">
      <c r="A54" s="40"/>
      <c r="B54" s="40"/>
      <c r="C54" s="40"/>
      <c r="D54" t="s">
        <v>350</v>
      </c>
    </row>
    <row r="55" spans="1:4">
      <c r="A55" s="40"/>
      <c r="B55" s="40"/>
      <c r="C55" s="40"/>
      <c r="D55" t="s">
        <v>438</v>
      </c>
    </row>
    <row r="56" spans="1:4">
      <c r="A56" s="40"/>
      <c r="B56" s="40"/>
      <c r="C56" s="40"/>
      <c r="D56" s="3" t="s">
        <v>351</v>
      </c>
    </row>
    <row r="57" spans="1:4">
      <c r="A57" s="40"/>
      <c r="B57" s="40"/>
      <c r="C57" s="40"/>
      <c r="D57" t="s">
        <v>352</v>
      </c>
    </row>
    <row r="58" spans="1:4">
      <c r="A58" s="40"/>
      <c r="B58" s="40"/>
      <c r="C58" s="40"/>
      <c r="D58" t="s">
        <v>188</v>
      </c>
    </row>
    <row r="59" spans="1:4">
      <c r="A59" s="40"/>
      <c r="B59" s="40"/>
      <c r="C59" s="40"/>
      <c r="D59" t="s">
        <v>353</v>
      </c>
    </row>
    <row r="60" spans="1:4">
      <c r="A60" s="40"/>
      <c r="B60" s="40"/>
      <c r="C60" s="40"/>
      <c r="D60" t="s">
        <v>354</v>
      </c>
    </row>
    <row r="61" spans="1:4">
      <c r="A61" s="40"/>
      <c r="B61" s="40"/>
      <c r="C61" s="40"/>
      <c r="D61" t="s">
        <v>189</v>
      </c>
    </row>
    <row r="62" spans="1:4">
      <c r="A62" s="40"/>
      <c r="B62" s="40"/>
      <c r="C62" s="40"/>
      <c r="D62" s="3" t="s">
        <v>190</v>
      </c>
    </row>
    <row r="63" spans="1:4">
      <c r="A63" s="40"/>
      <c r="B63" s="40"/>
      <c r="C63" s="40"/>
      <c r="D63" t="s">
        <v>191</v>
      </c>
    </row>
    <row r="64" spans="1:4">
      <c r="A64" s="40"/>
      <c r="B64" s="40"/>
      <c r="C64" s="40"/>
      <c r="D64" t="s">
        <v>192</v>
      </c>
    </row>
    <row r="65" spans="1:4">
      <c r="A65" s="40"/>
      <c r="B65" s="40"/>
      <c r="C65" s="40"/>
      <c r="D65" t="s">
        <v>193</v>
      </c>
    </row>
    <row r="66" spans="1:4">
      <c r="A66" s="40"/>
      <c r="B66" s="40"/>
      <c r="C66" s="40"/>
      <c r="D66" t="s">
        <v>194</v>
      </c>
    </row>
    <row r="67" spans="1:4">
      <c r="A67" s="40"/>
      <c r="B67" s="40"/>
      <c r="C67" s="40"/>
      <c r="D67" t="s">
        <v>439</v>
      </c>
    </row>
    <row r="68" spans="1:4">
      <c r="A68" s="40"/>
      <c r="B68" s="40"/>
      <c r="C68" s="40"/>
      <c r="D68" s="3" t="s">
        <v>195</v>
      </c>
    </row>
    <row r="69" spans="1:4">
      <c r="A69" s="40"/>
      <c r="B69" s="40"/>
      <c r="C69" s="40"/>
      <c r="D69" t="s">
        <v>440</v>
      </c>
    </row>
    <row r="70" spans="1:4">
      <c r="A70" s="40"/>
      <c r="B70" s="40"/>
      <c r="C70" s="40"/>
      <c r="D70" t="s">
        <v>196</v>
      </c>
    </row>
    <row r="71" spans="1:4">
      <c r="A71" s="40"/>
      <c r="B71" s="40"/>
      <c r="C71" s="40"/>
      <c r="D71" t="s">
        <v>197</v>
      </c>
    </row>
    <row r="72" spans="1:4">
      <c r="A72" s="40"/>
      <c r="B72" s="40"/>
      <c r="C72" s="40"/>
      <c r="D72" t="s">
        <v>198</v>
      </c>
    </row>
    <row r="73" spans="1:4">
      <c r="A73" s="40"/>
      <c r="B73" s="40"/>
      <c r="C73" s="40"/>
      <c r="D73" t="s">
        <v>199</v>
      </c>
    </row>
    <row r="74" spans="1:4">
      <c r="A74" s="40"/>
      <c r="B74" s="40"/>
      <c r="C74" s="40"/>
      <c r="D74" t="s">
        <v>355</v>
      </c>
    </row>
    <row r="75" spans="1:4">
      <c r="A75" s="40"/>
      <c r="B75" s="40"/>
      <c r="C75" s="40"/>
      <c r="D75" t="s">
        <v>200</v>
      </c>
    </row>
    <row r="76" spans="1:4">
      <c r="A76" s="40"/>
      <c r="B76" s="40"/>
      <c r="C76" s="40"/>
      <c r="D76" t="s">
        <v>356</v>
      </c>
    </row>
    <row r="77" spans="1:4">
      <c r="A77" s="40"/>
      <c r="B77" s="40"/>
      <c r="C77" s="40"/>
      <c r="D77" t="s">
        <v>201</v>
      </c>
    </row>
    <row r="78" spans="1:4">
      <c r="A78" s="40"/>
      <c r="B78" s="40"/>
      <c r="C78" s="40"/>
      <c r="D78" t="s">
        <v>357</v>
      </c>
    </row>
    <row r="79" spans="1:4">
      <c r="C79" s="40"/>
      <c r="D79" t="s">
        <v>202</v>
      </c>
    </row>
    <row r="80" spans="1:4">
      <c r="C80" s="40"/>
      <c r="D80" t="s">
        <v>358</v>
      </c>
    </row>
    <row r="81" spans="3:4">
      <c r="C81" s="40"/>
      <c r="D81" t="s">
        <v>203</v>
      </c>
    </row>
    <row r="82" spans="3:4">
      <c r="C82" s="40"/>
      <c r="D82" t="s">
        <v>204</v>
      </c>
    </row>
    <row r="83" spans="3:4">
      <c r="C83" s="40"/>
      <c r="D83" t="s">
        <v>441</v>
      </c>
    </row>
    <row r="84" spans="3:4">
      <c r="C84" s="40"/>
      <c r="D84" t="s">
        <v>359</v>
      </c>
    </row>
    <row r="85" spans="3:4">
      <c r="C85" s="40"/>
      <c r="D85" t="s">
        <v>205</v>
      </c>
    </row>
    <row r="86" spans="3:4">
      <c r="C86" s="40"/>
      <c r="D86" t="s">
        <v>206</v>
      </c>
    </row>
    <row r="87" spans="3:4">
      <c r="C87" s="40"/>
      <c r="D87" t="s">
        <v>207</v>
      </c>
    </row>
    <row r="88" spans="3:4">
      <c r="C88" s="40"/>
      <c r="D88" t="s">
        <v>360</v>
      </c>
    </row>
    <row r="89" spans="3:4">
      <c r="C89" s="40"/>
      <c r="D89" t="s">
        <v>361</v>
      </c>
    </row>
    <row r="90" spans="3:4">
      <c r="C90" s="40"/>
      <c r="D90" t="s">
        <v>442</v>
      </c>
    </row>
    <row r="91" spans="3:4">
      <c r="C91" s="40"/>
      <c r="D91" t="s">
        <v>208</v>
      </c>
    </row>
    <row r="92" spans="3:4">
      <c r="C92" s="40"/>
      <c r="D92" t="s">
        <v>209</v>
      </c>
    </row>
    <row r="93" spans="3:4">
      <c r="C93" s="40"/>
      <c r="D93" t="s">
        <v>210</v>
      </c>
    </row>
    <row r="94" spans="3:4">
      <c r="C94" s="40"/>
      <c r="D94" t="s">
        <v>500</v>
      </c>
    </row>
    <row r="95" spans="3:4">
      <c r="C95" s="40"/>
      <c r="D95" t="s">
        <v>211</v>
      </c>
    </row>
    <row r="96" spans="3:4">
      <c r="C96" s="40"/>
      <c r="D96" t="s">
        <v>212</v>
      </c>
    </row>
    <row r="97" spans="3:4">
      <c r="C97" s="40"/>
      <c r="D97" t="s">
        <v>443</v>
      </c>
    </row>
    <row r="98" spans="3:4">
      <c r="C98" s="40"/>
      <c r="D98" t="s">
        <v>213</v>
      </c>
    </row>
    <row r="99" spans="3:4">
      <c r="C99" s="40"/>
      <c r="D99" t="s">
        <v>214</v>
      </c>
    </row>
    <row r="100" spans="3:4">
      <c r="C100" s="40"/>
      <c r="D100" t="s">
        <v>215</v>
      </c>
    </row>
    <row r="101" spans="3:4">
      <c r="D101" t="s">
        <v>216</v>
      </c>
    </row>
    <row r="102" spans="3:4">
      <c r="D102" t="s">
        <v>444</v>
      </c>
    </row>
    <row r="103" spans="3:4">
      <c r="D103" t="s">
        <v>217</v>
      </c>
    </row>
    <row r="104" spans="3:4">
      <c r="D104" t="s">
        <v>218</v>
      </c>
    </row>
    <row r="105" spans="3:4">
      <c r="D105" t="s">
        <v>445</v>
      </c>
    </row>
    <row r="106" spans="3:4">
      <c r="D106" t="s">
        <v>501</v>
      </c>
    </row>
    <row r="107" spans="3:4">
      <c r="D107" t="s">
        <v>219</v>
      </c>
    </row>
    <row r="108" spans="3:4">
      <c r="D108" t="s">
        <v>220</v>
      </c>
    </row>
    <row r="109" spans="3:4">
      <c r="D109" t="s">
        <v>221</v>
      </c>
    </row>
    <row r="110" spans="3:4">
      <c r="D110" t="s">
        <v>222</v>
      </c>
    </row>
    <row r="111" spans="3:4">
      <c r="D111" t="s">
        <v>223</v>
      </c>
    </row>
    <row r="112" spans="3:4">
      <c r="D112" t="s">
        <v>224</v>
      </c>
    </row>
    <row r="113" spans="4:4">
      <c r="D113" t="s">
        <v>225</v>
      </c>
    </row>
    <row r="114" spans="4:4">
      <c r="D114" t="s">
        <v>446</v>
      </c>
    </row>
    <row r="115" spans="4:4">
      <c r="D115" t="s">
        <v>226</v>
      </c>
    </row>
    <row r="116" spans="4:4">
      <c r="D116" t="s">
        <v>362</v>
      </c>
    </row>
    <row r="117" spans="4:4">
      <c r="D117" t="s">
        <v>363</v>
      </c>
    </row>
    <row r="118" spans="4:4">
      <c r="D118" t="s">
        <v>227</v>
      </c>
    </row>
    <row r="119" spans="4:4">
      <c r="D119" t="s">
        <v>364</v>
      </c>
    </row>
    <row r="120" spans="4:4">
      <c r="D120" t="s">
        <v>228</v>
      </c>
    </row>
    <row r="121" spans="4:4">
      <c r="D121" t="s">
        <v>229</v>
      </c>
    </row>
    <row r="122" spans="4:4">
      <c r="D122" t="s">
        <v>230</v>
      </c>
    </row>
    <row r="123" spans="4:4">
      <c r="D123" t="s">
        <v>365</v>
      </c>
    </row>
    <row r="124" spans="4:4">
      <c r="D124" t="s">
        <v>231</v>
      </c>
    </row>
    <row r="125" spans="4:4">
      <c r="D125" t="s">
        <v>232</v>
      </c>
    </row>
    <row r="126" spans="4:4">
      <c r="D126" t="s">
        <v>233</v>
      </c>
    </row>
    <row r="127" spans="4:4">
      <c r="D127" t="s">
        <v>366</v>
      </c>
    </row>
    <row r="128" spans="4:4">
      <c r="D128" t="s">
        <v>447</v>
      </c>
    </row>
    <row r="129" spans="4:4">
      <c r="D129" t="s">
        <v>234</v>
      </c>
    </row>
    <row r="130" spans="4:4">
      <c r="D130" t="s">
        <v>235</v>
      </c>
    </row>
    <row r="131" spans="4:4">
      <c r="D131" t="s">
        <v>236</v>
      </c>
    </row>
    <row r="132" spans="4:4">
      <c r="D132" t="s">
        <v>367</v>
      </c>
    </row>
    <row r="133" spans="4:4">
      <c r="D133" t="s">
        <v>368</v>
      </c>
    </row>
    <row r="134" spans="4:4">
      <c r="D134" t="s">
        <v>237</v>
      </c>
    </row>
    <row r="135" spans="4:4">
      <c r="D135" t="s">
        <v>448</v>
      </c>
    </row>
    <row r="136" spans="4:4">
      <c r="D136" t="s">
        <v>369</v>
      </c>
    </row>
    <row r="137" spans="4:4">
      <c r="D137" t="s">
        <v>449</v>
      </c>
    </row>
    <row r="138" spans="4:4">
      <c r="D138" t="s">
        <v>450</v>
      </c>
    </row>
    <row r="139" spans="4:4">
      <c r="D139" t="s">
        <v>238</v>
      </c>
    </row>
    <row r="140" spans="4:4">
      <c r="D140" t="s">
        <v>239</v>
      </c>
    </row>
    <row r="141" spans="4:4">
      <c r="D141" t="s">
        <v>451</v>
      </c>
    </row>
    <row r="142" spans="4:4">
      <c r="D142" t="s">
        <v>240</v>
      </c>
    </row>
    <row r="143" spans="4:4">
      <c r="D143" t="s">
        <v>452</v>
      </c>
    </row>
    <row r="144" spans="4:4">
      <c r="D144" t="s">
        <v>241</v>
      </c>
    </row>
    <row r="145" spans="4:4">
      <c r="D145" t="s">
        <v>453</v>
      </c>
    </row>
    <row r="146" spans="4:4">
      <c r="D146" t="s">
        <v>242</v>
      </c>
    </row>
    <row r="147" spans="4:4">
      <c r="D147" t="s">
        <v>454</v>
      </c>
    </row>
    <row r="148" spans="4:4">
      <c r="D148" t="s">
        <v>90</v>
      </c>
    </row>
    <row r="149" spans="4:4">
      <c r="D149" t="s">
        <v>243</v>
      </c>
    </row>
    <row r="150" spans="4:4">
      <c r="D150" t="s">
        <v>244</v>
      </c>
    </row>
    <row r="151" spans="4:4">
      <c r="D151" t="s">
        <v>245</v>
      </c>
    </row>
    <row r="152" spans="4:4">
      <c r="D152" t="s">
        <v>246</v>
      </c>
    </row>
    <row r="153" spans="4:4">
      <c r="D153" t="s">
        <v>370</v>
      </c>
    </row>
    <row r="154" spans="4:4">
      <c r="D154" t="s">
        <v>247</v>
      </c>
    </row>
    <row r="155" spans="4:4">
      <c r="D155" t="s">
        <v>248</v>
      </c>
    </row>
    <row r="156" spans="4:4">
      <c r="D156" t="s">
        <v>249</v>
      </c>
    </row>
    <row r="157" spans="4:4">
      <c r="D157" t="s">
        <v>250</v>
      </c>
    </row>
    <row r="158" spans="4:4">
      <c r="D158" t="s">
        <v>371</v>
      </c>
    </row>
    <row r="159" spans="4:4">
      <c r="D159" t="s">
        <v>251</v>
      </c>
    </row>
    <row r="160" spans="4:4">
      <c r="D160" t="s">
        <v>372</v>
      </c>
    </row>
    <row r="161" spans="4:4">
      <c r="D161" t="s">
        <v>455</v>
      </c>
    </row>
    <row r="162" spans="4:4">
      <c r="D162" t="s">
        <v>373</v>
      </c>
    </row>
    <row r="163" spans="4:4">
      <c r="D163" t="s">
        <v>374</v>
      </c>
    </row>
    <row r="164" spans="4:4">
      <c r="D164" t="s">
        <v>456</v>
      </c>
    </row>
    <row r="165" spans="4:4">
      <c r="D165" t="s">
        <v>375</v>
      </c>
    </row>
    <row r="166" spans="4:4">
      <c r="D166" t="s">
        <v>252</v>
      </c>
    </row>
    <row r="167" spans="4:4">
      <c r="D167" t="s">
        <v>253</v>
      </c>
    </row>
    <row r="168" spans="4:4">
      <c r="D168" t="s">
        <v>254</v>
      </c>
    </row>
    <row r="169" spans="4:4">
      <c r="D169" t="s">
        <v>255</v>
      </c>
    </row>
    <row r="170" spans="4:4">
      <c r="D170" t="s">
        <v>256</v>
      </c>
    </row>
    <row r="171" spans="4:4">
      <c r="D171" t="s">
        <v>257</v>
      </c>
    </row>
    <row r="172" spans="4:4">
      <c r="D172" t="s">
        <v>258</v>
      </c>
    </row>
    <row r="173" spans="4:4">
      <c r="D173" t="s">
        <v>259</v>
      </c>
    </row>
    <row r="174" spans="4:4">
      <c r="D174" t="s">
        <v>260</v>
      </c>
    </row>
    <row r="175" spans="4:4">
      <c r="D175" t="s">
        <v>261</v>
      </c>
    </row>
    <row r="176" spans="4:4">
      <c r="D176" t="s">
        <v>457</v>
      </c>
    </row>
    <row r="177" spans="4:4">
      <c r="D177" t="s">
        <v>376</v>
      </c>
    </row>
    <row r="178" spans="4:4">
      <c r="D178" t="s">
        <v>377</v>
      </c>
    </row>
    <row r="179" spans="4:4">
      <c r="D179" t="s">
        <v>262</v>
      </c>
    </row>
    <row r="180" spans="4:4">
      <c r="D180" t="s">
        <v>263</v>
      </c>
    </row>
    <row r="181" spans="4:4">
      <c r="D181" t="s">
        <v>458</v>
      </c>
    </row>
    <row r="182" spans="4:4">
      <c r="D182" t="s">
        <v>264</v>
      </c>
    </row>
    <row r="183" spans="4:4">
      <c r="D183" t="s">
        <v>265</v>
      </c>
    </row>
    <row r="184" spans="4:4">
      <c r="D184" t="s">
        <v>266</v>
      </c>
    </row>
    <row r="185" spans="4:4">
      <c r="D185" t="s">
        <v>459</v>
      </c>
    </row>
    <row r="186" spans="4:4">
      <c r="D186" t="s">
        <v>267</v>
      </c>
    </row>
    <row r="187" spans="4:4">
      <c r="D187" t="s">
        <v>268</v>
      </c>
    </row>
    <row r="188" spans="4:4">
      <c r="D188" t="s">
        <v>460</v>
      </c>
    </row>
    <row r="189" spans="4:4">
      <c r="D189" t="s">
        <v>378</v>
      </c>
    </row>
    <row r="190" spans="4:4">
      <c r="D190" t="s">
        <v>269</v>
      </c>
    </row>
    <row r="191" spans="4:4">
      <c r="D191" t="s">
        <v>270</v>
      </c>
    </row>
    <row r="192" spans="4:4">
      <c r="D192" t="s">
        <v>379</v>
      </c>
    </row>
    <row r="193" spans="4:4">
      <c r="D193" t="s">
        <v>271</v>
      </c>
    </row>
    <row r="194" spans="4:4">
      <c r="D194" t="s">
        <v>380</v>
      </c>
    </row>
    <row r="195" spans="4:4">
      <c r="D195" t="s">
        <v>272</v>
      </c>
    </row>
    <row r="196" spans="4:4">
      <c r="D196" t="s">
        <v>273</v>
      </c>
    </row>
    <row r="197" spans="4:4">
      <c r="D197" t="s">
        <v>381</v>
      </c>
    </row>
    <row r="198" spans="4:4">
      <c r="D198" t="s">
        <v>114</v>
      </c>
    </row>
    <row r="199" spans="4:4">
      <c r="D199" t="s">
        <v>274</v>
      </c>
    </row>
    <row r="200" spans="4:4">
      <c r="D200" t="s">
        <v>275</v>
      </c>
    </row>
    <row r="201" spans="4:4">
      <c r="D201" t="s">
        <v>276</v>
      </c>
    </row>
    <row r="202" spans="4:4">
      <c r="D202" t="s">
        <v>277</v>
      </c>
    </row>
    <row r="203" spans="4:4">
      <c r="D203" t="s">
        <v>278</v>
      </c>
    </row>
    <row r="204" spans="4:4">
      <c r="D204" t="s">
        <v>279</v>
      </c>
    </row>
    <row r="205" spans="4:4">
      <c r="D205" t="s">
        <v>280</v>
      </c>
    </row>
    <row r="206" spans="4:4">
      <c r="D206" t="s">
        <v>281</v>
      </c>
    </row>
    <row r="207" spans="4:4">
      <c r="D207" t="s">
        <v>382</v>
      </c>
    </row>
    <row r="208" spans="4:4">
      <c r="D208" t="s">
        <v>461</v>
      </c>
    </row>
    <row r="209" spans="4:4">
      <c r="D209" t="s">
        <v>383</v>
      </c>
    </row>
    <row r="210" spans="4:4">
      <c r="D210" t="s">
        <v>282</v>
      </c>
    </row>
    <row r="211" spans="4:4">
      <c r="D211" t="s">
        <v>283</v>
      </c>
    </row>
    <row r="212" spans="4:4">
      <c r="D212" t="s">
        <v>284</v>
      </c>
    </row>
    <row r="213" spans="4:4">
      <c r="D213" t="s">
        <v>384</v>
      </c>
    </row>
    <row r="214" spans="4:4">
      <c r="D214" t="s">
        <v>462</v>
      </c>
    </row>
    <row r="215" spans="4:4">
      <c r="D215" t="s">
        <v>285</v>
      </c>
    </row>
    <row r="216" spans="4:4">
      <c r="D216" t="s">
        <v>286</v>
      </c>
    </row>
    <row r="217" spans="4:4">
      <c r="D217" t="s">
        <v>287</v>
      </c>
    </row>
    <row r="218" spans="4:4">
      <c r="D218" t="s">
        <v>385</v>
      </c>
    </row>
    <row r="219" spans="4:4">
      <c r="D219" t="s">
        <v>463</v>
      </c>
    </row>
    <row r="220" spans="4:4">
      <c r="D220" t="s">
        <v>288</v>
      </c>
    </row>
    <row r="221" spans="4:4">
      <c r="D221" t="s">
        <v>289</v>
      </c>
    </row>
    <row r="222" spans="4:4">
      <c r="D222" t="s">
        <v>290</v>
      </c>
    </row>
    <row r="223" spans="4:4">
      <c r="D223" t="s">
        <v>386</v>
      </c>
    </row>
    <row r="224" spans="4:4">
      <c r="D224" t="s">
        <v>291</v>
      </c>
    </row>
    <row r="225" spans="4:4">
      <c r="D225" t="s">
        <v>387</v>
      </c>
    </row>
    <row r="226" spans="4:4">
      <c r="D226" t="s">
        <v>388</v>
      </c>
    </row>
    <row r="227" spans="4:4">
      <c r="D227" t="s">
        <v>389</v>
      </c>
    </row>
    <row r="228" spans="4:4">
      <c r="D228" t="s">
        <v>390</v>
      </c>
    </row>
    <row r="229" spans="4:4">
      <c r="D229" t="s">
        <v>292</v>
      </c>
    </row>
    <row r="230" spans="4:4">
      <c r="D230" t="s">
        <v>293</v>
      </c>
    </row>
    <row r="231" spans="4:4">
      <c r="D231" t="s">
        <v>294</v>
      </c>
    </row>
    <row r="232" spans="4:4">
      <c r="D232" t="s">
        <v>295</v>
      </c>
    </row>
    <row r="233" spans="4:4">
      <c r="D233" t="s">
        <v>296</v>
      </c>
    </row>
    <row r="234" spans="4:4">
      <c r="D234" t="s">
        <v>297</v>
      </c>
    </row>
    <row r="235" spans="4:4">
      <c r="D235" t="s">
        <v>136</v>
      </c>
    </row>
    <row r="236" spans="4:4">
      <c r="D236" t="s">
        <v>298</v>
      </c>
    </row>
    <row r="237" spans="4:4">
      <c r="D237" t="s">
        <v>391</v>
      </c>
    </row>
    <row r="238" spans="4:4">
      <c r="D238" t="s">
        <v>299</v>
      </c>
    </row>
    <row r="239" spans="4:4">
      <c r="D239" t="s">
        <v>464</v>
      </c>
    </row>
    <row r="240" spans="4:4">
      <c r="D240" t="s">
        <v>300</v>
      </c>
    </row>
    <row r="241" spans="4:4">
      <c r="D241" t="s">
        <v>301</v>
      </c>
    </row>
    <row r="242" spans="4:4">
      <c r="D242" t="s">
        <v>392</v>
      </c>
    </row>
    <row r="243" spans="4:4">
      <c r="D243" t="s">
        <v>393</v>
      </c>
    </row>
    <row r="244" spans="4:4">
      <c r="D244" t="s">
        <v>302</v>
      </c>
    </row>
    <row r="245" spans="4:4">
      <c r="D245" t="s">
        <v>394</v>
      </c>
    </row>
    <row r="246" spans="4:4">
      <c r="D246" t="s">
        <v>502</v>
      </c>
    </row>
    <row r="247" spans="4:4">
      <c r="D247" t="s">
        <v>465</v>
      </c>
    </row>
    <row r="248" spans="4:4">
      <c r="D248" t="s">
        <v>303</v>
      </c>
    </row>
    <row r="249" spans="4:4">
      <c r="D249" t="s">
        <v>395</v>
      </c>
    </row>
    <row r="250" spans="4:4">
      <c r="D250" t="s">
        <v>304</v>
      </c>
    </row>
    <row r="251" spans="4:4">
      <c r="D251" t="s">
        <v>305</v>
      </c>
    </row>
    <row r="252" spans="4:4">
      <c r="D252" t="s">
        <v>306</v>
      </c>
    </row>
    <row r="253" spans="4:4">
      <c r="D253" t="s">
        <v>396</v>
      </c>
    </row>
    <row r="254" spans="4:4">
      <c r="D254" t="s">
        <v>307</v>
      </c>
    </row>
    <row r="255" spans="4:4">
      <c r="D255" t="s">
        <v>308</v>
      </c>
    </row>
    <row r="256" spans="4:4">
      <c r="D256" t="s">
        <v>309</v>
      </c>
    </row>
    <row r="257" spans="4:4">
      <c r="D257" t="s">
        <v>117</v>
      </c>
    </row>
    <row r="258" spans="4:4">
      <c r="D258" t="s">
        <v>310</v>
      </c>
    </row>
    <row r="259" spans="4:4">
      <c r="D259" t="s">
        <v>311</v>
      </c>
    </row>
    <row r="260" spans="4:4">
      <c r="D260" t="s">
        <v>312</v>
      </c>
    </row>
    <row r="261" spans="4:4">
      <c r="D261" t="s">
        <v>397</v>
      </c>
    </row>
    <row r="262" spans="4:4">
      <c r="D262" t="s">
        <v>313</v>
      </c>
    </row>
    <row r="263" spans="4:4">
      <c r="D263" t="s">
        <v>314</v>
      </c>
    </row>
    <row r="264" spans="4:4">
      <c r="D264" t="s">
        <v>315</v>
      </c>
    </row>
    <row r="265" spans="4:4">
      <c r="D265" t="s">
        <v>316</v>
      </c>
    </row>
    <row r="266" spans="4:4">
      <c r="D266" t="s">
        <v>317</v>
      </c>
    </row>
    <row r="267" spans="4:4">
      <c r="D267" t="s">
        <v>466</v>
      </c>
    </row>
    <row r="268" spans="4:4">
      <c r="D268" t="s">
        <v>318</v>
      </c>
    </row>
    <row r="269" spans="4:4">
      <c r="D269" t="s">
        <v>319</v>
      </c>
    </row>
    <row r="270" spans="4:4">
      <c r="D270" t="s">
        <v>320</v>
      </c>
    </row>
    <row r="271" spans="4:4">
      <c r="D271" t="s">
        <v>321</v>
      </c>
    </row>
    <row r="272" spans="4:4">
      <c r="D272" t="s">
        <v>322</v>
      </c>
    </row>
    <row r="273" spans="4:4">
      <c r="D273" t="s">
        <v>323</v>
      </c>
    </row>
    <row r="274" spans="4:4">
      <c r="D274" t="s">
        <v>324</v>
      </c>
    </row>
    <row r="275" spans="4:4">
      <c r="D275" t="s">
        <v>325</v>
      </c>
    </row>
    <row r="276" spans="4:4">
      <c r="D276" t="s">
        <v>467</v>
      </c>
    </row>
    <row r="277" spans="4:4">
      <c r="D277" t="s">
        <v>398</v>
      </c>
    </row>
    <row r="278" spans="4:4">
      <c r="D278" t="s">
        <v>326</v>
      </c>
    </row>
    <row r="279" spans="4:4">
      <c r="D279" t="s">
        <v>327</v>
      </c>
    </row>
    <row r="280" spans="4:4">
      <c r="D280" t="s">
        <v>328</v>
      </c>
    </row>
    <row r="281" spans="4:4">
      <c r="D281" t="s">
        <v>329</v>
      </c>
    </row>
    <row r="282" spans="4:4">
      <c r="D282" t="s">
        <v>330</v>
      </c>
    </row>
    <row r="283" spans="4:4">
      <c r="D283" t="s">
        <v>399</v>
      </c>
    </row>
    <row r="284" spans="4:4">
      <c r="D284" t="s">
        <v>400</v>
      </c>
    </row>
    <row r="285" spans="4:4">
      <c r="D285" t="s">
        <v>331</v>
      </c>
    </row>
    <row r="286" spans="4:4">
      <c r="D286" t="s">
        <v>401</v>
      </c>
    </row>
    <row r="287" spans="4:4">
      <c r="D287" t="s">
        <v>402</v>
      </c>
    </row>
    <row r="288" spans="4:4">
      <c r="D288" t="s">
        <v>332</v>
      </c>
    </row>
    <row r="289" spans="4:4">
      <c r="D289" t="s">
        <v>333</v>
      </c>
    </row>
    <row r="290" spans="4:4">
      <c r="D290" t="s">
        <v>334</v>
      </c>
    </row>
    <row r="291" spans="4:4">
      <c r="D291" t="s">
        <v>335</v>
      </c>
    </row>
    <row r="292" spans="4:4">
      <c r="D292" t="s">
        <v>336</v>
      </c>
    </row>
    <row r="293" spans="4:4">
      <c r="D293" t="s">
        <v>337</v>
      </c>
    </row>
    <row r="294" spans="4:4">
      <c r="D294" t="s">
        <v>338</v>
      </c>
    </row>
    <row r="295" spans="4:4">
      <c r="D295" t="s">
        <v>403</v>
      </c>
    </row>
    <row r="296" spans="4:4">
      <c r="D296" t="s">
        <v>404</v>
      </c>
    </row>
  </sheetData>
  <autoFilter ref="D1:K293" xr:uid="{5FEFFF5A-A042-498D-B3C4-BF5F8D2BB4DE}"/>
  <phoneticPr fontId="27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topLeftCell="E1" workbookViewId="0">
      <selection activeCell="K8" sqref="K8"/>
    </sheetView>
  </sheetViews>
  <sheetFormatPr defaultRowHeight="15"/>
  <cols>
    <col min="1" max="1" width="7.140625" customWidth="1"/>
    <col min="2" max="3" width="10.42578125" customWidth="1"/>
    <col min="4" max="4" width="21.85546875" customWidth="1"/>
    <col min="5" max="5" width="19.7109375" customWidth="1"/>
    <col min="6" max="6" width="28.42578125" customWidth="1"/>
    <col min="7" max="8" width="14.28515625" customWidth="1"/>
    <col min="9" max="9" width="8.140625" customWidth="1"/>
    <col min="10" max="10" width="14.28515625" customWidth="1"/>
    <col min="11" max="11" width="29.28515625" customWidth="1"/>
    <col min="12" max="16" width="14.28515625" customWidth="1"/>
    <col min="18" max="18" width="22" customWidth="1"/>
    <col min="19" max="19" width="20.140625" customWidth="1"/>
  </cols>
  <sheetData>
    <row r="1" spans="1:20" s="38" customFormat="1" ht="41.45" customHeight="1">
      <c r="A1" s="38" t="s">
        <v>42</v>
      </c>
      <c r="B1" s="38" t="s">
        <v>45</v>
      </c>
      <c r="C1" s="38" t="s">
        <v>66</v>
      </c>
      <c r="D1" s="38" t="s">
        <v>427</v>
      </c>
      <c r="E1" s="38" t="s">
        <v>23</v>
      </c>
      <c r="F1" s="38" t="s">
        <v>34</v>
      </c>
      <c r="G1" s="38" t="s">
        <v>72</v>
      </c>
      <c r="H1" s="38" t="s">
        <v>46</v>
      </c>
      <c r="I1" s="38" t="s">
        <v>62</v>
      </c>
      <c r="J1" s="38" t="s">
        <v>66</v>
      </c>
      <c r="K1" s="38" t="s">
        <v>492</v>
      </c>
      <c r="L1" s="38" t="s">
        <v>24</v>
      </c>
      <c r="M1" s="38" t="s">
        <v>35</v>
      </c>
      <c r="N1" s="38" t="s">
        <v>44</v>
      </c>
      <c r="O1" s="38" t="s">
        <v>47</v>
      </c>
      <c r="P1" s="38" t="s">
        <v>567</v>
      </c>
      <c r="Q1" s="38" t="s">
        <v>611</v>
      </c>
      <c r="R1" s="39" t="s">
        <v>473</v>
      </c>
      <c r="S1" s="38" t="s">
        <v>4</v>
      </c>
      <c r="T1" s="38" t="s">
        <v>79</v>
      </c>
    </row>
    <row r="2" spans="1:20" ht="14.45" customHeight="1">
      <c r="C2" s="3" t="s">
        <v>0</v>
      </c>
      <c r="E2" s="3" t="s">
        <v>37</v>
      </c>
      <c r="F2" s="3" t="s">
        <v>48</v>
      </c>
      <c r="G2" s="3" t="s">
        <v>54</v>
      </c>
      <c r="H2" s="3" t="s">
        <v>95</v>
      </c>
      <c r="J2" s="3" t="s">
        <v>0</v>
      </c>
      <c r="K2" s="3" t="s">
        <v>610</v>
      </c>
      <c r="L2" s="3" t="s">
        <v>561</v>
      </c>
      <c r="M2" s="3" t="s">
        <v>562</v>
      </c>
      <c r="N2" s="3" t="s">
        <v>101</v>
      </c>
      <c r="O2" s="3" t="s">
        <v>0</v>
      </c>
      <c r="P2" s="3" t="s">
        <v>568</v>
      </c>
      <c r="R2" t="s">
        <v>5</v>
      </c>
      <c r="S2" s="115" t="s">
        <v>103</v>
      </c>
      <c r="T2" s="3" t="s">
        <v>0</v>
      </c>
    </row>
    <row r="3" spans="1:20">
      <c r="A3">
        <v>2025</v>
      </c>
      <c r="B3" s="3" t="s">
        <v>69</v>
      </c>
      <c r="C3" s="3" t="s">
        <v>1</v>
      </c>
      <c r="D3" s="3" t="s">
        <v>563</v>
      </c>
      <c r="E3" s="3" t="s">
        <v>36</v>
      </c>
      <c r="F3" s="3" t="s">
        <v>2</v>
      </c>
      <c r="G3" s="3" t="s">
        <v>55</v>
      </c>
      <c r="H3" s="3" t="s">
        <v>96</v>
      </c>
      <c r="I3" s="3" t="s">
        <v>77</v>
      </c>
      <c r="J3" s="3" t="s">
        <v>1</v>
      </c>
      <c r="K3" s="3" t="s">
        <v>640</v>
      </c>
      <c r="L3" s="3"/>
      <c r="M3" s="3"/>
      <c r="N3" s="3" t="s">
        <v>102</v>
      </c>
      <c r="O3" s="3" t="s">
        <v>1</v>
      </c>
      <c r="P3" s="3" t="s">
        <v>569</v>
      </c>
      <c r="Q3" t="s">
        <v>612</v>
      </c>
      <c r="R3" t="s">
        <v>6</v>
      </c>
      <c r="S3" s="115" t="s">
        <v>104</v>
      </c>
      <c r="T3" s="3" t="s">
        <v>1</v>
      </c>
    </row>
    <row r="4" spans="1:20">
      <c r="A4">
        <v>2026</v>
      </c>
      <c r="B4" s="3" t="s">
        <v>70</v>
      </c>
      <c r="C4" s="3"/>
      <c r="D4" s="3" t="s">
        <v>564</v>
      </c>
      <c r="E4" s="3"/>
      <c r="F4" t="s">
        <v>405</v>
      </c>
      <c r="G4" s="3" t="s">
        <v>406</v>
      </c>
      <c r="H4" s="3" t="s">
        <v>97</v>
      </c>
      <c r="I4" s="3" t="s">
        <v>78</v>
      </c>
      <c r="J4" s="3"/>
      <c r="K4" s="3" t="s">
        <v>647</v>
      </c>
      <c r="L4" s="3"/>
      <c r="M4" s="3"/>
      <c r="N4" s="3"/>
      <c r="O4" s="3"/>
      <c r="P4" s="3" t="s">
        <v>570</v>
      </c>
      <c r="Q4" t="s">
        <v>613</v>
      </c>
      <c r="R4" t="s">
        <v>7</v>
      </c>
      <c r="S4" s="3" t="s">
        <v>105</v>
      </c>
    </row>
    <row r="5" spans="1:20">
      <c r="A5">
        <v>2027</v>
      </c>
      <c r="B5" s="3" t="s">
        <v>68</v>
      </c>
      <c r="C5" s="3"/>
      <c r="D5" s="3" t="s">
        <v>565</v>
      </c>
      <c r="E5" s="3"/>
      <c r="F5" s="3" t="s">
        <v>73</v>
      </c>
      <c r="G5" s="3" t="s">
        <v>407</v>
      </c>
      <c r="H5" s="71" t="s">
        <v>515</v>
      </c>
      <c r="J5" s="3"/>
      <c r="K5" s="3" t="s">
        <v>648</v>
      </c>
      <c r="L5" s="3"/>
      <c r="M5" s="3"/>
      <c r="N5" s="3"/>
      <c r="O5" s="3"/>
      <c r="P5" s="3" t="s">
        <v>571</v>
      </c>
      <c r="Q5" t="s">
        <v>614</v>
      </c>
      <c r="R5" t="s">
        <v>8</v>
      </c>
      <c r="S5" s="3" t="s">
        <v>107</v>
      </c>
    </row>
    <row r="6" spans="1:20">
      <c r="B6" s="3" t="s">
        <v>67</v>
      </c>
      <c r="D6" s="3" t="s">
        <v>566</v>
      </c>
      <c r="F6" s="3" t="s">
        <v>74</v>
      </c>
      <c r="G6" s="3" t="s">
        <v>408</v>
      </c>
      <c r="K6" s="3"/>
      <c r="L6" s="3"/>
      <c r="P6" s="3" t="s">
        <v>572</v>
      </c>
      <c r="Q6" t="s">
        <v>615</v>
      </c>
      <c r="R6" s="1" t="s">
        <v>9</v>
      </c>
      <c r="S6" s="3" t="s">
        <v>106</v>
      </c>
    </row>
    <row r="7" spans="1:20">
      <c r="B7" s="3" t="s">
        <v>428</v>
      </c>
      <c r="F7" s="3" t="s">
        <v>75</v>
      </c>
      <c r="G7" s="3" t="s">
        <v>59</v>
      </c>
      <c r="K7" s="3"/>
      <c r="Q7" t="s">
        <v>616</v>
      </c>
      <c r="R7" t="s">
        <v>10</v>
      </c>
    </row>
    <row r="8" spans="1:20">
      <c r="F8" s="3" t="s">
        <v>76</v>
      </c>
      <c r="G8" s="3" t="s">
        <v>409</v>
      </c>
      <c r="K8" s="3"/>
      <c r="Q8" t="s">
        <v>617</v>
      </c>
      <c r="R8" t="s">
        <v>11</v>
      </c>
    </row>
    <row r="9" spans="1:20">
      <c r="F9" s="3"/>
      <c r="G9" s="3" t="s">
        <v>410</v>
      </c>
      <c r="K9" s="3"/>
      <c r="Q9" t="s">
        <v>618</v>
      </c>
      <c r="R9" t="s">
        <v>12</v>
      </c>
    </row>
    <row r="10" spans="1:20">
      <c r="Q10" t="s">
        <v>619</v>
      </c>
      <c r="R10" t="s">
        <v>13</v>
      </c>
    </row>
    <row r="11" spans="1:20">
      <c r="Q11" t="s">
        <v>620</v>
      </c>
      <c r="R11" t="s">
        <v>14</v>
      </c>
    </row>
    <row r="12" spans="1:20">
      <c r="Q12" t="s">
        <v>621</v>
      </c>
      <c r="R12" t="s">
        <v>15</v>
      </c>
    </row>
    <row r="13" spans="1:20">
      <c r="K13" s="3"/>
      <c r="Q13" t="s">
        <v>622</v>
      </c>
      <c r="R13" s="2" t="s">
        <v>16</v>
      </c>
    </row>
    <row r="14" spans="1:20">
      <c r="K14" s="3"/>
      <c r="Q14" t="s">
        <v>623</v>
      </c>
      <c r="R14" s="2" t="s">
        <v>17</v>
      </c>
    </row>
    <row r="15" spans="1:20">
      <c r="K15" s="3"/>
      <c r="Q15" t="s">
        <v>624</v>
      </c>
    </row>
    <row r="16" spans="1:20">
      <c r="K16" s="3"/>
    </row>
    <row r="17" spans="11:11">
      <c r="K17" s="3"/>
    </row>
  </sheetData>
  <autoFilter ref="A1:S1" xr:uid="{CEB295A8-E453-403A-A9BA-9F06E2BA3E15}"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commitment 7 18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顾文静</cp:lastModifiedBy>
  <dcterms:created xsi:type="dcterms:W3CDTF">2025-03-10T18:28:45Z</dcterms:created>
  <dcterms:modified xsi:type="dcterms:W3CDTF">2025-07-24T06:25:00Z</dcterms:modified>
</cp:coreProperties>
</file>