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317 Ross July quilts\PO &amp; Commitment\"/>
    </mc:Choice>
  </mc:AlternateContent>
  <xr:revisionPtr revIDLastSave="0" documentId="13_ncr:1_{6EFB3C99-0D5D-4C25-82CD-FFD424F390B9}" xr6:coauthVersionLast="47" xr6:coauthVersionMax="47" xr10:uidLastSave="{00000000-0000-0000-0000-000000000000}"/>
  <bookViews>
    <workbookView xWindow="-120" yWindow="-120" windowWidth="29040" windowHeight="17520" tabRatio="355" xr2:uid="{00000000-000D-0000-FFFF-FFFF00000000}"/>
  </bookViews>
  <sheets>
    <sheet name="Commit" sheetId="7" r:id="rId1"/>
    <sheet name="update cost3.17" sheetId="8" r:id="rId2"/>
  </sheets>
  <externalReferences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" i="7" l="1"/>
  <c r="AI12" i="7"/>
  <c r="V11" i="7"/>
  <c r="V12" i="7"/>
  <c r="U11" i="7"/>
  <c r="AM28" i="7" l="1"/>
  <c r="AO28" i="7" s="1"/>
  <c r="AL28" i="7"/>
  <c r="AE28" i="7"/>
  <c r="AC28" i="7"/>
  <c r="AF28" i="7" s="1"/>
  <c r="U28" i="7"/>
  <c r="V28" i="7" s="1"/>
  <c r="X28" i="7" s="1"/>
  <c r="M28" i="7"/>
  <c r="L28" i="7"/>
  <c r="N28" i="7" s="1"/>
  <c r="AA28" i="7" s="1"/>
  <c r="AM27" i="7"/>
  <c r="AO27" i="7" s="1"/>
  <c r="AL27" i="7"/>
  <c r="AE27" i="7"/>
  <c r="AC27" i="7"/>
  <c r="AF27" i="7" s="1"/>
  <c r="U27" i="7"/>
  <c r="V27" i="7" s="1"/>
  <c r="X27" i="7" s="1"/>
  <c r="M27" i="7"/>
  <c r="L27" i="7"/>
  <c r="AM26" i="7"/>
  <c r="AO26" i="7" s="1"/>
  <c r="AL26" i="7"/>
  <c r="AE26" i="7"/>
  <c r="AC26" i="7"/>
  <c r="U26" i="7"/>
  <c r="V26" i="7" s="1"/>
  <c r="X26" i="7" s="1"/>
  <c r="M26" i="7"/>
  <c r="L26" i="7"/>
  <c r="AO25" i="7"/>
  <c r="AL25" i="7"/>
  <c r="AE25" i="7"/>
  <c r="AC25" i="7"/>
  <c r="U25" i="7"/>
  <c r="V25" i="7" s="1"/>
  <c r="X25" i="7" s="1"/>
  <c r="M25" i="7"/>
  <c r="L25" i="7"/>
  <c r="AO24" i="7"/>
  <c r="AL24" i="7"/>
  <c r="AE24" i="7"/>
  <c r="AC24" i="7"/>
  <c r="U24" i="7"/>
  <c r="V24" i="7" s="1"/>
  <c r="X24" i="7" s="1"/>
  <c r="M24" i="7"/>
  <c r="L24" i="7"/>
  <c r="AO23" i="7"/>
  <c r="AL23" i="7"/>
  <c r="AE23" i="7"/>
  <c r="AC23" i="7"/>
  <c r="U23" i="7"/>
  <c r="V23" i="7" s="1"/>
  <c r="X23" i="7" s="1"/>
  <c r="M23" i="7"/>
  <c r="L23" i="7"/>
  <c r="AO21" i="7"/>
  <c r="AL21" i="7"/>
  <c r="AE21" i="7"/>
  <c r="AC21" i="7"/>
  <c r="U21" i="7"/>
  <c r="V21" i="7" s="1"/>
  <c r="X21" i="7" s="1"/>
  <c r="M21" i="7"/>
  <c r="L21" i="7"/>
  <c r="AO20" i="7"/>
  <c r="AL20" i="7"/>
  <c r="AE20" i="7"/>
  <c r="AC20" i="7"/>
  <c r="U20" i="7"/>
  <c r="V20" i="7" s="1"/>
  <c r="X20" i="7" s="1"/>
  <c r="M20" i="7"/>
  <c r="L20" i="7"/>
  <c r="AO19" i="7"/>
  <c r="AL19" i="7"/>
  <c r="AE19" i="7"/>
  <c r="AC19" i="7"/>
  <c r="U19" i="7"/>
  <c r="V19" i="7" s="1"/>
  <c r="X19" i="7" s="1"/>
  <c r="M19" i="7"/>
  <c r="L19" i="7"/>
  <c r="AO18" i="7"/>
  <c r="AL18" i="7"/>
  <c r="AE18" i="7"/>
  <c r="AC18" i="7"/>
  <c r="U18" i="7"/>
  <c r="V18" i="7" s="1"/>
  <c r="X18" i="7" s="1"/>
  <c r="M18" i="7"/>
  <c r="L18" i="7"/>
  <c r="AO17" i="7"/>
  <c r="AL17" i="7"/>
  <c r="AE17" i="7"/>
  <c r="AC17" i="7"/>
  <c r="U17" i="7"/>
  <c r="V17" i="7" s="1"/>
  <c r="X17" i="7" s="1"/>
  <c r="M17" i="7"/>
  <c r="L17" i="7"/>
  <c r="AO16" i="7"/>
  <c r="AL16" i="7"/>
  <c r="AE16" i="7"/>
  <c r="AC16" i="7"/>
  <c r="U16" i="7"/>
  <c r="V16" i="7" s="1"/>
  <c r="X16" i="7" s="1"/>
  <c r="M16" i="7"/>
  <c r="L16" i="7"/>
  <c r="AM14" i="7"/>
  <c r="AO14" i="7" s="1"/>
  <c r="AL14" i="7"/>
  <c r="AE14" i="7"/>
  <c r="AC14" i="7"/>
  <c r="AF14" i="7" s="1"/>
  <c r="U14" i="7"/>
  <c r="V14" i="7" s="1"/>
  <c r="X14" i="7" s="1"/>
  <c r="M14" i="7"/>
  <c r="L14" i="7"/>
  <c r="N14" i="7" s="1"/>
  <c r="AA14" i="7" s="1"/>
  <c r="AM13" i="7"/>
  <c r="AL13" i="7"/>
  <c r="AE13" i="7"/>
  <c r="AC13" i="7"/>
  <c r="U13" i="7"/>
  <c r="V13" i="7" s="1"/>
  <c r="X13" i="7" s="1"/>
  <c r="M13" i="7"/>
  <c r="L13" i="7"/>
  <c r="AO12" i="7"/>
  <c r="AL12" i="7"/>
  <c r="AE12" i="7"/>
  <c r="AC12" i="7"/>
  <c r="U12" i="7"/>
  <c r="X12" i="7" s="1"/>
  <c r="M12" i="7"/>
  <c r="AO11" i="7"/>
  <c r="AL11" i="7"/>
  <c r="AE11" i="7"/>
  <c r="AC11" i="7"/>
  <c r="AF11" i="7" s="1"/>
  <c r="X11" i="7"/>
  <c r="M11" i="7"/>
  <c r="N11" i="7"/>
  <c r="AA11" i="7" s="1"/>
  <c r="AB11" i="7" l="1"/>
  <c r="AF12" i="7"/>
  <c r="AF17" i="7"/>
  <c r="AF16" i="7"/>
  <c r="N13" i="7"/>
  <c r="AA13" i="7" s="1"/>
  <c r="AB13" i="7" s="1"/>
  <c r="N12" i="7"/>
  <c r="AA12" i="7" s="1"/>
  <c r="AB12" i="7" s="1"/>
  <c r="N23" i="7"/>
  <c r="AA23" i="7" s="1"/>
  <c r="AB23" i="7" s="1"/>
  <c r="N20" i="7"/>
  <c r="AA20" i="7" s="1"/>
  <c r="AB20" i="7" s="1"/>
  <c r="N16" i="7"/>
  <c r="AA16" i="7" s="1"/>
  <c r="AF13" i="7"/>
  <c r="AG11" i="7"/>
  <c r="AH11" i="7" s="1"/>
  <c r="AF23" i="7"/>
  <c r="AF18" i="7"/>
  <c r="N21" i="7"/>
  <c r="AA21" i="7" s="1"/>
  <c r="AB21" i="7" s="1"/>
  <c r="AF26" i="7"/>
  <c r="N26" i="7"/>
  <c r="AA26" i="7" s="1"/>
  <c r="AB26" i="7" s="1"/>
  <c r="AG26" i="7" s="1"/>
  <c r="AB28" i="7"/>
  <c r="AG28" i="7" s="1"/>
  <c r="N17" i="7"/>
  <c r="AA17" i="7" s="1"/>
  <c r="AB17" i="7" s="1"/>
  <c r="AG17" i="7" s="1"/>
  <c r="N24" i="7"/>
  <c r="AA24" i="7" s="1"/>
  <c r="AB24" i="7" s="1"/>
  <c r="AF24" i="7"/>
  <c r="N25" i="7"/>
  <c r="AA25" i="7" s="1"/>
  <c r="AB25" i="7" s="1"/>
  <c r="N18" i="7"/>
  <c r="AA18" i="7" s="1"/>
  <c r="AB18" i="7" s="1"/>
  <c r="AM29" i="7"/>
  <c r="AO13" i="7"/>
  <c r="AO29" i="7" s="1"/>
  <c r="D5" i="7" s="1"/>
  <c r="N19" i="7"/>
  <c r="AA19" i="7" s="1"/>
  <c r="AB19" i="7" s="1"/>
  <c r="N27" i="7"/>
  <c r="AA27" i="7" s="1"/>
  <c r="AB27" i="7" s="1"/>
  <c r="AG27" i="7" s="1"/>
  <c r="AB16" i="7"/>
  <c r="AG16" i="7"/>
  <c r="AN16" i="7" s="1"/>
  <c r="AF25" i="7"/>
  <c r="AF20" i="7"/>
  <c r="AG20" i="7" s="1"/>
  <c r="AF21" i="7"/>
  <c r="AG21" i="7" s="1"/>
  <c r="AF19" i="7"/>
  <c r="AG19" i="7" s="1"/>
  <c r="AB14" i="7"/>
  <c r="AG14" i="7" s="1"/>
  <c r="AN11" i="7" l="1"/>
  <c r="AG12" i="7"/>
  <c r="AN12" i="7" s="1"/>
  <c r="AG13" i="7"/>
  <c r="AH13" i="7" s="1"/>
  <c r="AG25" i="7"/>
  <c r="AG23" i="7"/>
  <c r="AG24" i="7"/>
  <c r="AN24" i="7" s="1"/>
  <c r="AH17" i="7"/>
  <c r="AN17" i="7"/>
  <c r="AH26" i="7"/>
  <c r="AN26" i="7"/>
  <c r="AG18" i="7"/>
  <c r="AN18" i="7" s="1"/>
  <c r="AH16" i="7"/>
  <c r="AH14" i="7"/>
  <c r="AN14" i="7"/>
  <c r="AN20" i="7"/>
  <c r="AH20" i="7"/>
  <c r="AH28" i="7"/>
  <c r="AN28" i="7"/>
  <c r="AN25" i="7"/>
  <c r="AH25" i="7"/>
  <c r="AN21" i="7"/>
  <c r="AH21" i="7"/>
  <c r="AN19" i="7"/>
  <c r="AH19" i="7"/>
  <c r="AN27" i="7"/>
  <c r="AH27" i="7"/>
  <c r="AN23" i="7"/>
  <c r="AH23" i="7"/>
  <c r="AN13" i="7" l="1"/>
  <c r="AH12" i="7"/>
  <c r="AH18" i="7"/>
  <c r="AH24" i="7"/>
  <c r="AN29" i="7"/>
  <c r="AL2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  <author>Elaine Sun</author>
  </authors>
  <commentList>
    <comment ref="D3" authorId="0" shapeId="0" xr:uid="{00000000-0006-0000-0000-000001000000}">
      <text>
        <r>
          <rPr>
            <sz val="9"/>
            <rFont val="宋体"/>
            <family val="3"/>
            <charset val="134"/>
          </rPr>
          <t>Customer Code + Brand Name + Pattern Name
OR
Customer Code + Brand Name + Product Feature + Product Description</t>
        </r>
      </text>
    </comment>
    <comment ref="AI20" authorId="1" shapeId="0" xr:uid="{00000000-0006-0000-0000-000002000000}">
      <text>
        <r>
          <rPr>
            <sz val="9"/>
            <color indexed="81"/>
            <rFont val="Tahoma"/>
            <family val="2"/>
          </rPr>
          <t>Last PO $15.1, 3% increase for duty</t>
        </r>
      </text>
    </comment>
    <comment ref="AI2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last PO $17.81, add 3% for duty</t>
        </r>
      </text>
    </comment>
  </commentList>
</comments>
</file>

<file path=xl/sharedStrings.xml><?xml version="1.0" encoding="utf-8"?>
<sst xmlns="http://schemas.openxmlformats.org/spreadsheetml/2006/main" count="476" uniqueCount="355">
  <si>
    <t xml:space="preserve">                                                                              JLA HOME Price Quote Sheet</t>
  </si>
  <si>
    <t>Customer</t>
  </si>
  <si>
    <t>Ross</t>
  </si>
  <si>
    <t>Division</t>
  </si>
  <si>
    <t>ADUL</t>
  </si>
  <si>
    <t>Order Type</t>
  </si>
  <si>
    <t>Non-Replenishment</t>
  </si>
  <si>
    <t>PDPM</t>
  </si>
  <si>
    <t>Elaine Sun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</si>
  <si>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</si>
  <si>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</si>
  <si>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</si>
  <si>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</si>
  <si>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</si>
  <si>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</si>
  <si>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</si>
  <si>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</si>
  <si>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</si>
  <si>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</si>
  <si>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</si>
  <si>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</si>
  <si>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</si>
  <si>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</si>
  <si>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</si>
  <si>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</si>
  <si>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</si>
  <si>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</si>
  <si>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</si>
  <si>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</si>
  <si>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</si>
  <si>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</si>
  <si>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</si>
  <si>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</si>
  <si>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</si>
  <si>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</si>
  <si>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</si>
  <si>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</si>
  <si>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</si>
  <si>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</si>
  <si>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</si>
  <si>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</si>
  <si>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</si>
  <si>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</si>
  <si>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</si>
  <si>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</si>
  <si>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</si>
  <si>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</si>
  <si>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</si>
  <si>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</si>
  <si>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</si>
  <si>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</si>
  <si>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</si>
  <si>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</si>
  <si>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</si>
  <si>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</si>
  <si>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</si>
  <si>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</si>
  <si>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</si>
  <si>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</si>
  <si>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</si>
  <si>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</si>
  <si>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</si>
  <si>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</si>
  <si>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</si>
  <si>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</si>
  <si>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</si>
  <si>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</si>
  <si>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</si>
  <si>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</si>
  <si>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</si>
  <si>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</si>
  <si>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</si>
  <si>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</si>
  <si>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</si>
  <si>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</si>
  <si>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</si>
  <si>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</si>
  <si>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See below</t>
  </si>
  <si>
    <t>Program Name</t>
  </si>
  <si>
    <t>Ross quilt + Pattern name</t>
  </si>
  <si>
    <t>Order Process</t>
  </si>
  <si>
    <t>Domestic: Port</t>
  </si>
  <si>
    <t>UCCPM</t>
  </si>
  <si>
    <t>Danny Li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</si>
  <si>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</si>
  <si>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</si>
  <si>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</si>
  <si>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</si>
  <si>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</si>
  <si>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</si>
  <si>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</si>
  <si>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</si>
  <si>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</si>
  <si>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</si>
  <si>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</si>
  <si>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</si>
  <si>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</si>
  <si>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</si>
  <si>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</si>
  <si>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</si>
  <si>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</si>
  <si>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</si>
  <si>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</si>
  <si>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</si>
  <si>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</si>
  <si>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</si>
  <si>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</si>
  <si>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</si>
  <si>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</si>
  <si>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</si>
  <si>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</si>
  <si>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</si>
  <si>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</si>
  <si>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</si>
  <si>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</si>
  <si>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</si>
  <si>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</si>
  <si>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</si>
  <si>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</si>
  <si>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</si>
  <si>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</si>
  <si>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</si>
  <si>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</si>
  <si>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</si>
  <si>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</si>
  <si>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</si>
  <si>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</si>
  <si>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r>
      <rPr>
        <sz val="10"/>
        <rFont val="宋体"/>
        <family val="3"/>
        <charset val="134"/>
      </rPr>
      <t>外贸家具面料组</t>
    </r>
  </si>
  <si>
    <r>
      <rPr>
        <sz val="10"/>
        <rFont val="宋体"/>
        <family val="3"/>
        <charset val="134"/>
      </rPr>
      <t>渠道部</t>
    </r>
    <r>
      <rPr>
        <sz val="10"/>
        <rFont val="Calibri"/>
        <family val="2"/>
      </rPr>
      <t>-</t>
    </r>
    <r>
      <rPr>
        <sz val="10"/>
        <rFont val="宋体"/>
        <family val="3"/>
        <charset val="134"/>
      </rPr>
      <t>项目一组</t>
    </r>
  </si>
  <si>
    <r>
      <rPr>
        <sz val="10"/>
        <rFont val="宋体"/>
        <family val="3"/>
        <charset val="134"/>
      </rPr>
      <t>渠道部</t>
    </r>
    <r>
      <rPr>
        <sz val="10"/>
        <rFont val="Calibri"/>
        <family val="2"/>
      </rPr>
      <t>-</t>
    </r>
    <r>
      <rPr>
        <sz val="10"/>
        <rFont val="宋体"/>
        <family val="3"/>
        <charset val="134"/>
      </rPr>
      <t>项目二组</t>
    </r>
  </si>
  <si>
    <t>Licensor</t>
  </si>
  <si>
    <t>Est. Program Size</t>
  </si>
  <si>
    <t>Small: &lt; $150K</t>
  </si>
  <si>
    <t>Ship To Location</t>
  </si>
  <si>
    <t>Pick Up At Port</t>
  </si>
  <si>
    <t>Responsible Party</t>
  </si>
  <si>
    <t>PM</t>
  </si>
  <si>
    <t>Big: $300K - $1M</t>
  </si>
  <si>
    <t>Big: $100K - $200K</t>
  </si>
  <si>
    <t>Big: $200K - $500K</t>
  </si>
  <si>
    <t>Rollout/Replenishment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</si>
  <si>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</si>
  <si>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</si>
  <si>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</si>
  <si>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</si>
  <si>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</si>
  <si>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</si>
  <si>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</si>
  <si>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</si>
  <si>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</si>
  <si>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</si>
  <si>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</si>
  <si>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</si>
  <si>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</si>
  <si>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</si>
  <si>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</si>
  <si>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</si>
  <si>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</si>
  <si>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</si>
  <si>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</si>
  <si>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</si>
  <si>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</si>
  <si>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</si>
  <si>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</si>
  <si>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</si>
  <si>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</si>
  <si>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</si>
  <si>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</si>
  <si>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</si>
  <si>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</si>
  <si>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</si>
  <si>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</si>
  <si>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</si>
  <si>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Robert Allen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</si>
  <si>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</si>
  <si>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</si>
  <si>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</si>
  <si>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</si>
  <si>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</si>
  <si>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</si>
  <si>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</si>
  <si>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</si>
  <si>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</si>
  <si>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Est. Total Sales</t>
  </si>
  <si>
    <t>Country of Origin</t>
  </si>
  <si>
    <t>Factory Control</t>
  </si>
  <si>
    <t>Yes</t>
  </si>
  <si>
    <t>Medium: $150K - $300K</t>
  </si>
  <si>
    <t>Medium: $50K - $100K</t>
  </si>
  <si>
    <t>Medium: $100K - $200K</t>
  </si>
  <si>
    <t>Direct Import</t>
  </si>
  <si>
    <t>Domestic: Warehouse</t>
  </si>
  <si>
    <t>Domestic: Drop-Ship</t>
  </si>
  <si>
    <t>No</t>
  </si>
  <si>
    <t>Planner</t>
  </si>
  <si>
    <t>AVN</t>
  </si>
  <si>
    <t>SWV</t>
  </si>
  <si>
    <t>Customer Exclusive</t>
  </si>
  <si>
    <t>Program Commit Date</t>
  </si>
  <si>
    <t>Vendor Name</t>
  </si>
  <si>
    <t>Small: &lt; $50K</t>
  </si>
  <si>
    <t>Small: &lt; $100K</t>
  </si>
  <si>
    <t>Consolidator</t>
  </si>
  <si>
    <t>Customer DC</t>
  </si>
  <si>
    <t>SV2</t>
  </si>
  <si>
    <t>SV3</t>
  </si>
  <si>
    <t>WOD</t>
  </si>
  <si>
    <t>WOD/SV2</t>
  </si>
  <si>
    <t>WOD/SV3</t>
  </si>
  <si>
    <t>Photo</t>
  </si>
  <si>
    <t>Pattern</t>
  </si>
  <si>
    <t>Production Team</t>
  </si>
  <si>
    <t>VIN#</t>
  </si>
  <si>
    <t>Item Description</t>
  </si>
  <si>
    <t xml:space="preserve">Fabrication </t>
  </si>
  <si>
    <t>Size / Spec.</t>
  </si>
  <si>
    <t>Color</t>
  </si>
  <si>
    <t>China RMB Cost</t>
  </si>
  <si>
    <t>Exchange Rate</t>
  </si>
  <si>
    <t>F.O.B Cost $</t>
  </si>
  <si>
    <t>UCC PM cost</t>
  </si>
  <si>
    <t>Weightkgs</t>
  </si>
  <si>
    <t xml:space="preserve">Feight 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</si>
  <si>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</si>
  <si>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</si>
  <si>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</si>
  <si>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</si>
  <si>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</si>
  <si>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</si>
  <si>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JLA LDP quote - POE LA</t>
  </si>
  <si>
    <t>Suggest retail price</t>
  </si>
  <si>
    <t>mark up</t>
  </si>
  <si>
    <t>Total quantity</t>
  </si>
  <si>
    <t>Total Cost</t>
  </si>
  <si>
    <t>Total Sales</t>
  </si>
  <si>
    <t xml:space="preserve">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</si>
  <si>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</si>
  <si>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</si>
  <si>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</si>
  <si>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</si>
  <si>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</si>
  <si>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</si>
  <si>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</si>
  <si>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</si>
  <si>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DA%</t>
  </si>
  <si>
    <t>load %</t>
  </si>
  <si>
    <t xml:space="preserve"> warehouse</t>
  </si>
  <si>
    <t>item#</t>
  </si>
  <si>
    <t>upc</t>
  </si>
  <si>
    <t>L (cm)</t>
  </si>
  <si>
    <t>W (cm)</t>
  </si>
  <si>
    <t xml:space="preserve"> H (cm)</t>
  </si>
  <si>
    <t>Retail MU</t>
  </si>
  <si>
    <t>One central-1</t>
  </si>
  <si>
    <t>3pc Hanging Print Quilt</t>
  </si>
  <si>
    <t>85gsm microfiber print front and reverse. Stitch quilted. 180gsm Slick Poly Fill. Hanger packaging.</t>
  </si>
  <si>
    <t>Full/Queen: 86x86"/20x26+0.5"(2)</t>
  </si>
  <si>
    <t>9404.40.9022</t>
  </si>
  <si>
    <t>King: 
102x86"/20x36+0.5"(2)</t>
  </si>
  <si>
    <t>WILLOW</t>
  </si>
  <si>
    <t>TAUPE</t>
  </si>
  <si>
    <t>Hanging 3pc Quilt Set</t>
  </si>
  <si>
    <t xml:space="preserve"> 85gsm microfiber print front and reverse. Stitch quilted with Ruffle edge. 180gsm Slick Poly Fill. Hanger packaging.</t>
  </si>
  <si>
    <t>Willow &amp; Sage</t>
  </si>
  <si>
    <t>Blue</t>
  </si>
  <si>
    <t>85gsm microfiber print front and reverse. Stitch quilted with Scallop trim. 180gsm Slick Poly Fill. Hanger packaging.</t>
  </si>
  <si>
    <t>Twin:                                                66x86"/20x26+1/2"(1)</t>
  </si>
  <si>
    <t>Lavender</t>
  </si>
  <si>
    <t>Full/Queen: 86x86"/20x26+1/2"(2)</t>
  </si>
  <si>
    <t>King: 
102x86"/20x36+1/2"(2)</t>
  </si>
  <si>
    <t>Pink</t>
  </si>
  <si>
    <t>DEVON</t>
  </si>
  <si>
    <t>URBAN DOMAIN</t>
  </si>
  <si>
    <t>Packaging</t>
  </si>
  <si>
    <t>Technique</t>
  </si>
  <si>
    <t>China RMB Cost
250317(+20%关税）</t>
  </si>
  <si>
    <t xml:space="preserve"> hanger</t>
  </si>
  <si>
    <t>Face&amp;rev disperse print</t>
  </si>
  <si>
    <t xml:space="preserve"> 3pc Quilt</t>
  </si>
  <si>
    <t xml:space="preserve">Face：85gsm microfiber  disperse print
Back：85gsm microfiber disperse print,  
Filling：180gsm slick Poly Fill. </t>
  </si>
  <si>
    <t>digital print TOB + disperse print</t>
  </si>
  <si>
    <t xml:space="preserve">Face：85gsm microfiber  disperse print
Back：85gsm microfiber disperse print,  
 with scallop trim
Filling：180gsm slick Poly Fill. 
</t>
  </si>
  <si>
    <t>Face&amp;rev disperse print with 1.5" frange</t>
  </si>
  <si>
    <t xml:space="preserve">Face：85gsm microfiber  disperse print
Back：85gsm microfiber disperse print,   with 1.5" frange around，
Filling：180gsm slick Poly Fill.  </t>
  </si>
  <si>
    <t>Face&amp;rev disperse print with scallop edge</t>
  </si>
  <si>
    <t xml:space="preserve">Face：85gsm microfiber  disperse print 
Back：85gsm microfiber disperse print,  
with Ruffle Edge
Filling：180gsm slick Poly Fill. </t>
  </si>
  <si>
    <t>Ross PO price</t>
  </si>
  <si>
    <t>Navy</t>
    <phoneticPr fontId="50" type="noConversion"/>
  </si>
  <si>
    <t>One Central-1</t>
  </si>
  <si>
    <t>One Central-1</t>
    <phoneticPr fontId="50" type="noConversion"/>
  </si>
  <si>
    <t>Overseas Production Team</t>
    <phoneticPr fontId="50" type="noConversion"/>
  </si>
  <si>
    <t>One Central-2</t>
    <phoneticPr fontId="50" type="noConversion"/>
  </si>
  <si>
    <t>RS14-8102</t>
  </si>
  <si>
    <t>RS14-8103</t>
  </si>
  <si>
    <t>RS14-8104</t>
  </si>
  <si>
    <t>RS14-8105</t>
  </si>
  <si>
    <t>RS14-8106</t>
  </si>
  <si>
    <t>RS14-8107</t>
  </si>
  <si>
    <t>RS14-8108</t>
  </si>
  <si>
    <t>RS14-8109</t>
  </si>
  <si>
    <t>RS14-8110</t>
  </si>
  <si>
    <t>RS14-8111</t>
  </si>
  <si>
    <t>RS14-8112</t>
  </si>
  <si>
    <t>RS14-8113</t>
  </si>
  <si>
    <t>RS14-8114</t>
  </si>
  <si>
    <t>RS14-8115</t>
  </si>
  <si>
    <t>022164600414</t>
  </si>
  <si>
    <t>022164600421</t>
  </si>
  <si>
    <t>022164600438</t>
  </si>
  <si>
    <t>022164600445</t>
  </si>
  <si>
    <t>022164600452</t>
  </si>
  <si>
    <t>022164600469</t>
  </si>
  <si>
    <t>022164600476</t>
  </si>
  <si>
    <t>022164600483</t>
  </si>
  <si>
    <t>022164600490</t>
  </si>
  <si>
    <t>022164600506</t>
  </si>
  <si>
    <t>022164600513</t>
  </si>
  <si>
    <t>022164600520</t>
  </si>
  <si>
    <t>022164600537</t>
  </si>
  <si>
    <t>022164600544</t>
  </si>
  <si>
    <t>RS-250325</t>
    <phoneticPr fontId="50" type="noConversion"/>
  </si>
  <si>
    <t>RS-250324</t>
    <phoneticPr fontId="50" type="noConversion"/>
  </si>
  <si>
    <t>RS-250323</t>
    <phoneticPr fontId="50" type="noConversion"/>
  </si>
  <si>
    <t>36MM5013P-L</t>
    <phoneticPr fontId="50" type="noConversion"/>
  </si>
  <si>
    <t>08AN5002PQ-B</t>
    <phoneticPr fontId="50" type="noConversion"/>
  </si>
  <si>
    <t>06DE5009P2-B</t>
    <phoneticPr fontId="50" type="noConversion"/>
  </si>
  <si>
    <t xml:space="preserve">05TH0675P1-C </t>
    <phoneticPr fontId="50" type="noConversion"/>
  </si>
  <si>
    <t>06TH0029P</t>
    <phoneticPr fontId="50" type="noConversion"/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</si>
  <si>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Calibri"/>
        <family val="2"/>
      </rPr>
      <t xml:space="preserve"> $1M</t>
    </r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</si>
  <si>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Calibri"/>
        <family val="2"/>
      </rPr>
      <t xml:space="preserve"> $200K</t>
    </r>
  </si>
  <si>
    <r>
      <t xml:space="preserve">Super Big: </t>
    </r>
    <r>
      <rPr>
        <sz val="10"/>
        <rFont val="宋体"/>
        <family val="3"/>
        <charset val="134"/>
      </rPr>
      <t>≥</t>
    </r>
    <r>
      <rPr>
        <sz val="10"/>
        <rFont val="Calibri"/>
        <family val="2"/>
      </rPr>
      <t xml:space="preserve"> $500K</t>
    </r>
  </si>
  <si>
    <r>
      <t>PETS</t>
    </r>
    <r>
      <rPr>
        <sz val="10"/>
        <rFont val="宋体"/>
        <family val="3"/>
        <charset val="134"/>
      </rPr>
      <t>项目组</t>
    </r>
  </si>
  <si>
    <r>
      <t>STAR-</t>
    </r>
    <r>
      <rPr>
        <sz val="10"/>
        <rFont val="宋体"/>
        <family val="3"/>
        <charset val="134"/>
      </rPr>
      <t>项目组</t>
    </r>
  </si>
  <si>
    <t>YVONNE (ruffle edge)</t>
  </si>
  <si>
    <t>Twin:                                                66x86"+2.5"/20x26+2.5"(1)</t>
  </si>
  <si>
    <t>Full/Queen: 86x86"+2.5"/20x26+2.5"(2)</t>
  </si>
  <si>
    <t>King: 
102x86"+2.5"/20x36+2.5"(2)</t>
  </si>
  <si>
    <t>CARALIE FLORAL (lace trim)</t>
  </si>
  <si>
    <t>ROSE BOW  (add flange)</t>
    <phoneticPr fontId="50" type="noConversion"/>
  </si>
  <si>
    <t>Twin:                                                66x86"/20x26+1.5"(1)</t>
  </si>
  <si>
    <t>Full/Queen: 86x86"/20x26+1.5"(2)</t>
  </si>
  <si>
    <t>King: 
102x86"/20x36+1.5"(2)</t>
  </si>
  <si>
    <t>Twin:                                                66x86"/20x26+0.5"(1)</t>
  </si>
  <si>
    <t xml:space="preserve">SPRING TOILE (reorder) </t>
  </si>
  <si>
    <t>85gsm microfiber print front and reverse. Stitch quilted. 180gsm Slick Poly Fill. Folded packaging.</t>
  </si>
  <si>
    <t>Black/White</t>
  </si>
  <si>
    <t>last po</t>
  </si>
  <si>
    <t>RS14-6724</t>
  </si>
  <si>
    <t>RS14-6725</t>
    <phoneticPr fontId="50" type="noConversion"/>
  </si>
  <si>
    <t>022164340501</t>
  </si>
  <si>
    <t>022164340518</t>
  </si>
  <si>
    <t>Customer PO# 11252032, Ship date: 2025/7/16, order type: POE LA, Depature port: Shanghai, Load 0%                                                                                                                                                Note 1: Port Arrival Date 2025/8/7, shipping window 8/11-8/17/2025.                                                                                                                                                                                                      Note 2: Nested pack by size, 1 set ABBY FLORAL FQ   + 1 set WILLOW  FQ =2 sets; 1 set ABBY FLORAL K   + 1 set WILLOW  K =2 sets</t>
    <phoneticPr fontId="50" type="noConversion"/>
  </si>
  <si>
    <t>Customer PO# 11251689, Ship date: 2025/7/16, order type: POE LA, Depature port: Shanghai, Load 0%                                                                                                                                                Note 1: Port Arrival Date 2025/8/7, shipping window 8/11-8/17/2025..                                                                                                                                                                                                        Note 2: Nested pack by size, 1 set YVONNE  T   + 1 set CARALIE FLORAL   T =2 sets; 1 set YVONNE  FQ   + 1 set CARALIE FLORAL  FQ =2 sets; 1 set YVONNE  K   + 1 set CARALIE FLORAL   K =2 sets</t>
    <phoneticPr fontId="50" type="noConversion"/>
  </si>
  <si>
    <t>Customer PO# 11251940, Ship date: 2025/7/16, order type: POE LA, Depature port: Shanghai, Load 0%                                                                                                                                                Note 1: Port Arrival Date 2025/8/7, shipping window 8/11-8/17/2025.                                                                                                                                                                                                    Note 2: Nested pack by size, 1 set ROSE BOW SCALLOP  T   + 1 set DEVON T =2 sets; 1 set ROSE BOW SCALLOP   FQ   + 1 set DEVON FQ =2 sets; 1 set ROSE BOW SCALLOP   K   + 1 set DEVON  K =2 sets</t>
    <phoneticPr fontId="50" type="noConversion"/>
  </si>
  <si>
    <t>Serafina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</si>
</sst>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\¥* #,##0.00_ ;_ \¥* \-#,##0.00_ ;_ \¥* &quot;-&quot;??_ ;_ @_ "/>
    <numFmt numFmtId="179" formatCode="#."/>
    <numFmt numFmtId="180" formatCode="&quot;$&quot;#,##0\ ;\(&quot;$&quot;#,##0\)"/>
    <numFmt numFmtId="181" formatCode="[$￥-804]#,##0.00"/>
    <numFmt numFmtId="182" formatCode="&quot;$&quot;#,##0.00"/>
    <numFmt numFmtId="183" formatCode="&quot;$&quot;#,##0"/>
    <numFmt numFmtId="184" formatCode="0.0000"/>
    <numFmt numFmtId="185" formatCode="0.0%"/>
    <numFmt numFmtId="186" formatCode="#,##0_ "/>
  </numFmts>
  <fonts count="56" x14ac:knownFonts="1">
    <font>
      <sz val="12"/>
      <name val="宋体"/>
      <charset val="134"/>
    </font>
    <font>
      <b/>
      <sz val="10"/>
      <name val="宋体"/>
      <family val="2"/>
      <scheme val="minor"/>
    </font>
    <font>
      <b/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0"/>
      <name val="宋体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name val="Helv"/>
      <family val="2"/>
    </font>
    <font>
      <u/>
      <sz val="7.2"/>
      <color indexed="12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u/>
      <sz val="9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2"/>
      <color indexed="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sz val="14"/>
      <color theme="1"/>
      <name val="宋体"/>
      <family val="2"/>
      <scheme val="minor"/>
    </font>
    <font>
      <u/>
      <sz val="12"/>
      <color theme="10"/>
      <name val="宋体"/>
      <family val="3"/>
      <charset val="134"/>
    </font>
    <font>
      <sz val="1"/>
      <color indexed="16"/>
      <name val="Courier"/>
      <family val="3"/>
    </font>
    <font>
      <b/>
      <sz val="13"/>
      <color indexed="56"/>
      <name val="Calibri"/>
      <family val="2"/>
    </font>
    <font>
      <sz val="14"/>
      <name val="Arial"/>
      <family val="2"/>
    </font>
    <font>
      <sz val="12"/>
      <color theme="1"/>
      <name val="宋体"/>
      <family val="2"/>
      <scheme val="minor"/>
    </font>
    <font>
      <u/>
      <sz val="9"/>
      <color theme="10"/>
      <name val="Arial"/>
      <family val="2"/>
    </font>
    <font>
      <u/>
      <sz val="10.199999999999999"/>
      <color indexed="12"/>
      <name val="Arial"/>
      <family val="2"/>
    </font>
    <font>
      <u/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宋体"/>
      <family val="3"/>
      <charset val="134"/>
    </font>
    <font>
      <b/>
      <sz val="14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4">
    <xf numFmtId="181" fontId="0" fillId="0" borderId="0" applyBorder="0"/>
    <xf numFmtId="181" fontId="51" fillId="0" borderId="0" applyBorder="0"/>
    <xf numFmtId="181" fontId="51" fillId="0" borderId="0" applyBorder="0"/>
    <xf numFmtId="181" fontId="51" fillId="0" borderId="0" applyBorder="0"/>
    <xf numFmtId="181" fontId="3" fillId="0" borderId="0" applyBorder="0">
      <alignment vertical="center"/>
    </xf>
    <xf numFmtId="181" fontId="3" fillId="0" borderId="0" applyBorder="0"/>
    <xf numFmtId="181" fontId="51" fillId="0" borderId="0" applyBorder="0"/>
    <xf numFmtId="181" fontId="3" fillId="0" borderId="0" applyBorder="0"/>
    <xf numFmtId="181" fontId="15" fillId="12" borderId="0" applyNumberFormat="0" applyBorder="0" applyAlignment="0" applyProtection="0">
      <alignment vertical="center"/>
    </xf>
    <xf numFmtId="181" fontId="17" fillId="6" borderId="0" applyNumberFormat="0" applyBorder="0" applyAlignment="0" applyProtection="0"/>
    <xf numFmtId="181" fontId="17" fillId="12" borderId="0" applyNumberFormat="0" applyBorder="0" applyAlignment="0" applyProtection="0"/>
    <xf numFmtId="181" fontId="17" fillId="0" borderId="0" applyBorder="0"/>
    <xf numFmtId="181" fontId="16" fillId="15" borderId="0" applyNumberFormat="0" applyBorder="0" applyAlignment="0" applyProtection="0">
      <alignment vertical="center"/>
    </xf>
    <xf numFmtId="181" fontId="16" fillId="13" borderId="0" applyNumberFormat="0" applyBorder="0" applyAlignment="0" applyProtection="0">
      <alignment vertical="center"/>
    </xf>
    <xf numFmtId="181" fontId="16" fillId="13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81" fontId="18" fillId="0" borderId="0" applyBorder="0"/>
    <xf numFmtId="181" fontId="17" fillId="10" borderId="0" applyNumberFormat="0" applyBorder="0" applyAlignment="0" applyProtection="0"/>
    <xf numFmtId="181" fontId="17" fillId="5" borderId="0" applyNumberFormat="0" applyBorder="0" applyAlignment="0" applyProtection="0"/>
    <xf numFmtId="177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181" fontId="20" fillId="0" borderId="0" applyBorder="0"/>
    <xf numFmtId="181" fontId="16" fillId="7" borderId="0" applyNumberFormat="0" applyBorder="0" applyAlignment="0" applyProtection="0">
      <alignment vertical="center"/>
    </xf>
    <xf numFmtId="181" fontId="17" fillId="8" borderId="0" applyNumberFormat="0" applyBorder="0" applyAlignment="0" applyProtection="0"/>
    <xf numFmtId="181" fontId="17" fillId="17" borderId="0" applyNumberFormat="0" applyBorder="0" applyAlignment="0" applyProtection="0"/>
    <xf numFmtId="181" fontId="21" fillId="19" borderId="0" applyNumberFormat="0" applyBorder="0" applyAlignment="0" applyProtection="0"/>
    <xf numFmtId="181" fontId="17" fillId="16" borderId="0" applyNumberFormat="0" applyBorder="0" applyAlignment="0" applyProtection="0"/>
    <xf numFmtId="181" fontId="22" fillId="20" borderId="21" applyNumberFormat="0" applyAlignment="0" applyProtection="0"/>
    <xf numFmtId="181" fontId="15" fillId="6" borderId="0" applyNumberFormat="0" applyBorder="0" applyAlignment="0" applyProtection="0">
      <alignment vertical="center"/>
    </xf>
    <xf numFmtId="181" fontId="21" fillId="18" borderId="0" applyNumberFormat="0" applyBorder="0" applyAlignment="0" applyProtection="0"/>
    <xf numFmtId="181" fontId="16" fillId="15" borderId="0" applyNumberFormat="0" applyBorder="0" applyAlignment="0" applyProtection="0">
      <alignment vertical="center"/>
    </xf>
    <xf numFmtId="181" fontId="21" fillId="21" borderId="0" applyNumberFormat="0" applyBorder="0" applyAlignment="0" applyProtection="0"/>
    <xf numFmtId="181" fontId="21" fillId="22" borderId="0" applyNumberFormat="0" applyBorder="0" applyAlignment="0" applyProtection="0"/>
    <xf numFmtId="181" fontId="15" fillId="14" borderId="0" applyNumberFormat="0" applyBorder="0" applyAlignment="0" applyProtection="0">
      <alignment vertical="center"/>
    </xf>
    <xf numFmtId="181" fontId="15" fillId="5" borderId="0" applyNumberFormat="0" applyBorder="0" applyAlignment="0" applyProtection="0">
      <alignment vertical="center"/>
    </xf>
    <xf numFmtId="181" fontId="23" fillId="0" borderId="0" applyBorder="0"/>
    <xf numFmtId="181" fontId="15" fillId="16" borderId="0" applyNumberFormat="0" applyBorder="0" applyAlignment="0" applyProtection="0">
      <alignment vertical="center"/>
    </xf>
    <xf numFmtId="181" fontId="15" fillId="12" borderId="0" applyNumberFormat="0" applyBorder="0" applyAlignment="0" applyProtection="0">
      <alignment vertical="center"/>
    </xf>
    <xf numFmtId="181" fontId="21" fillId="15" borderId="0" applyNumberFormat="0" applyBorder="0" applyAlignment="0" applyProtection="0"/>
    <xf numFmtId="181" fontId="15" fillId="11" borderId="0" applyNumberFormat="0" applyBorder="0" applyAlignment="0" applyProtection="0">
      <alignment vertical="center"/>
    </xf>
    <xf numFmtId="181" fontId="15" fillId="8" borderId="0" applyNumberFormat="0" applyBorder="0" applyAlignment="0" applyProtection="0">
      <alignment vertical="center"/>
    </xf>
    <xf numFmtId="181" fontId="15" fillId="6" borderId="0" applyNumberFormat="0" applyBorder="0" applyAlignment="0" applyProtection="0">
      <alignment vertical="center"/>
    </xf>
    <xf numFmtId="181" fontId="15" fillId="5" borderId="0" applyNumberFormat="0" applyBorder="0" applyAlignment="0" applyProtection="0">
      <alignment vertical="center"/>
    </xf>
    <xf numFmtId="181" fontId="15" fillId="16" borderId="0" applyNumberFormat="0" applyBorder="0" applyAlignment="0" applyProtection="0">
      <alignment vertical="center"/>
    </xf>
    <xf numFmtId="181" fontId="15" fillId="14" borderId="0" applyNumberFormat="0" applyBorder="0" applyAlignment="0" applyProtection="0">
      <alignment vertical="center"/>
    </xf>
    <xf numFmtId="181" fontId="16" fillId="11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/>
    <xf numFmtId="181" fontId="15" fillId="17" borderId="0" applyNumberFormat="0" applyBorder="0" applyAlignment="0" applyProtection="0">
      <alignment vertical="center"/>
    </xf>
    <xf numFmtId="181" fontId="16" fillId="11" borderId="0" applyNumberFormat="0" applyBorder="0" applyAlignment="0" applyProtection="0">
      <alignment vertical="center"/>
    </xf>
    <xf numFmtId="181" fontId="16" fillId="9" borderId="0" applyNumberFormat="0" applyBorder="0" applyAlignment="0" applyProtection="0">
      <alignment vertical="center"/>
    </xf>
    <xf numFmtId="181" fontId="15" fillId="11" borderId="0" applyNumberFormat="0" applyBorder="0" applyAlignment="0" applyProtection="0">
      <alignment vertical="center"/>
    </xf>
    <xf numFmtId="181" fontId="17" fillId="9" borderId="0" applyNumberFormat="0" applyBorder="0" applyAlignment="0" applyProtection="0"/>
    <xf numFmtId="181" fontId="18" fillId="0" borderId="0" applyBorder="0"/>
    <xf numFmtId="181" fontId="16" fillId="7" borderId="0" applyNumberFormat="0" applyBorder="0" applyAlignment="0" applyProtection="0">
      <alignment vertical="center"/>
    </xf>
    <xf numFmtId="181" fontId="15" fillId="9" borderId="0" applyNumberFormat="0" applyBorder="0" applyAlignment="0" applyProtection="0">
      <alignment vertical="center"/>
    </xf>
    <xf numFmtId="181" fontId="3" fillId="0" borderId="0" applyBorder="0"/>
    <xf numFmtId="181" fontId="24" fillId="0" borderId="0" applyNumberFormat="0" applyFill="0" applyBorder="0" applyAlignment="0" applyProtection="0">
      <alignment vertical="top"/>
      <protection locked="0"/>
    </xf>
    <xf numFmtId="181" fontId="16" fillId="18" borderId="0" applyNumberFormat="0" applyBorder="0" applyAlignment="0" applyProtection="0">
      <alignment vertical="center"/>
    </xf>
    <xf numFmtId="2" fontId="18" fillId="0" borderId="0" applyFont="0" applyFill="0" applyBorder="0" applyAlignment="0" applyProtection="0"/>
    <xf numFmtId="181" fontId="15" fillId="10" borderId="0" applyNumberFormat="0" applyBorder="0" applyAlignment="0" applyProtection="0">
      <alignment vertical="center"/>
    </xf>
    <xf numFmtId="181" fontId="15" fillId="17" borderId="0" applyNumberFormat="0" applyBorder="0" applyAlignment="0" applyProtection="0">
      <alignment vertical="center"/>
    </xf>
    <xf numFmtId="181" fontId="25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81" fontId="17" fillId="0" borderId="0" applyBorder="0"/>
    <xf numFmtId="181" fontId="15" fillId="10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1" fillId="13" borderId="0" applyNumberFormat="0" applyBorder="0" applyAlignment="0" applyProtection="0"/>
    <xf numFmtId="181" fontId="15" fillId="9" borderId="0" applyNumberFormat="0" applyBorder="0" applyAlignment="0" applyProtection="0">
      <alignment vertical="center"/>
    </xf>
    <xf numFmtId="181" fontId="26" fillId="0" borderId="0" applyBorder="0">
      <alignment vertical="top"/>
    </xf>
    <xf numFmtId="178" fontId="51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28" fillId="16" borderId="22" applyNumberFormat="0" applyAlignment="0" applyProtection="0"/>
    <xf numFmtId="181" fontId="16" fillId="9" borderId="0" applyNumberFormat="0" applyBorder="0" applyAlignment="0" applyProtection="0">
      <alignment vertical="center"/>
    </xf>
    <xf numFmtId="181" fontId="30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181" fontId="21" fillId="19" borderId="0" applyNumberFormat="0" applyBorder="0" applyAlignment="0" applyProtection="0"/>
    <xf numFmtId="181" fontId="31" fillId="0" borderId="23" applyNumberFormat="0" applyFill="0" applyAlignment="0" applyProtection="0"/>
    <xf numFmtId="181" fontId="32" fillId="25" borderId="0" applyNumberFormat="0" applyBorder="0" applyAlignment="0" applyProtection="0"/>
    <xf numFmtId="181" fontId="15" fillId="8" borderId="0" applyNumberFormat="0" applyBorder="0" applyAlignment="0" applyProtection="0">
      <alignment vertical="center"/>
    </xf>
    <xf numFmtId="181" fontId="16" fillId="18" borderId="0" applyNumberFormat="0" applyBorder="0" applyAlignment="0" applyProtection="0">
      <alignment vertical="center"/>
    </xf>
    <xf numFmtId="181" fontId="33" fillId="0" borderId="0" applyNumberFormat="0" applyFill="0" applyBorder="0" applyAlignment="0" applyProtection="0">
      <alignment vertical="top"/>
      <protection locked="0"/>
    </xf>
    <xf numFmtId="181" fontId="17" fillId="16" borderId="0" applyNumberFormat="0" applyBorder="0" applyAlignment="0" applyProtection="0"/>
    <xf numFmtId="181" fontId="18" fillId="23" borderId="0" applyNumberFormat="0" applyFont="0" applyBorder="0" applyAlignment="0" applyProtection="0"/>
    <xf numFmtId="43" fontId="18" fillId="0" borderId="0" applyFont="0" applyFill="0" applyBorder="0" applyAlignment="0" applyProtection="0"/>
    <xf numFmtId="181" fontId="35" fillId="8" borderId="0" applyNumberFormat="0" applyBorder="0" applyAlignment="0" applyProtection="0"/>
    <xf numFmtId="181" fontId="35" fillId="8" borderId="0" applyNumberFormat="0" applyBorder="0" applyAlignment="0" applyProtection="0"/>
    <xf numFmtId="181" fontId="29" fillId="23" borderId="22" applyNumberFormat="0" applyAlignment="0" applyProtection="0"/>
    <xf numFmtId="181" fontId="21" fillId="9" borderId="0" applyNumberFormat="0" applyBorder="0" applyAlignment="0" applyProtection="0"/>
    <xf numFmtId="2" fontId="20" fillId="0" borderId="0" applyFont="0" applyFill="0" applyBorder="0" applyAlignment="0" applyProtection="0"/>
    <xf numFmtId="181" fontId="36" fillId="23" borderId="0" applyNumberFormat="0" applyBorder="0" applyAlignment="0" applyProtection="0"/>
    <xf numFmtId="181" fontId="36" fillId="23" borderId="0" applyNumberFormat="0" applyBorder="0" applyAlignment="0" applyProtection="0"/>
    <xf numFmtId="181" fontId="27" fillId="0" borderId="0" applyBorder="0"/>
    <xf numFmtId="181" fontId="17" fillId="11" borderId="0" applyNumberFormat="0" applyBorder="0" applyAlignment="0" applyProtection="0"/>
    <xf numFmtId="43" fontId="19" fillId="0" borderId="0" applyFont="0" applyFill="0" applyBorder="0" applyAlignment="0" applyProtection="0"/>
    <xf numFmtId="181" fontId="17" fillId="14" borderId="0" applyNumberFormat="0" applyBorder="0" applyAlignment="0" applyProtection="0"/>
    <xf numFmtId="181" fontId="39" fillId="0" borderId="0" applyNumberFormat="0" applyFill="0" applyBorder="0" applyAlignment="0" applyProtection="0"/>
    <xf numFmtId="181" fontId="23" fillId="0" borderId="0" applyBorder="0"/>
    <xf numFmtId="181" fontId="40" fillId="0" borderId="0" applyBorder="0"/>
    <xf numFmtId="181" fontId="17" fillId="10" borderId="0" applyNumberFormat="0" applyBorder="0" applyAlignment="0" applyProtection="0"/>
    <xf numFmtId="181" fontId="3" fillId="0" borderId="0" applyBorder="0">
      <alignment vertical="center"/>
    </xf>
    <xf numFmtId="181" fontId="39" fillId="0" borderId="0" applyNumberFormat="0" applyFill="0" applyBorder="0" applyAlignment="0" applyProtection="0"/>
    <xf numFmtId="181" fontId="41" fillId="0" borderId="0" applyNumberFormat="0" applyFill="0" applyBorder="0" applyAlignment="0" applyProtection="0"/>
    <xf numFmtId="181" fontId="21" fillId="18" borderId="0" applyNumberFormat="0" applyBorder="0" applyAlignment="0" applyProtection="0"/>
    <xf numFmtId="179" fontId="42" fillId="0" borderId="0" applyBorder="0">
      <protection locked="0"/>
    </xf>
    <xf numFmtId="181" fontId="21" fillId="13" borderId="0" applyNumberFormat="0" applyBorder="0" applyAlignment="0" applyProtection="0"/>
    <xf numFmtId="181" fontId="51" fillId="0" borderId="0" applyBorder="0"/>
    <xf numFmtId="181" fontId="44" fillId="0" borderId="0" applyBorder="0"/>
    <xf numFmtId="181" fontId="51" fillId="0" borderId="0" applyBorder="0"/>
    <xf numFmtId="181" fontId="18" fillId="0" borderId="0" applyBorder="0">
      <alignment vertical="center"/>
    </xf>
    <xf numFmtId="3" fontId="20" fillId="0" borderId="0" applyFont="0" applyFill="0" applyBorder="0" applyAlignment="0" applyProtection="0"/>
    <xf numFmtId="181" fontId="37" fillId="10" borderId="0" applyNumberFormat="0" applyBorder="0" applyAlignment="0" applyProtection="0"/>
    <xf numFmtId="181" fontId="45" fillId="0" borderId="0" applyBorder="0"/>
    <xf numFmtId="181" fontId="21" fillId="11" borderId="0" applyNumberFormat="0" applyBorder="0" applyAlignment="0" applyProtection="0"/>
    <xf numFmtId="181" fontId="20" fillId="0" borderId="0" applyFont="0" applyFill="0" applyBorder="0" applyAlignment="0" applyProtection="0"/>
    <xf numFmtId="181" fontId="34" fillId="0" borderId="0" applyNumberFormat="0" applyFill="0" applyBorder="0" applyAlignment="0" applyProtection="0"/>
    <xf numFmtId="181" fontId="21" fillId="24" borderId="0" applyNumberFormat="0" applyBorder="0" applyAlignment="0" applyProtection="0"/>
    <xf numFmtId="181" fontId="18" fillId="23" borderId="0" applyNumberFormat="0" applyFont="0" applyBorder="0" applyAlignment="0" applyProtection="0"/>
    <xf numFmtId="181" fontId="32" fillId="25" borderId="0" applyNumberFormat="0" applyBorder="0" applyAlignment="0" applyProtection="0"/>
    <xf numFmtId="180" fontId="20" fillId="0" borderId="0" applyFont="0" applyFill="0" applyBorder="0" applyAlignment="0" applyProtection="0"/>
    <xf numFmtId="181" fontId="31" fillId="0" borderId="23" applyNumberFormat="0" applyFill="0" applyAlignment="0" applyProtection="0"/>
    <xf numFmtId="181" fontId="46" fillId="0" borderId="0" applyNumberFormat="0" applyFill="0" applyBorder="0" applyAlignment="0" applyProtection="0">
      <alignment vertical="top"/>
      <protection locked="0"/>
    </xf>
    <xf numFmtId="181" fontId="34" fillId="0" borderId="26" applyNumberFormat="0" applyFill="0" applyAlignment="0" applyProtection="0"/>
    <xf numFmtId="181" fontId="43" fillId="0" borderId="25" applyNumberFormat="0" applyFill="0" applyAlignment="0" applyProtection="0"/>
    <xf numFmtId="181" fontId="38" fillId="0" borderId="24" applyNumberFormat="0" applyFill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21" fillId="22" borderId="0" applyNumberFormat="0" applyBorder="0" applyAlignment="0" applyProtection="0"/>
    <xf numFmtId="3" fontId="18" fillId="0" borderId="0" applyFont="0" applyFill="0" applyBorder="0" applyAlignment="0" applyProtection="0"/>
    <xf numFmtId="181" fontId="47" fillId="0" borderId="0" applyNumberFormat="0" applyFill="0" applyBorder="0" applyAlignment="0" applyProtection="0">
      <alignment vertical="top"/>
      <protection locked="0"/>
    </xf>
    <xf numFmtId="181" fontId="48" fillId="0" borderId="0" applyNumberFormat="0" applyFill="0" applyBorder="0" applyAlignment="0" applyProtection="0">
      <alignment vertical="top"/>
      <protection locked="0"/>
    </xf>
    <xf numFmtId="181" fontId="21" fillId="11" borderId="0" applyNumberFormat="0" applyBorder="0" applyAlignment="0" applyProtection="0"/>
    <xf numFmtId="181" fontId="21" fillId="7" borderId="0" applyNumberFormat="0" applyBorder="0" applyAlignment="0" applyProtection="0"/>
    <xf numFmtId="181" fontId="18" fillId="0" borderId="0" applyBorder="0"/>
  </cellStyleXfs>
  <cellXfs count="185">
    <xf numFmtId="181" fontId="0" fillId="0" borderId="0" xfId="0"/>
    <xf numFmtId="181" fontId="9" fillId="0" borderId="10" xfId="1" applyFont="1" applyBorder="1" applyAlignment="1" applyProtection="1">
      <alignment horizontal="left"/>
      <protection locked="0"/>
    </xf>
    <xf numFmtId="181" fontId="9" fillId="0" borderId="4" xfId="1" applyFont="1" applyBorder="1" applyAlignment="1" applyProtection="1">
      <alignment horizontal="left"/>
      <protection locked="0"/>
    </xf>
    <xf numFmtId="181" fontId="12" fillId="0" borderId="4" xfId="1" applyFont="1" applyBorder="1" applyAlignment="1" applyProtection="1">
      <alignment horizontal="left"/>
      <protection locked="0"/>
    </xf>
    <xf numFmtId="181" fontId="12" fillId="0" borderId="10" xfId="1" applyFont="1" applyBorder="1" applyAlignment="1" applyProtection="1">
      <alignment horizontal="left"/>
      <protection locked="0"/>
    </xf>
    <xf numFmtId="181" fontId="12" fillId="0" borderId="13" xfId="1" applyFont="1" applyBorder="1" applyAlignment="1" applyProtection="1">
      <alignment horizontal="left"/>
      <protection locked="0"/>
    </xf>
    <xf numFmtId="181" fontId="9" fillId="0" borderId="13" xfId="1" applyFont="1" applyBorder="1" applyAlignment="1" applyProtection="1">
      <alignment horizontal="left"/>
      <protection locked="0"/>
    </xf>
    <xf numFmtId="181" fontId="8" fillId="0" borderId="4" xfId="108" applyFont="1" applyBorder="1" applyAlignment="1">
      <alignment horizontal="center"/>
    </xf>
    <xf numFmtId="181" fontId="1" fillId="0" borderId="5" xfId="108" applyFont="1" applyBorder="1" applyAlignment="1">
      <alignment horizontal="left" wrapText="1"/>
    </xf>
    <xf numFmtId="181" fontId="3" fillId="0" borderId="0" xfId="0" applyFont="1" applyBorder="1" applyAlignment="1">
      <alignment vertical="center"/>
    </xf>
    <xf numFmtId="181" fontId="3" fillId="2" borderId="0" xfId="0" applyFont="1" applyFill="1" applyBorder="1" applyAlignment="1">
      <alignment vertical="center"/>
    </xf>
    <xf numFmtId="181" fontId="1" fillId="0" borderId="4" xfId="1" applyFont="1" applyBorder="1" applyAlignment="1">
      <alignment horizontal="left" wrapText="1"/>
    </xf>
    <xf numFmtId="2" fontId="2" fillId="2" borderId="4" xfId="108" applyNumberFormat="1" applyFont="1" applyFill="1" applyBorder="1" applyAlignment="1">
      <alignment horizontal="center" wrapText="1"/>
    </xf>
    <xf numFmtId="1" fontId="6" fillId="3" borderId="4" xfId="108" applyNumberFormat="1" applyFont="1" applyFill="1" applyBorder="1" applyAlignment="1">
      <alignment horizontal="center" wrapText="1"/>
    </xf>
    <xf numFmtId="181" fontId="1" fillId="0" borderId="4" xfId="108" applyFont="1" applyBorder="1" applyAlignment="1">
      <alignment horizontal="left" wrapText="1"/>
    </xf>
    <xf numFmtId="181" fontId="6" fillId="0" borderId="8" xfId="108" applyFont="1" applyBorder="1" applyAlignment="1">
      <alignment horizontal="center" wrapText="1"/>
    </xf>
    <xf numFmtId="181" fontId="6" fillId="0" borderId="4" xfId="108" applyFont="1" applyBorder="1" applyAlignment="1">
      <alignment horizontal="center" wrapText="1"/>
    </xf>
    <xf numFmtId="181" fontId="7" fillId="0" borderId="0" xfId="108" applyFont="1" applyAlignment="1">
      <alignment horizontal="left"/>
    </xf>
    <xf numFmtId="181" fontId="8" fillId="0" borderId="0" xfId="108" applyFont="1" applyAlignment="1">
      <alignment horizontal="left"/>
    </xf>
    <xf numFmtId="181" fontId="9" fillId="0" borderId="0" xfId="108" applyFont="1" applyAlignment="1">
      <alignment horizontal="left"/>
    </xf>
    <xf numFmtId="181" fontId="7" fillId="0" borderId="0" xfId="1" applyFont="1" applyAlignment="1" applyProtection="1">
      <alignment horizontal="left"/>
      <protection locked="0"/>
    </xf>
    <xf numFmtId="181" fontId="7" fillId="0" borderId="0" xfId="1" applyFont="1" applyProtection="1">
      <protection locked="0"/>
    </xf>
    <xf numFmtId="49" fontId="7" fillId="0" borderId="0" xfId="1" applyNumberFormat="1" applyFont="1" applyAlignment="1" applyProtection="1">
      <alignment horizontal="left"/>
      <protection locked="0"/>
    </xf>
    <xf numFmtId="181" fontId="8" fillId="0" borderId="0" xfId="1" applyFont="1" applyAlignment="1" applyProtection="1">
      <alignment horizontal="left"/>
      <protection locked="0"/>
    </xf>
    <xf numFmtId="10" fontId="7" fillId="0" borderId="0" xfId="1" applyNumberFormat="1" applyFont="1" applyAlignment="1" applyProtection="1">
      <alignment horizontal="left"/>
      <protection locked="0"/>
    </xf>
    <xf numFmtId="181" fontId="7" fillId="0" borderId="0" xfId="1" applyFont="1" applyAlignment="1" applyProtection="1">
      <alignment horizontal="center"/>
      <protection locked="0"/>
    </xf>
    <xf numFmtId="181" fontId="7" fillId="0" borderId="0" xfId="108" applyFont="1"/>
    <xf numFmtId="3" fontId="7" fillId="0" borderId="0" xfId="108" applyNumberFormat="1" applyFont="1"/>
    <xf numFmtId="181" fontId="8" fillId="0" borderId="0" xfId="108" applyFont="1" applyAlignment="1">
      <alignment horizontal="center"/>
    </xf>
    <xf numFmtId="182" fontId="7" fillId="0" borderId="0" xfId="1" applyNumberFormat="1" applyFont="1" applyAlignment="1" applyProtection="1">
      <alignment horizontal="left"/>
      <protection locked="0"/>
    </xf>
    <xf numFmtId="181" fontId="10" fillId="0" borderId="0" xfId="1" applyFont="1" applyAlignment="1" applyProtection="1">
      <alignment horizontal="left"/>
      <protection locked="0"/>
    </xf>
    <xf numFmtId="181" fontId="11" fillId="0" borderId="0" xfId="1" applyFont="1" applyProtection="1">
      <protection locked="0"/>
    </xf>
    <xf numFmtId="181" fontId="12" fillId="0" borderId="9" xfId="1" applyFont="1" applyBorder="1" applyAlignment="1" applyProtection="1">
      <alignment horizontal="left"/>
      <protection locked="0"/>
    </xf>
    <xf numFmtId="181" fontId="12" fillId="0" borderId="11" xfId="1" applyFont="1" applyBorder="1" applyAlignment="1" applyProtection="1">
      <alignment horizontal="left"/>
      <protection locked="0"/>
    </xf>
    <xf numFmtId="183" fontId="9" fillId="0" borderId="4" xfId="1" applyNumberFormat="1" applyFont="1" applyBorder="1" applyAlignment="1" applyProtection="1">
      <alignment horizontal="left"/>
      <protection locked="0"/>
    </xf>
    <xf numFmtId="181" fontId="12" fillId="0" borderId="12" xfId="1" applyFont="1" applyBorder="1" applyAlignment="1" applyProtection="1">
      <alignment horizontal="left"/>
      <protection locked="0"/>
    </xf>
    <xf numFmtId="14" fontId="9" fillId="0" borderId="13" xfId="1" applyNumberFormat="1" applyFont="1" applyBorder="1" applyAlignment="1" applyProtection="1">
      <alignment horizontal="left"/>
      <protection locked="0"/>
    </xf>
    <xf numFmtId="181" fontId="8" fillId="0" borderId="1" xfId="108" applyFont="1" applyBorder="1" applyAlignment="1">
      <alignment horizontal="center" wrapText="1"/>
    </xf>
    <xf numFmtId="181" fontId="8" fillId="0" borderId="2" xfId="108" applyFont="1" applyBorder="1" applyAlignment="1">
      <alignment horizontal="center" wrapText="1"/>
    </xf>
    <xf numFmtId="181" fontId="8" fillId="0" borderId="4" xfId="108" applyFont="1" applyBorder="1" applyAlignment="1">
      <alignment horizontal="center" wrapText="1"/>
    </xf>
    <xf numFmtId="181" fontId="12" fillId="0" borderId="4" xfId="1" applyFont="1" applyBorder="1" applyAlignment="1">
      <alignment horizontal="left" wrapText="1"/>
    </xf>
    <xf numFmtId="49" fontId="9" fillId="2" borderId="4" xfId="0" applyNumberFormat="1" applyFont="1" applyFill="1" applyBorder="1"/>
    <xf numFmtId="182" fontId="8" fillId="0" borderId="0" xfId="1" applyNumberFormat="1" applyFont="1" applyAlignment="1" applyProtection="1">
      <alignment horizontal="left"/>
      <protection locked="0"/>
    </xf>
    <xf numFmtId="181" fontId="12" fillId="0" borderId="0" xfId="1" applyFont="1" applyAlignment="1" applyProtection="1">
      <alignment horizontal="left"/>
      <protection locked="0"/>
    </xf>
    <xf numFmtId="181" fontId="12" fillId="0" borderId="0" xfId="1" applyFont="1" applyProtection="1">
      <protection locked="0"/>
    </xf>
    <xf numFmtId="181" fontId="12" fillId="0" borderId="0" xfId="1" applyFont="1" applyAlignment="1" applyProtection="1">
      <alignment wrapText="1"/>
      <protection locked="0"/>
    </xf>
    <xf numFmtId="49" fontId="8" fillId="0" borderId="2" xfId="108" applyNumberFormat="1" applyFont="1" applyBorder="1" applyAlignment="1">
      <alignment horizontal="center" wrapText="1"/>
    </xf>
    <xf numFmtId="49" fontId="8" fillId="0" borderId="1" xfId="108" applyNumberFormat="1" applyFont="1" applyBorder="1" applyAlignment="1">
      <alignment horizontal="center" wrapText="1"/>
    </xf>
    <xf numFmtId="181" fontId="13" fillId="2" borderId="14" xfId="108" applyFont="1" applyFill="1" applyBorder="1" applyAlignment="1">
      <alignment wrapText="1"/>
    </xf>
    <xf numFmtId="181" fontId="8" fillId="2" borderId="0" xfId="108" applyFont="1" applyFill="1" applyAlignment="1">
      <alignment vertical="center"/>
    </xf>
    <xf numFmtId="181" fontId="8" fillId="2" borderId="0" xfId="108" applyFont="1" applyFill="1" applyAlignment="1">
      <alignment horizontal="left"/>
    </xf>
    <xf numFmtId="181" fontId="13" fillId="2" borderId="0" xfId="108" applyFont="1" applyFill="1" applyAlignment="1">
      <alignment vertical="center"/>
    </xf>
    <xf numFmtId="2" fontId="12" fillId="0" borderId="4" xfId="108" applyNumberFormat="1" applyFont="1" applyBorder="1" applyAlignment="1">
      <alignment wrapText="1"/>
    </xf>
    <xf numFmtId="2" fontId="12" fillId="4" borderId="4" xfId="108" applyNumberFormat="1" applyFont="1" applyFill="1" applyBorder="1" applyAlignment="1">
      <alignment wrapText="1"/>
    </xf>
    <xf numFmtId="181" fontId="8" fillId="0" borderId="5" xfId="108" applyFont="1" applyBorder="1" applyAlignment="1">
      <alignment horizontal="left" wrapText="1"/>
    </xf>
    <xf numFmtId="181" fontId="8" fillId="0" borderId="4" xfId="108" applyFont="1" applyBorder="1" applyAlignment="1">
      <alignment horizontal="left" wrapText="1"/>
    </xf>
    <xf numFmtId="181" fontId="13" fillId="2" borderId="0" xfId="108" applyFont="1" applyFill="1"/>
    <xf numFmtId="184" fontId="9" fillId="0" borderId="4" xfId="108" applyNumberFormat="1" applyFont="1" applyBorder="1"/>
    <xf numFmtId="3" fontId="9" fillId="0" borderId="4" xfId="108" applyNumberFormat="1" applyFont="1" applyBorder="1"/>
    <xf numFmtId="3" fontId="12" fillId="0" borderId="4" xfId="108" applyNumberFormat="1" applyFont="1" applyBorder="1"/>
    <xf numFmtId="182" fontId="9" fillId="0" borderId="4" xfId="108" applyNumberFormat="1" applyFont="1" applyBorder="1" applyAlignment="1">
      <alignment wrapText="1"/>
    </xf>
    <xf numFmtId="181" fontId="7" fillId="0" borderId="0" xfId="1" applyFont="1" applyAlignment="1" applyProtection="1">
      <alignment horizontal="center" vertical="center" wrapText="1"/>
      <protection locked="0"/>
    </xf>
    <xf numFmtId="9" fontId="7" fillId="0" borderId="0" xfId="1" applyNumberFormat="1" applyFont="1" applyAlignment="1" applyProtection="1">
      <alignment horizontal="center"/>
      <protection locked="0"/>
    </xf>
    <xf numFmtId="9" fontId="7" fillId="0" borderId="0" xfId="1" applyNumberFormat="1" applyFont="1" applyAlignment="1" applyProtection="1">
      <alignment horizontal="center" wrapText="1"/>
      <protection locked="0"/>
    </xf>
    <xf numFmtId="181" fontId="8" fillId="0" borderId="18" xfId="108" applyFont="1" applyBorder="1" applyAlignment="1">
      <alignment horizontal="left"/>
    </xf>
    <xf numFmtId="181" fontId="7" fillId="0" borderId="19" xfId="108" applyFont="1" applyBorder="1" applyAlignment="1">
      <alignment horizontal="left"/>
    </xf>
    <xf numFmtId="181" fontId="7" fillId="0" borderId="20" xfId="108" applyFont="1" applyBorder="1" applyAlignment="1">
      <alignment horizontal="left"/>
    </xf>
    <xf numFmtId="181" fontId="8" fillId="0" borderId="4" xfId="108" applyFont="1" applyBorder="1" applyAlignment="1">
      <alignment horizontal="left"/>
    </xf>
    <xf numFmtId="9" fontId="8" fillId="0" borderId="4" xfId="108" applyNumberFormat="1" applyFont="1" applyBorder="1" applyAlignment="1">
      <alignment horizontal="left" wrapText="1"/>
    </xf>
    <xf numFmtId="10" fontId="8" fillId="0" borderId="4" xfId="108" applyNumberFormat="1" applyFont="1" applyBorder="1"/>
    <xf numFmtId="9" fontId="8" fillId="0" borderId="4" xfId="108" applyNumberFormat="1" applyFont="1" applyBorder="1" applyAlignment="1">
      <alignment horizontal="center" wrapText="1"/>
    </xf>
    <xf numFmtId="181" fontId="9" fillId="0" borderId="4" xfId="1" applyFont="1" applyBorder="1" applyAlignment="1">
      <alignment wrapText="1"/>
    </xf>
    <xf numFmtId="176" fontId="9" fillId="0" borderId="4" xfId="108" applyNumberFormat="1" applyFont="1" applyBorder="1"/>
    <xf numFmtId="182" fontId="9" fillId="0" borderId="4" xfId="71" applyNumberFormat="1" applyFont="1" applyFill="1" applyBorder="1"/>
    <xf numFmtId="185" fontId="8" fillId="2" borderId="0" xfId="2" applyNumberFormat="1" applyFont="1" applyFill="1" applyAlignment="1">
      <alignment horizontal="center"/>
    </xf>
    <xf numFmtId="182" fontId="8" fillId="2" borderId="0" xfId="108" applyNumberFormat="1" applyFont="1" applyFill="1" applyAlignment="1">
      <alignment horizontal="left"/>
    </xf>
    <xf numFmtId="182" fontId="9" fillId="0" borderId="4" xfId="108" applyNumberFormat="1" applyFont="1" applyBorder="1"/>
    <xf numFmtId="185" fontId="9" fillId="0" borderId="4" xfId="2" applyNumberFormat="1" applyFont="1" applyBorder="1" applyAlignment="1">
      <alignment horizontal="center"/>
    </xf>
    <xf numFmtId="182" fontId="12" fillId="2" borderId="8" xfId="70" applyNumberFormat="1" applyFont="1" applyFill="1" applyBorder="1"/>
    <xf numFmtId="182" fontId="12" fillId="0" borderId="8" xfId="70" applyNumberFormat="1" applyFont="1" applyFill="1" applyBorder="1"/>
    <xf numFmtId="185" fontId="9" fillId="0" borderId="4" xfId="108" applyNumberFormat="1" applyFont="1" applyBorder="1"/>
    <xf numFmtId="182" fontId="12" fillId="0" borderId="4" xfId="71" applyNumberFormat="1" applyFont="1" applyFill="1" applyBorder="1"/>
    <xf numFmtId="181" fontId="7" fillId="0" borderId="0" xfId="1" applyFont="1" applyAlignment="1">
      <alignment horizontal="left"/>
    </xf>
    <xf numFmtId="181" fontId="7" fillId="0" borderId="0" xfId="1" applyFont="1"/>
    <xf numFmtId="14" fontId="7" fillId="0" borderId="0" xfId="1" applyNumberFormat="1" applyFont="1"/>
    <xf numFmtId="182" fontId="7" fillId="0" borderId="0" xfId="1" applyNumberFormat="1" applyFont="1" applyAlignment="1">
      <alignment horizontal="left"/>
    </xf>
    <xf numFmtId="186" fontId="7" fillId="0" borderId="0" xfId="1" applyNumberFormat="1" applyFont="1" applyAlignment="1" applyProtection="1">
      <alignment horizontal="center"/>
      <protection locked="0"/>
    </xf>
    <xf numFmtId="186" fontId="8" fillId="2" borderId="0" xfId="108" applyNumberFormat="1" applyFont="1" applyFill="1" applyAlignment="1">
      <alignment horizontal="center"/>
    </xf>
    <xf numFmtId="186" fontId="12" fillId="2" borderId="8" xfId="71" applyNumberFormat="1" applyFont="1" applyFill="1" applyBorder="1"/>
    <xf numFmtId="186" fontId="7" fillId="0" borderId="0" xfId="1" applyNumberFormat="1" applyFont="1" applyAlignment="1" applyProtection="1">
      <alignment horizontal="left"/>
      <protection locked="0"/>
    </xf>
    <xf numFmtId="181" fontId="9" fillId="0" borderId="0" xfId="1" applyFont="1" applyAlignment="1" applyProtection="1">
      <alignment horizontal="left" wrapText="1"/>
      <protection locked="0"/>
    </xf>
    <xf numFmtId="14" fontId="9" fillId="0" borderId="0" xfId="1" applyNumberFormat="1" applyFont="1" applyAlignment="1" applyProtection="1">
      <alignment horizontal="left"/>
      <protection locked="0"/>
    </xf>
    <xf numFmtId="181" fontId="13" fillId="2" borderId="4" xfId="108" applyFont="1" applyFill="1" applyBorder="1" applyAlignment="1">
      <alignment wrapText="1"/>
    </xf>
    <xf numFmtId="185" fontId="12" fillId="0" borderId="4" xfId="2" applyNumberFormat="1" applyFont="1" applyBorder="1" applyAlignment="1">
      <alignment wrapText="1"/>
    </xf>
    <xf numFmtId="185" fontId="12" fillId="2" borderId="4" xfId="108" applyNumberFormat="1" applyFont="1" applyFill="1" applyBorder="1"/>
    <xf numFmtId="181" fontId="55" fillId="2" borderId="8" xfId="108" applyFont="1" applyFill="1" applyBorder="1" applyAlignment="1">
      <alignment horizontal="center" vertical="center" wrapText="1"/>
    </xf>
    <xf numFmtId="0" fontId="12" fillId="0" borderId="4" xfId="108" applyNumberFormat="1" applyFont="1" applyBorder="1" applyAlignment="1">
      <alignment horizontal="center" wrapText="1"/>
    </xf>
    <xf numFmtId="0" fontId="8" fillId="2" borderId="0" xfId="108" applyNumberFormat="1" applyFont="1" applyFill="1" applyAlignment="1">
      <alignment horizontal="left"/>
    </xf>
    <xf numFmtId="182" fontId="12" fillId="4" borderId="8" xfId="70" applyNumberFormat="1" applyFont="1" applyFill="1" applyBorder="1"/>
    <xf numFmtId="181" fontId="9" fillId="0" borderId="0" xfId="1" applyFont="1" applyAlignment="1" applyProtection="1">
      <alignment horizontal="left"/>
      <protection locked="0"/>
    </xf>
    <xf numFmtId="181" fontId="13" fillId="2" borderId="0" xfId="108" applyFont="1" applyFill="1" applyAlignment="1">
      <alignment horizontal="center" vertical="center"/>
    </xf>
    <xf numFmtId="181" fontId="8" fillId="0" borderId="4" xfId="108" applyFont="1" applyBorder="1" applyAlignment="1">
      <alignment horizontal="center" wrapText="1"/>
    </xf>
    <xf numFmtId="186" fontId="8" fillId="0" borderId="6" xfId="108" applyNumberFormat="1" applyFont="1" applyBorder="1" applyAlignment="1">
      <alignment horizontal="center" wrapText="1"/>
    </xf>
    <xf numFmtId="186" fontId="8" fillId="0" borderId="2" xfId="108" applyNumberFormat="1" applyFont="1" applyBorder="1" applyAlignment="1">
      <alignment horizontal="center" wrapText="1"/>
    </xf>
    <xf numFmtId="186" fontId="8" fillId="0" borderId="1" xfId="108" applyNumberFormat="1" applyFont="1" applyBorder="1" applyAlignment="1">
      <alignment horizontal="center" wrapText="1"/>
    </xf>
    <xf numFmtId="181" fontId="8" fillId="0" borderId="6" xfId="108" applyFont="1" applyBorder="1" applyAlignment="1">
      <alignment horizontal="center" wrapText="1"/>
    </xf>
    <xf numFmtId="181" fontId="8" fillId="0" borderId="2" xfId="108" applyFont="1" applyBorder="1" applyAlignment="1">
      <alignment horizontal="center" wrapText="1"/>
    </xf>
    <xf numFmtId="181" fontId="8" fillId="0" borderId="1" xfId="108" applyFont="1" applyBorder="1" applyAlignment="1">
      <alignment horizontal="center" wrapText="1"/>
    </xf>
    <xf numFmtId="181" fontId="8" fillId="0" borderId="8" xfId="108" applyFont="1" applyBorder="1" applyAlignment="1">
      <alignment horizontal="center" wrapText="1"/>
    </xf>
    <xf numFmtId="181" fontId="8" fillId="0" borderId="8" xfId="108" applyFont="1" applyBorder="1" applyAlignment="1">
      <alignment horizontal="center"/>
    </xf>
    <xf numFmtId="181" fontId="8" fillId="0" borderId="14" xfId="108" applyFont="1" applyBorder="1" applyAlignment="1">
      <alignment horizontal="center"/>
    </xf>
    <xf numFmtId="181" fontId="8" fillId="0" borderId="5" xfId="108" applyFont="1" applyBorder="1" applyAlignment="1">
      <alignment horizontal="center"/>
    </xf>
    <xf numFmtId="181" fontId="12" fillId="0" borderId="6" xfId="106" applyFont="1" applyBorder="1" applyAlignment="1">
      <alignment horizontal="left" vertical="center" wrapText="1"/>
    </xf>
    <xf numFmtId="181" fontId="12" fillId="0" borderId="2" xfId="106" applyFont="1" applyBorder="1" applyAlignment="1">
      <alignment horizontal="left" vertical="center" wrapText="1"/>
    </xf>
    <xf numFmtId="181" fontId="12" fillId="0" borderId="1" xfId="106" applyFont="1" applyBorder="1" applyAlignment="1">
      <alignment horizontal="left" vertical="center" wrapText="1"/>
    </xf>
    <xf numFmtId="181" fontId="12" fillId="0" borderId="6" xfId="108" applyFont="1" applyBorder="1" applyAlignment="1">
      <alignment horizontal="center" vertical="center" wrapText="1"/>
    </xf>
    <xf numFmtId="181" fontId="12" fillId="0" borderId="2" xfId="108" applyFont="1" applyBorder="1" applyAlignment="1">
      <alignment horizontal="center" vertical="center" wrapText="1"/>
    </xf>
    <xf numFmtId="181" fontId="12" fillId="0" borderId="1" xfId="108" applyFont="1" applyBorder="1" applyAlignment="1">
      <alignment horizontal="center" vertical="center" wrapText="1"/>
    </xf>
    <xf numFmtId="181" fontId="14" fillId="0" borderId="6" xfId="108" applyFont="1" applyBorder="1" applyAlignment="1">
      <alignment horizontal="center" vertical="center" wrapText="1"/>
    </xf>
    <xf numFmtId="181" fontId="14" fillId="0" borderId="2" xfId="108" applyFont="1" applyBorder="1" applyAlignment="1">
      <alignment horizontal="center" vertical="center" wrapText="1"/>
    </xf>
    <xf numFmtId="181" fontId="14" fillId="0" borderId="1" xfId="108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2" fillId="0" borderId="2" xfId="108" applyNumberFormat="1" applyFont="1" applyBorder="1" applyAlignment="1">
      <alignment horizontal="center" vertical="center" wrapText="1"/>
    </xf>
    <xf numFmtId="2" fontId="12" fillId="0" borderId="1" xfId="108" applyNumberFormat="1" applyFont="1" applyBorder="1" applyAlignment="1">
      <alignment horizontal="center" vertical="center" wrapText="1"/>
    </xf>
    <xf numFmtId="2" fontId="12" fillId="0" borderId="6" xfId="108" applyNumberFormat="1" applyFont="1" applyBorder="1" applyAlignment="1">
      <alignment horizontal="center" vertical="center" wrapText="1"/>
    </xf>
    <xf numFmtId="181" fontId="12" fillId="0" borderId="27" xfId="108" applyFont="1" applyBorder="1" applyAlignment="1">
      <alignment horizontal="center" vertical="center" wrapText="1"/>
    </xf>
    <xf numFmtId="181" fontId="12" fillId="4" borderId="2" xfId="108" applyFont="1" applyFill="1" applyBorder="1" applyAlignment="1">
      <alignment horizontal="center" vertical="center" wrapText="1"/>
    </xf>
    <xf numFmtId="181" fontId="12" fillId="4" borderId="1" xfId="108" applyFont="1" applyFill="1" applyBorder="1" applyAlignment="1">
      <alignment horizontal="center" vertical="center" wrapText="1"/>
    </xf>
    <xf numFmtId="181" fontId="12" fillId="0" borderId="6" xfId="106" applyFont="1" applyBorder="1" applyAlignment="1">
      <alignment horizontal="center" vertical="center" wrapText="1"/>
    </xf>
    <xf numFmtId="181" fontId="12" fillId="0" borderId="2" xfId="106" applyFont="1" applyBorder="1" applyAlignment="1">
      <alignment horizontal="center" vertical="center" wrapText="1"/>
    </xf>
    <xf numFmtId="181" fontId="12" fillId="0" borderId="1" xfId="106" applyFont="1" applyBorder="1" applyAlignment="1">
      <alignment horizontal="center" vertical="center" wrapText="1"/>
    </xf>
    <xf numFmtId="181" fontId="12" fillId="0" borderId="6" xfId="1" applyFont="1" applyBorder="1" applyAlignment="1">
      <alignment horizontal="center" vertical="center" wrapText="1"/>
    </xf>
    <xf numFmtId="181" fontId="12" fillId="0" borderId="2" xfId="1" applyFont="1" applyBorder="1" applyAlignment="1">
      <alignment horizontal="center" vertical="center" wrapText="1"/>
    </xf>
    <xf numFmtId="181" fontId="12" fillId="0" borderId="1" xfId="1" applyFont="1" applyBorder="1" applyAlignment="1">
      <alignment horizontal="center" vertical="center" wrapText="1"/>
    </xf>
    <xf numFmtId="181" fontId="13" fillId="2" borderId="8" xfId="108" applyFont="1" applyFill="1" applyBorder="1" applyAlignment="1">
      <alignment horizontal="left" vertical="top" wrapText="1"/>
    </xf>
    <xf numFmtId="181" fontId="13" fillId="2" borderId="14" xfId="108" applyFont="1" applyFill="1" applyBorder="1" applyAlignment="1">
      <alignment horizontal="left" vertical="top" wrapText="1"/>
    </xf>
    <xf numFmtId="181" fontId="13" fillId="2" borderId="5" xfId="108" applyFont="1" applyFill="1" applyBorder="1" applyAlignment="1">
      <alignment horizontal="left" vertical="top" wrapText="1"/>
    </xf>
    <xf numFmtId="181" fontId="12" fillId="0" borderId="4" xfId="1" applyFont="1" applyBorder="1" applyAlignment="1" applyProtection="1">
      <alignment horizontal="left"/>
      <protection locked="0"/>
    </xf>
    <xf numFmtId="181" fontId="9" fillId="0" borderId="4" xfId="1" applyFont="1" applyBorder="1" applyAlignment="1" applyProtection="1">
      <alignment horizontal="left"/>
      <protection locked="0"/>
    </xf>
    <xf numFmtId="182" fontId="9" fillId="0" borderId="4" xfId="1" applyNumberFormat="1" applyFont="1" applyBorder="1" applyAlignment="1" applyProtection="1">
      <alignment horizontal="left"/>
      <protection locked="0"/>
    </xf>
    <xf numFmtId="182" fontId="9" fillId="0" borderId="16" xfId="1" applyNumberFormat="1" applyFont="1" applyBorder="1" applyAlignment="1" applyProtection="1">
      <alignment horizontal="left"/>
      <protection locked="0"/>
    </xf>
    <xf numFmtId="181" fontId="8" fillId="0" borderId="13" xfId="1" applyFont="1" applyBorder="1" applyAlignment="1" applyProtection="1">
      <alignment horizontal="left"/>
      <protection locked="0"/>
    </xf>
    <xf numFmtId="181" fontId="9" fillId="0" borderId="13" xfId="1" applyFont="1" applyBorder="1" applyAlignment="1" applyProtection="1">
      <alignment horizontal="left"/>
      <protection locked="0"/>
    </xf>
    <xf numFmtId="181" fontId="12" fillId="0" borderId="13" xfId="1" applyFont="1" applyBorder="1" applyAlignment="1" applyProtection="1">
      <alignment horizontal="left"/>
      <protection locked="0"/>
    </xf>
    <xf numFmtId="182" fontId="9" fillId="0" borderId="13" xfId="1" applyNumberFormat="1" applyFont="1" applyBorder="1" applyAlignment="1" applyProtection="1">
      <alignment horizontal="left"/>
      <protection locked="0"/>
    </xf>
    <xf numFmtId="182" fontId="9" fillId="0" borderId="17" xfId="1" applyNumberFormat="1" applyFont="1" applyBorder="1" applyAlignment="1" applyProtection="1">
      <alignment horizontal="left"/>
      <protection locked="0"/>
    </xf>
    <xf numFmtId="181" fontId="8" fillId="2" borderId="6" xfId="108" applyFont="1" applyFill="1" applyBorder="1" applyAlignment="1">
      <alignment horizontal="center" wrapText="1"/>
    </xf>
    <xf numFmtId="181" fontId="8" fillId="2" borderId="2" xfId="108" applyFont="1" applyFill="1" applyBorder="1" applyAlignment="1">
      <alignment horizontal="center" wrapText="1"/>
    </xf>
    <xf numFmtId="181" fontId="8" fillId="2" borderId="1" xfId="108" applyFont="1" applyFill="1" applyBorder="1" applyAlignment="1">
      <alignment horizontal="center" wrapText="1"/>
    </xf>
    <xf numFmtId="181" fontId="8" fillId="4" borderId="6" xfId="108" applyFont="1" applyFill="1" applyBorder="1" applyAlignment="1">
      <alignment horizontal="center" wrapText="1"/>
    </xf>
    <xf numFmtId="181" fontId="8" fillId="4" borderId="2" xfId="108" applyFont="1" applyFill="1" applyBorder="1" applyAlignment="1">
      <alignment horizontal="center" wrapText="1"/>
    </xf>
    <xf numFmtId="181" fontId="8" fillId="4" borderId="1" xfId="108" applyFont="1" applyFill="1" applyBorder="1" applyAlignment="1">
      <alignment horizontal="center" wrapText="1"/>
    </xf>
    <xf numFmtId="181" fontId="8" fillId="0" borderId="4" xfId="108" applyFont="1" applyBorder="1" applyAlignment="1">
      <alignment horizontal="center"/>
    </xf>
    <xf numFmtId="181" fontId="12" fillId="0" borderId="10" xfId="1" applyFont="1" applyBorder="1" applyAlignment="1" applyProtection="1">
      <alignment horizontal="left"/>
      <protection locked="0"/>
    </xf>
    <xf numFmtId="181" fontId="9" fillId="0" borderId="10" xfId="1" applyFont="1" applyBorder="1" applyAlignment="1" applyProtection="1">
      <alignment horizontal="left"/>
      <protection locked="0"/>
    </xf>
    <xf numFmtId="182" fontId="9" fillId="0" borderId="10" xfId="1" applyNumberFormat="1" applyFont="1" applyBorder="1" applyAlignment="1" applyProtection="1">
      <alignment horizontal="left"/>
      <protection locked="0"/>
    </xf>
    <xf numFmtId="182" fontId="9" fillId="0" borderId="15" xfId="1" applyNumberFormat="1" applyFont="1" applyBorder="1" applyAlignment="1" applyProtection="1">
      <alignment horizontal="left"/>
      <protection locked="0"/>
    </xf>
    <xf numFmtId="181" fontId="9" fillId="0" borderId="16" xfId="1" applyFont="1" applyBorder="1" applyAlignment="1" applyProtection="1">
      <alignment horizontal="left"/>
      <protection locked="0"/>
    </xf>
    <xf numFmtId="181" fontId="2" fillId="0" borderId="6" xfId="1" applyFont="1" applyBorder="1" applyAlignment="1">
      <alignment horizontal="left" vertical="center" wrapText="1"/>
    </xf>
    <xf numFmtId="181" fontId="2" fillId="0" borderId="2" xfId="1" applyFont="1" applyBorder="1" applyAlignment="1">
      <alignment horizontal="left" vertical="center" wrapText="1"/>
    </xf>
    <xf numFmtId="181" fontId="2" fillId="0" borderId="1" xfId="1" applyFont="1" applyBorder="1" applyAlignment="1">
      <alignment horizontal="left" vertical="center" wrapText="1"/>
    </xf>
    <xf numFmtId="181" fontId="1" fillId="0" borderId="2" xfId="108" applyFont="1" applyBorder="1" applyAlignment="1">
      <alignment horizontal="center" wrapText="1"/>
    </xf>
    <xf numFmtId="181" fontId="1" fillId="0" borderId="1" xfId="108" applyFont="1" applyBorder="1" applyAlignment="1">
      <alignment horizontal="center" wrapText="1"/>
    </xf>
    <xf numFmtId="181" fontId="2" fillId="2" borderId="1" xfId="108" applyFont="1" applyFill="1" applyBorder="1" applyAlignment="1">
      <alignment horizontal="center" wrapText="1"/>
    </xf>
    <xf numFmtId="181" fontId="2" fillId="2" borderId="4" xfId="108" applyFont="1" applyFill="1" applyBorder="1" applyAlignment="1">
      <alignment horizontal="center" wrapText="1"/>
    </xf>
    <xf numFmtId="181" fontId="1" fillId="0" borderId="8" xfId="108" applyFont="1" applyBorder="1" applyAlignment="1">
      <alignment horizontal="center" wrapText="1"/>
    </xf>
    <xf numFmtId="181" fontId="1" fillId="0" borderId="3" xfId="108" applyFont="1" applyBorder="1" applyAlignment="1">
      <alignment horizontal="center"/>
    </xf>
    <xf numFmtId="181" fontId="1" fillId="0" borderId="7" xfId="108" applyFont="1" applyBorder="1" applyAlignment="1">
      <alignment horizontal="center"/>
    </xf>
    <xf numFmtId="181" fontId="1" fillId="0" borderId="4" xfId="108" applyFont="1" applyBorder="1" applyAlignment="1">
      <alignment horizontal="center"/>
    </xf>
    <xf numFmtId="181" fontId="1" fillId="0" borderId="4" xfId="108" applyFont="1" applyBorder="1" applyAlignment="1">
      <alignment horizontal="center" wrapText="1"/>
    </xf>
    <xf numFmtId="181" fontId="1" fillId="0" borderId="6" xfId="1" applyFont="1" applyBorder="1" applyAlignment="1">
      <alignment horizontal="left" vertical="center" wrapText="1"/>
    </xf>
    <xf numFmtId="181" fontId="1" fillId="0" borderId="2" xfId="1" applyFont="1" applyBorder="1" applyAlignment="1">
      <alignment horizontal="left" vertical="center" wrapText="1"/>
    </xf>
    <xf numFmtId="181" fontId="1" fillId="0" borderId="1" xfId="1" applyFont="1" applyBorder="1" applyAlignment="1">
      <alignment horizontal="left" vertical="center" wrapText="1"/>
    </xf>
    <xf numFmtId="181" fontId="4" fillId="0" borderId="4" xfId="108" applyFont="1" applyBorder="1" applyAlignment="1">
      <alignment horizontal="center" vertical="center" wrapText="1"/>
    </xf>
    <xf numFmtId="181" fontId="1" fillId="0" borderId="6" xfId="1" applyFont="1" applyBorder="1" applyAlignment="1">
      <alignment horizontal="center" vertical="center" wrapText="1"/>
    </xf>
    <xf numFmtId="181" fontId="1" fillId="0" borderId="2" xfId="1" applyFont="1" applyBorder="1" applyAlignment="1">
      <alignment horizontal="center" vertical="center" wrapText="1"/>
    </xf>
    <xf numFmtId="181" fontId="1" fillId="0" borderId="1" xfId="1" applyFont="1" applyBorder="1" applyAlignment="1">
      <alignment horizontal="center" vertical="center" wrapText="1"/>
    </xf>
    <xf numFmtId="181" fontId="4" fillId="0" borderId="6" xfId="108" applyFont="1" applyBorder="1" applyAlignment="1">
      <alignment horizontal="center" vertical="center" wrapText="1"/>
    </xf>
    <xf numFmtId="181" fontId="4" fillId="0" borderId="2" xfId="108" applyFont="1" applyBorder="1" applyAlignment="1">
      <alignment horizontal="center" vertical="center" wrapText="1"/>
    </xf>
    <xf numFmtId="181" fontId="4" fillId="0" borderId="1" xfId="108" applyFont="1" applyBorder="1" applyAlignment="1">
      <alignment horizontal="center" vertical="center" wrapText="1"/>
    </xf>
    <xf numFmtId="181" fontId="5" fillId="0" borderId="6" xfId="108" applyFont="1" applyBorder="1" applyAlignment="1">
      <alignment horizontal="center" vertical="center" wrapText="1"/>
    </xf>
    <xf numFmtId="181" fontId="5" fillId="0" borderId="2" xfId="108" applyFont="1" applyBorder="1" applyAlignment="1">
      <alignment horizontal="center" vertical="center" wrapText="1"/>
    </xf>
    <xf numFmtId="181" fontId="5" fillId="0" borderId="1" xfId="108" applyFont="1" applyBorder="1" applyAlignment="1">
      <alignment horizontal="center" vertical="center" wrapText="1"/>
    </xf>
    <xf numFmtId="181" fontId="5" fillId="0" borderId="4" xfId="108" applyFont="1" applyBorder="1" applyAlignment="1">
      <alignment horizontal="center" vertical="center" wrapText="1"/>
    </xf>
  </cellXfs>
  <cellStyles count="134">
    <cellStyle name="_Anna's Linen Electric 90105" xfId="52" xr:uid="{00000000-0005-0000-0000-000000000000}"/>
    <cellStyle name="_ET_STYLE_NoName_00_ 2" xfId="133" xr:uid="{00000000-0005-0000-0000-000001000000}"/>
    <cellStyle name="_ET_STYLE_NoName_00_ 3" xfId="109" xr:uid="{00000000-0005-0000-0000-000002000000}"/>
    <cellStyle name="_Fall 2009 Military Macys Home Orders to E AND E 2 25 2" xfId="97" xr:uid="{00000000-0005-0000-0000-000003000000}"/>
    <cellStyle name="_Fall 2009 Military Macys Home Orders to E AND E 2 25_Burlington Comforter 12pc Set Paige CCD--UPDATED BY 6-20" xfId="35" xr:uid="{00000000-0005-0000-0000-000004000000}"/>
    <cellStyle name="_Fall 2009 Military Macys Home Orders to E AND E 2 25_Cellular Blanket prices- Faze3 2" xfId="16" xr:uid="{00000000-0005-0000-0000-000005000000}"/>
    <cellStyle name="_Sofa Mart-Accent Chair SKU" xfId="69" xr:uid="{00000000-0005-0000-0000-000006000000}"/>
    <cellStyle name="20% - Accent1 2 3" xfId="18" xr:uid="{00000000-0005-0000-0000-000007000000}"/>
    <cellStyle name="20% - Accent2 2 4" xfId="23" xr:uid="{00000000-0005-0000-0000-000008000000}"/>
    <cellStyle name="20% - Accent3 2" xfId="17" xr:uid="{00000000-0005-0000-0000-000009000000}"/>
    <cellStyle name="20% - Accent3 3" xfId="99" xr:uid="{00000000-0005-0000-0000-00000A000000}"/>
    <cellStyle name="20% - Accent5 3 2" xfId="95" xr:uid="{00000000-0005-0000-0000-00000B000000}"/>
    <cellStyle name="20% - Accent6 2 2" xfId="26" xr:uid="{00000000-0005-0000-0000-00000C000000}"/>
    <cellStyle name="20% - Accent6 2 4" xfId="82" xr:uid="{00000000-0005-0000-0000-00000D000000}"/>
    <cellStyle name="20% - 强调文字颜色 1 2 14" xfId="34" xr:uid="{00000000-0005-0000-0000-00000E000000}"/>
    <cellStyle name="20% - 强调文字颜色 1 4" xfId="42" xr:uid="{00000000-0005-0000-0000-00000F000000}"/>
    <cellStyle name="20% - 强调文字颜色 2 2 11 2" xfId="40" xr:uid="{00000000-0005-0000-0000-000010000000}"/>
    <cellStyle name="20% - 强调文字颜色 2 2 9" xfId="79" xr:uid="{00000000-0005-0000-0000-000011000000}"/>
    <cellStyle name="20% - 强调文字颜色 3 2 9" xfId="59" xr:uid="{00000000-0005-0000-0000-000012000000}"/>
    <cellStyle name="20% - 强调文字颜色 3 3 4" xfId="64" xr:uid="{00000000-0005-0000-0000-000013000000}"/>
    <cellStyle name="20% - 强调文字颜色 5 2 14" xfId="33" xr:uid="{00000000-0005-0000-0000-000014000000}"/>
    <cellStyle name="20% - 强调文字颜色 5 2 5 2" xfId="44" xr:uid="{00000000-0005-0000-0000-000015000000}"/>
    <cellStyle name="20% - 强调文字颜色 6 2 5" xfId="36" xr:uid="{00000000-0005-0000-0000-000016000000}"/>
    <cellStyle name="20% - 强调文字颜色 6 3 4" xfId="43" xr:uid="{00000000-0005-0000-0000-000017000000}"/>
    <cellStyle name="40% - Accent2 2 3 2" xfId="51" xr:uid="{00000000-0005-0000-0000-000018000000}"/>
    <cellStyle name="40% - Accent3 2 2 3" xfId="93" xr:uid="{00000000-0005-0000-0000-000019000000}"/>
    <cellStyle name="40% - Accent4 2 3 2" xfId="10" xr:uid="{00000000-0005-0000-0000-00001A000000}"/>
    <cellStyle name="40% - Accent5 4" xfId="9" xr:uid="{00000000-0005-0000-0000-00001B000000}"/>
    <cellStyle name="40% - Accent6 2 3 2" xfId="24" xr:uid="{00000000-0005-0000-0000-00001C000000}"/>
    <cellStyle name="40% - 强调文字颜色 1 3_Bali" xfId="28" xr:uid="{00000000-0005-0000-0000-00001D000000}"/>
    <cellStyle name="40% - 强调文字颜色 2 2 13" xfId="68" xr:uid="{00000000-0005-0000-0000-00001E000000}"/>
    <cellStyle name="40% - 强调文字颜色 2 2 9 2" xfId="54" xr:uid="{00000000-0005-0000-0000-00001F000000}"/>
    <cellStyle name="40% - 强调文字颜色 3 2 9 2" xfId="50" xr:uid="{00000000-0005-0000-0000-000020000000}"/>
    <cellStyle name="40% - 强调文字颜色 3 2_Bali" xfId="39" xr:uid="{00000000-0005-0000-0000-000021000000}"/>
    <cellStyle name="40% - 强调文字颜色 4 2 14" xfId="37" xr:uid="{00000000-0005-0000-0000-000022000000}"/>
    <cellStyle name="40% - 强调文字颜色 4 2 2 2" xfId="8" xr:uid="{00000000-0005-0000-0000-000023000000}"/>
    <cellStyle name="40% - 强调文字颜色 5 2 11 2" xfId="41" xr:uid="{00000000-0005-0000-0000-000024000000}"/>
    <cellStyle name="40% - 强调文字颜色 6 2 11" xfId="60" xr:uid="{00000000-0005-0000-0000-000025000000}"/>
    <cellStyle name="40% - 强调文字颜色 6 2 4 2" xfId="47" xr:uid="{00000000-0005-0000-0000-000026000000}"/>
    <cellStyle name="60% - Accent1 3" xfId="132" xr:uid="{00000000-0005-0000-0000-000027000000}"/>
    <cellStyle name="60% - Accent2 2 2" xfId="88" xr:uid="{00000000-0005-0000-0000-000028000000}"/>
    <cellStyle name="60% - Accent3 2" xfId="131" xr:uid="{00000000-0005-0000-0000-000029000000}"/>
    <cellStyle name="60% - Accent3 2 2" xfId="113" xr:uid="{00000000-0005-0000-0000-00002A000000}"/>
    <cellStyle name="60% - Accent6 2" xfId="29" xr:uid="{00000000-0005-0000-0000-00002B000000}"/>
    <cellStyle name="60% - Accent6 3" xfId="103" xr:uid="{00000000-0005-0000-0000-00002C000000}"/>
    <cellStyle name="60% - 强调文字颜色 1 2 5 2" xfId="53" xr:uid="{00000000-0005-0000-0000-00002D000000}"/>
    <cellStyle name="60% - 强调文字颜色 1 2 7" xfId="22" xr:uid="{00000000-0005-0000-0000-00002E000000}"/>
    <cellStyle name="60% - 强调文字颜色 2 2 6 2" xfId="49" xr:uid="{00000000-0005-0000-0000-00002F000000}"/>
    <cellStyle name="60% - 强调文字颜色 2 3_Bali" xfId="73" xr:uid="{00000000-0005-0000-0000-000030000000}"/>
    <cellStyle name="60% - 强调文字颜色 3 2 12" xfId="45" xr:uid="{00000000-0005-0000-0000-000031000000}"/>
    <cellStyle name="60% - 强调文字颜色 3 2 5 2" xfId="48" xr:uid="{00000000-0005-0000-0000-000032000000}"/>
    <cellStyle name="60% - 强调文字颜色 4 2 6" xfId="14" xr:uid="{00000000-0005-0000-0000-000033000000}"/>
    <cellStyle name="60% - 强调文字颜色 4 3 4" xfId="13" xr:uid="{00000000-0005-0000-0000-000034000000}"/>
    <cellStyle name="60% - 强调文字颜色 5 2 10 2" xfId="30" xr:uid="{00000000-0005-0000-0000-000035000000}"/>
    <cellStyle name="60% - 强调文字颜色 5 2 5" xfId="12" xr:uid="{00000000-0005-0000-0000-000036000000}"/>
    <cellStyle name="60% - 强调文字颜色 6 2 13 2" xfId="57" xr:uid="{00000000-0005-0000-0000-000037000000}"/>
    <cellStyle name="60% - 强调文字颜色 6 2_Bali" xfId="80" xr:uid="{00000000-0005-0000-0000-000038000000}"/>
    <cellStyle name="Accent1 2 2" xfId="116" xr:uid="{00000000-0005-0000-0000-000039000000}"/>
    <cellStyle name="Accent2 2" xfId="127" xr:uid="{00000000-0005-0000-0000-00003A000000}"/>
    <cellStyle name="Accent2 3" xfId="32" xr:uid="{00000000-0005-0000-0000-00003B000000}"/>
    <cellStyle name="Accent3 3" xfId="31" xr:uid="{00000000-0005-0000-0000-00003C000000}"/>
    <cellStyle name="Accent4 2" xfId="105" xr:uid="{00000000-0005-0000-0000-00003D000000}"/>
    <cellStyle name="Accent4 3" xfId="67" xr:uid="{00000000-0005-0000-0000-00003E000000}"/>
    <cellStyle name="Accent5 3" xfId="38" xr:uid="{00000000-0005-0000-0000-00003F000000}"/>
    <cellStyle name="Accent6 2" xfId="25" xr:uid="{00000000-0005-0000-0000-000040000000}"/>
    <cellStyle name="Accent6 3" xfId="76" xr:uid="{00000000-0005-0000-0000-000041000000}"/>
    <cellStyle name="Bad 2" xfId="86" xr:uid="{00000000-0005-0000-0000-000042000000}"/>
    <cellStyle name="Bad 3" xfId="85" xr:uid="{00000000-0005-0000-0000-000043000000}"/>
    <cellStyle name="Calculation 3" xfId="87" xr:uid="{00000000-0005-0000-0000-000044000000}"/>
    <cellStyle name="Check Cell 3" xfId="27" xr:uid="{00000000-0005-0000-0000-000045000000}"/>
    <cellStyle name="Comma 2 2 2 2" xfId="75" xr:uid="{00000000-0005-0000-0000-000046000000}"/>
    <cellStyle name="Comma 2 4" xfId="65" xr:uid="{00000000-0005-0000-0000-000047000000}"/>
    <cellStyle name="Comma 3 3" xfId="84" xr:uid="{00000000-0005-0000-0000-000048000000}"/>
    <cellStyle name="Comma 4 3" xfId="20" xr:uid="{00000000-0005-0000-0000-000049000000}"/>
    <cellStyle name="Comma 4 4" xfId="19" xr:uid="{00000000-0005-0000-0000-00004A000000}"/>
    <cellStyle name="Comma 4 4 2" xfId="94" xr:uid="{00000000-0005-0000-0000-00004B000000}"/>
    <cellStyle name="Comma0 2" xfId="110" xr:uid="{00000000-0005-0000-0000-00004C000000}"/>
    <cellStyle name="Comma0 3" xfId="128" xr:uid="{00000000-0005-0000-0000-00004D000000}"/>
    <cellStyle name="Currency 2" xfId="71" xr:uid="{00000000-0005-0000-0000-00004E000000}"/>
    <cellStyle name="Currency 2 3" xfId="66" xr:uid="{00000000-0005-0000-0000-00004F000000}"/>
    <cellStyle name="Currency 2 7" xfId="46" xr:uid="{00000000-0005-0000-0000-000050000000}"/>
    <cellStyle name="Currency 4" xfId="70" xr:uid="{00000000-0005-0000-0000-000051000000}"/>
    <cellStyle name="Currency 4 3" xfId="62" xr:uid="{00000000-0005-0000-0000-000052000000}"/>
    <cellStyle name="Currency 8 2" xfId="15" xr:uid="{00000000-0005-0000-0000-000053000000}"/>
    <cellStyle name="Currency0 2" xfId="119" xr:uid="{00000000-0005-0000-0000-000054000000}"/>
    <cellStyle name="Currency0 3" xfId="126" xr:uid="{00000000-0005-0000-0000-000055000000}"/>
    <cellStyle name="Date 2" xfId="114" xr:uid="{00000000-0005-0000-0000-000056000000}"/>
    <cellStyle name="Date 3" xfId="125" xr:uid="{00000000-0005-0000-0000-000057000000}"/>
    <cellStyle name="Excel Built-in Normal" xfId="92" xr:uid="{00000000-0005-0000-0000-000058000000}"/>
    <cellStyle name="Explanatory Text 2" xfId="101" xr:uid="{00000000-0005-0000-0000-000059000000}"/>
    <cellStyle name="Explanatory Text 2 2" xfId="96" xr:uid="{00000000-0005-0000-0000-00005A000000}"/>
    <cellStyle name="Fixed" xfId="104" xr:uid="{00000000-0005-0000-0000-00005B000000}"/>
    <cellStyle name="Fixed 2" xfId="89" xr:uid="{00000000-0005-0000-0000-00005C000000}"/>
    <cellStyle name="Fixed 3" xfId="58" xr:uid="{00000000-0005-0000-0000-00005D000000}"/>
    <cellStyle name="Good 2 2" xfId="111" xr:uid="{00000000-0005-0000-0000-00005E000000}"/>
    <cellStyle name="Header" xfId="91" xr:uid="{00000000-0005-0000-0000-00005F000000}"/>
    <cellStyle name="Header 2" xfId="90" xr:uid="{00000000-0005-0000-0000-000060000000}"/>
    <cellStyle name="Heading 1 2 2" xfId="124" xr:uid="{00000000-0005-0000-0000-000061000000}"/>
    <cellStyle name="Heading 2 3" xfId="123" xr:uid="{00000000-0005-0000-0000-000062000000}"/>
    <cellStyle name="Heading 3 3" xfId="122" xr:uid="{00000000-0005-0000-0000-000063000000}"/>
    <cellStyle name="Heading 4 3" xfId="115" xr:uid="{00000000-0005-0000-0000-000064000000}"/>
    <cellStyle name="Hyperlink 2" xfId="130" xr:uid="{00000000-0005-0000-0000-000065000000}"/>
    <cellStyle name="Hyperlink 2 10" xfId="56" xr:uid="{00000000-0005-0000-0000-000066000000}"/>
    <cellStyle name="Hyperlink 2 8 2" xfId="121" xr:uid="{00000000-0005-0000-0000-000067000000}"/>
    <cellStyle name="Hyperlink 2_16X20 Novelty Decorative Pillow" xfId="74" xr:uid="{00000000-0005-0000-0000-000068000000}"/>
    <cellStyle name="Hyperlink 3" xfId="129" xr:uid="{00000000-0005-0000-0000-000069000000}"/>
    <cellStyle name="Hyperlink 6" xfId="81" xr:uid="{00000000-0005-0000-0000-00006A000000}"/>
    <cellStyle name="Hyperlink 7" xfId="61" xr:uid="{00000000-0005-0000-0000-00006B000000}"/>
    <cellStyle name="Hyperlink 8" xfId="102" xr:uid="{00000000-0005-0000-0000-00006C000000}"/>
    <cellStyle name="Input 3" xfId="72" xr:uid="{00000000-0005-0000-0000-00006D000000}"/>
    <cellStyle name="Linked Cell 2" xfId="77" xr:uid="{00000000-0005-0000-0000-00006E000000}"/>
    <cellStyle name="Linked Cell 3" xfId="120" xr:uid="{00000000-0005-0000-0000-00006F000000}"/>
    <cellStyle name="Neutral 2" xfId="78" xr:uid="{00000000-0005-0000-0000-000070000000}"/>
    <cellStyle name="Neutral 3" xfId="118" xr:uid="{00000000-0005-0000-0000-000071000000}"/>
    <cellStyle name="nonIncludedStores" xfId="117" xr:uid="{00000000-0005-0000-0000-000072000000}"/>
    <cellStyle name="nonIncludedStores 2" xfId="83" xr:uid="{00000000-0005-0000-0000-000073000000}"/>
    <cellStyle name="Normal 10 6" xfId="63" xr:uid="{00000000-0005-0000-0000-000074000000}"/>
    <cellStyle name="Normal 10 6 5" xfId="107" xr:uid="{00000000-0005-0000-0000-000075000000}"/>
    <cellStyle name="Normal 10 8 5 5 2 2" xfId="7" xr:uid="{00000000-0005-0000-0000-000076000000}"/>
    <cellStyle name="Normal 107" xfId="112" xr:uid="{00000000-0005-0000-0000-000077000000}"/>
    <cellStyle name="Normal 108" xfId="98" xr:uid="{00000000-0005-0000-0000-000078000000}"/>
    <cellStyle name="Normal 11 18 2 5" xfId="11" xr:uid="{00000000-0005-0000-0000-000079000000}"/>
    <cellStyle name="Normal 11 3 5" xfId="21" xr:uid="{00000000-0005-0000-0000-00007A000000}"/>
    <cellStyle name="Normal 2" xfId="108" xr:uid="{00000000-0005-0000-0000-00007B000000}"/>
    <cellStyle name="Normal 53" xfId="5" xr:uid="{00000000-0005-0000-0000-00007C000000}"/>
    <cellStyle name="Normal 56 4" xfId="4" xr:uid="{00000000-0005-0000-0000-00007D000000}"/>
    <cellStyle name="Normal 57" xfId="6" xr:uid="{00000000-0005-0000-0000-00007E000000}"/>
    <cellStyle name="Normal 58" xfId="3" xr:uid="{00000000-0005-0000-0000-00007F000000}"/>
    <cellStyle name="Normal 59" xfId="100" xr:uid="{00000000-0005-0000-0000-000080000000}"/>
    <cellStyle name="Percent 2" xfId="2" xr:uid="{00000000-0005-0000-0000-000081000000}"/>
    <cellStyle name="常规" xfId="0" builtinId="0"/>
    <cellStyle name="样式 1" xfId="1" xr:uid="{00000000-0005-0000-0000-000083000000}"/>
    <cellStyle name="样式 1 2" xfId="106" xr:uid="{00000000-0005-0000-0000-000084000000}"/>
    <cellStyle name="样式 1 2 5" xfId="55" xr:uid="{00000000-0005-0000-0000-00008500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 xr9:uid="{00000000-0011-0000-FFFF-FFFF00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110746</xdr:colOff>
      <xdr:row>12</xdr:row>
      <xdr:rowOff>142875</xdr:rowOff>
    </xdr:from>
    <xdr:to>
      <xdr:col>0</xdr:col>
      <xdr:colOff>1354024</xdr:colOff>
      <xdr:row>13</xdr:row>
      <xdr:rowOff>689906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46" y="5345906"/>
          <a:ext cx="1243278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105598</xdr:colOff>
      <xdr:row>15</xdr:row>
      <xdr:rowOff>89786</xdr:rowOff>
    </xdr:from>
    <xdr:to>
      <xdr:col>0</xdr:col>
      <xdr:colOff>1335359</xdr:colOff>
      <xdr:row>17</xdr:row>
      <xdr:rowOff>315349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98" y="7971724"/>
          <a:ext cx="1229761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147343</xdr:colOff>
      <xdr:row>18</xdr:row>
      <xdr:rowOff>190311</xdr:rowOff>
    </xdr:from>
    <xdr:to>
      <xdr:col>0</xdr:col>
      <xdr:colOff>1293613</xdr:colOff>
      <xdr:row>20</xdr:row>
      <xdr:rowOff>344436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43" y="9893905"/>
          <a:ext cx="1146270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92094</xdr:colOff>
      <xdr:row>22</xdr:row>
      <xdr:rowOff>318811</xdr:rowOff>
    </xdr:from>
    <xdr:to>
      <xdr:col>0</xdr:col>
      <xdr:colOff>1348863</xdr:colOff>
      <xdr:row>24</xdr:row>
      <xdr:rowOff>282436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94" y="12748936"/>
          <a:ext cx="1256769" cy="14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73960</xdr:colOff>
      <xdr:row>25</xdr:row>
      <xdr:rowOff>234464</xdr:rowOff>
    </xdr:from>
    <xdr:to>
      <xdr:col>0</xdr:col>
      <xdr:colOff>1366997</xdr:colOff>
      <xdr:row>27</xdr:row>
      <xdr:rowOff>221902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60" y="14879152"/>
          <a:ext cx="1293037" cy="1440000"/>
        </a:xfrm>
        <a:prstGeom prst="rect">
          <a:avLst/>
        </a:prstGeom>
      </xdr:spPr>
    </xdr:pic>
    <xdr:clientData/>
  </xdr:twoCellAnchor>
  <xdr:twoCellAnchor>
    <xdr:from>
      <xdr:col>0</xdr:col>
      <xdr:colOff>178593</xdr:colOff>
      <xdr:row>10</xdr:row>
      <xdr:rowOff>310991</xdr:rowOff>
    </xdr:from>
    <xdr:to>
      <xdr:col>0</xdr:col>
      <xdr:colOff>1382917</xdr:colOff>
      <xdr:row>11</xdr:row>
      <xdr:rowOff>750866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DB39E6-616F-9651-39C9-B7110215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3513772"/>
          <a:ext cx="1204324" cy="14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1226820</xdr:colOff>
      <xdr:row>4</xdr:row>
      <xdr:rowOff>125730</xdr:rowOff>
    </xdr:from>
    <xdr:to>
      <xdr:col>0</xdr:col>
      <xdr:colOff>2463800</xdr:colOff>
      <xdr:row>6</xdr:row>
      <xdr:rowOff>195580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6820" y="918210"/>
          <a:ext cx="123698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65551</xdr:colOff>
      <xdr:row>4</xdr:row>
      <xdr:rowOff>163870</xdr:rowOff>
    </xdr:from>
    <xdr:to>
      <xdr:col>0</xdr:col>
      <xdr:colOff>1244746</xdr:colOff>
      <xdr:row>6</xdr:row>
      <xdr:rowOff>233720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05" y="956310"/>
          <a:ext cx="1179195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154040</xdr:colOff>
      <xdr:row>7</xdr:row>
      <xdr:rowOff>166447</xdr:rowOff>
    </xdr:from>
    <xdr:to>
      <xdr:col>0</xdr:col>
      <xdr:colOff>1293230</xdr:colOff>
      <xdr:row>9</xdr:row>
      <xdr:rowOff>255347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70" y="2330450"/>
          <a:ext cx="113919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2400300</xdr:colOff>
      <xdr:row>4</xdr:row>
      <xdr:rowOff>227965</xdr:rowOff>
    </xdr:from>
    <xdr:to>
      <xdr:col>1</xdr:col>
      <xdr:colOff>83185</xdr:colOff>
      <xdr:row>6</xdr:row>
      <xdr:rowOff>298450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300" y="1020445"/>
          <a:ext cx="1149985" cy="984885"/>
        </a:xfrm>
        <a:prstGeom prst="rect">
          <a:avLst/>
        </a:prstGeom>
      </xdr:spPr>
    </xdr:pic>
    <xdr:clientData/>
  </xdr:twoCellAnchor>
  <xdr:twoCellAnchor editAs="oneCell">
    <xdr:from>
      <xdr:col>0</xdr:col>
      <xdr:colOff>150876</xdr:colOff>
      <xdr:row>10</xdr:row>
      <xdr:rowOff>104323</xdr:rowOff>
    </xdr:from>
    <xdr:to>
      <xdr:col>0</xdr:col>
      <xdr:colOff>1324991</xdr:colOff>
      <xdr:row>12</xdr:row>
      <xdr:rowOff>178618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95" y="3639820"/>
          <a:ext cx="1174115" cy="988695"/>
        </a:xfrm>
        <a:prstGeom prst="rect">
          <a:avLst/>
        </a:prstGeom>
      </xdr:spPr>
    </xdr:pic>
    <xdr:clientData/>
  </xdr:twoCellAnchor>
  <xdr:twoCellAnchor editAs="oneCell">
    <xdr:from>
      <xdr:col>0</xdr:col>
      <xdr:colOff>315686</xdr:colOff>
      <xdr:row>13</xdr:row>
      <xdr:rowOff>174171</xdr:rowOff>
    </xdr:from>
    <xdr:to>
      <xdr:col>0</xdr:col>
      <xdr:colOff>1418681</xdr:colOff>
      <xdr:row>15</xdr:row>
      <xdr:rowOff>244656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95" y="5081270"/>
          <a:ext cx="1102995" cy="984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S:\Kristina%20Lance-Bedding\MYTEX\POS%202015\MYTEX%20FEB-MAR%20IMPORTS.xlsx?C930CF4D" TargetMode="External"/><Relationship Id="rId1" Type="http://schemas.openxmlformats.org/officeDocument/2006/relationships/externalLinkPath" Target="file:///\\C930CF4D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zhangqing\&#26700;&#38754;\BBB\item%20set%20up\Final\BBB_Bombay_Cambay_Item%20Set%20Up_20111021.XLS?541790AE" TargetMode="External"/><Relationship Id="rId1" Type="http://schemas.openxmlformats.org/officeDocument/2006/relationships/externalLinkPath" Target="file:///\\541790AE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qianyueyun\Local%20Settings\Temporary%20Internet%20Files\Content.Outlook\S0EW6CGV\BBB%20VENDOR%20SET%20UP%20%20ROVERTALLEN%20CHARLESTON%206%2015%2011.XLS?7822D1A6" TargetMode="External"/><Relationship Id="rId1" Type="http://schemas.openxmlformats.org/officeDocument/2006/relationships/externalLinkPath" Target="file:///\\7822D1A6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ar\mobile\Containers\Data\Application\65B1F7ED-BAB7-4394-8934-BC7F3ACBF0F8\Documents\WpsQingCache_\683750993\o\LOCAL-2D6303CF-E28F-4987-B79E-45C6FC012D14\n\D:\Documents%20and%20Settings\dingxiaoping\Local%20Settings\Temporary%20Internet%20Files\Content.IE5\K9AN0PEF\files\TARGET\FORMS\TARGET%20QUOTE%20SHEET%20FORMAT.XLS?97C02D8E" TargetMode="External"/><Relationship Id="rId1" Type="http://schemas.openxmlformats.org/officeDocument/2006/relationships/externalLinkPath" Target="file:///\\97C02D8E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T29"/>
  <sheetViews>
    <sheetView showGridLines="0" tabSelected="1" topLeftCell="A4" zoomScale="80" zoomScaleNormal="80" workbookViewId="0">
      <pane xSplit="7" topLeftCell="H1" activePane="topRight" state="frozen"/>
      <selection pane="topRight" activeCell="M20" sqref="M20"/>
    </sheetView>
  </sheetViews>
  <sheetFormatPr defaultColWidth="9" defaultRowHeight="12.75" outlineLevelCol="1" x14ac:dyDescent="0.2"/>
  <cols>
    <col min="1" max="1" width="20.625" style="20" customWidth="1"/>
    <col min="2" max="2" width="13.75" style="20" hidden="1" customWidth="1"/>
    <col min="3" max="3" width="14.125" style="20" hidden="1" customWidth="1"/>
    <col min="4" max="4" width="9.5" style="20" hidden="1" customWidth="1"/>
    <col min="5" max="5" width="11.5" style="20" hidden="1" customWidth="1"/>
    <col min="6" max="6" width="19.625" style="21" hidden="1" customWidth="1"/>
    <col min="7" max="7" width="22.75" style="20" hidden="1" customWidth="1"/>
    <col min="8" max="8" width="14.625" style="20" customWidth="1"/>
    <col min="9" max="9" width="12.75" style="20" customWidth="1"/>
    <col min="10" max="10" width="9.75" style="22" customWidth="1"/>
    <col min="11" max="11" width="8.625" style="20" customWidth="1"/>
    <col min="12" max="12" width="8" style="20" customWidth="1"/>
    <col min="13" max="13" width="8.625" style="23" customWidth="1"/>
    <col min="14" max="14" width="7.625" style="20" customWidth="1"/>
    <col min="15" max="15" width="6.75" style="20" customWidth="1"/>
    <col min="16" max="16" width="8.375" style="20" customWidth="1"/>
    <col min="17" max="17" width="5.5" style="24" customWidth="1"/>
    <col min="18" max="19" width="5.5" style="20" customWidth="1"/>
    <col min="20" max="20" width="7.5" style="25" customWidth="1"/>
    <col min="21" max="22" width="6.375" style="20" customWidth="1"/>
    <col min="23" max="23" width="7.375" style="20" customWidth="1"/>
    <col min="24" max="24" width="8.25" style="26" customWidth="1"/>
    <col min="25" max="25" width="12.75" style="26" customWidth="1"/>
    <col min="26" max="26" width="8.25" style="26" customWidth="1"/>
    <col min="27" max="27" width="9.125" style="27" hidden="1" customWidth="1" outlineLevel="1" collapsed="1"/>
    <col min="28" max="28" width="8.375" style="28" customWidth="1" collapsed="1"/>
    <col min="29" max="29" width="6.75" style="29" customWidth="1"/>
    <col min="30" max="30" width="6.75" style="20" customWidth="1"/>
    <col min="31" max="31" width="9.25" style="20" customWidth="1"/>
    <col min="32" max="32" width="8.375" style="20" customWidth="1"/>
    <col min="33" max="33" width="6.875" style="20" customWidth="1"/>
    <col min="34" max="34" width="7.5" style="20" customWidth="1"/>
    <col min="35" max="36" width="9.625" style="20" customWidth="1"/>
    <col min="37" max="37" width="7.75" style="20" customWidth="1"/>
    <col min="38" max="38" width="7" style="30" customWidth="1"/>
    <col min="39" max="39" width="11.25" style="89" customWidth="1"/>
    <col min="40" max="40" width="12.75" style="20" customWidth="1"/>
    <col min="41" max="42" width="10.75" style="20" customWidth="1"/>
    <col min="43" max="44" width="8.625" style="20" customWidth="1"/>
    <col min="45" max="45" width="9" style="20"/>
    <col min="46" max="46" width="9.625" style="20" customWidth="1"/>
    <col min="47" max="47" width="9" style="20"/>
    <col min="48" max="48" width="12" style="20" customWidth="1"/>
    <col min="49" max="49" width="7.75" style="20" customWidth="1"/>
    <col min="50" max="50" width="8.375" style="20" customWidth="1"/>
    <col min="51" max="51" width="7.75" style="20" customWidth="1"/>
    <col min="52" max="52" width="8.25" style="20" customWidth="1"/>
    <col min="53" max="53" width="7.125" style="20" customWidth="1"/>
    <col min="54" max="54" width="10.5" style="25" customWidth="1"/>
    <col min="55" max="56" width="11.875" style="25" customWidth="1"/>
    <col min="57" max="57" width="11.875" style="20" customWidth="1"/>
    <col min="58" max="16384" width="9" style="20"/>
  </cols>
  <sheetData>
    <row r="1" spans="1:228" ht="31.5" customHeight="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42"/>
      <c r="M1" s="20"/>
      <c r="Q1" s="20"/>
      <c r="T1" s="20"/>
      <c r="U1" s="30"/>
      <c r="X1" s="20"/>
      <c r="Y1" s="20"/>
      <c r="Z1" s="20"/>
      <c r="AA1" s="20"/>
      <c r="AB1" s="20"/>
      <c r="AC1" s="20"/>
      <c r="AL1" s="20"/>
      <c r="AM1" s="86"/>
      <c r="AN1" s="25"/>
      <c r="AO1" s="25"/>
      <c r="BB1" s="20"/>
      <c r="BC1" s="20"/>
      <c r="BD1" s="20"/>
      <c r="GC1" s="82"/>
      <c r="HT1" s="29"/>
    </row>
    <row r="2" spans="1:228" ht="22.5" customHeight="1" x14ac:dyDescent="0.25">
      <c r="A2" s="32" t="s">
        <v>1</v>
      </c>
      <c r="B2" s="1" t="s">
        <v>2</v>
      </c>
      <c r="C2" s="4" t="s">
        <v>3</v>
      </c>
      <c r="D2" s="1" t="s">
        <v>4</v>
      </c>
      <c r="E2" s="154" t="s">
        <v>5</v>
      </c>
      <c r="F2" s="154"/>
      <c r="G2" s="155" t="s">
        <v>6</v>
      </c>
      <c r="H2" s="155"/>
      <c r="I2" s="154" t="s">
        <v>7</v>
      </c>
      <c r="J2" s="154"/>
      <c r="K2" s="156" t="s">
        <v>8</v>
      </c>
      <c r="L2" s="157"/>
      <c r="M2" s="20"/>
      <c r="N2" s="43"/>
      <c r="O2" s="90"/>
      <c r="Q2" s="20"/>
      <c r="T2" s="20"/>
      <c r="U2" s="30"/>
      <c r="X2" s="20"/>
      <c r="Y2" s="25"/>
      <c r="Z2" s="25"/>
      <c r="AA2" s="61"/>
      <c r="AB2" s="20"/>
      <c r="AC2" s="20"/>
      <c r="AL2" s="20"/>
      <c r="AM2" s="86"/>
      <c r="AN2" s="25"/>
      <c r="AO2" s="25"/>
      <c r="BB2" s="20"/>
      <c r="BC2" s="20"/>
      <c r="BD2" s="20"/>
      <c r="DM2" s="26" t="s">
        <v>4</v>
      </c>
      <c r="DN2" s="26" t="s">
        <v>9</v>
      </c>
      <c r="DO2" s="26" t="s">
        <v>10</v>
      </c>
      <c r="DP2" s="26" t="s">
        <v>11</v>
      </c>
      <c r="DQ2" s="26" t="s">
        <v>12</v>
      </c>
      <c r="DR2" s="26" t="s">
        <v>13</v>
      </c>
      <c r="DS2" s="26" t="s">
        <v>14</v>
      </c>
      <c r="DT2" s="26" t="s">
        <v>15</v>
      </c>
      <c r="DU2" s="26" t="s">
        <v>16</v>
      </c>
      <c r="DV2" s="26" t="s">
        <v>17</v>
      </c>
      <c r="DW2" s="26" t="s">
        <v>18</v>
      </c>
      <c r="DX2" s="26" t="s">
        <v>19</v>
      </c>
      <c r="DY2" s="26" t="s">
        <v>20</v>
      </c>
      <c r="DZ2" s="26" t="s">
        <v>21</v>
      </c>
      <c r="EA2" s="26" t="s">
        <v>22</v>
      </c>
      <c r="EB2" s="82" t="s">
        <v>23</v>
      </c>
      <c r="EC2" s="82" t="s">
        <v>24</v>
      </c>
      <c r="ED2" s="82" t="s">
        <v>25</v>
      </c>
      <c r="EE2" s="82" t="s">
        <v>26</v>
      </c>
      <c r="EF2" s="82" t="s">
        <v>27</v>
      </c>
      <c r="EG2" s="82" t="s">
        <v>28</v>
      </c>
      <c r="EH2" s="82" t="s">
        <v>29</v>
      </c>
      <c r="EI2" s="82" t="s">
        <v>30</v>
      </c>
      <c r="EJ2" s="82" t="s">
        <v>31</v>
      </c>
      <c r="EK2" s="82" t="s">
        <v>32</v>
      </c>
      <c r="EL2" s="82" t="s">
        <v>33</v>
      </c>
      <c r="EM2" s="82" t="s">
        <v>34</v>
      </c>
      <c r="EN2" s="82" t="s">
        <v>35</v>
      </c>
      <c r="EO2" s="82" t="s">
        <v>36</v>
      </c>
      <c r="EP2" s="82" t="s">
        <v>37</v>
      </c>
      <c r="EQ2" s="82" t="s">
        <v>38</v>
      </c>
      <c r="ER2" s="82" t="s">
        <v>39</v>
      </c>
      <c r="ES2" s="82" t="s">
        <v>40</v>
      </c>
      <c r="ET2" s="82" t="s">
        <v>41</v>
      </c>
      <c r="EU2" s="82" t="s">
        <v>42</v>
      </c>
      <c r="EV2" s="82" t="s">
        <v>43</v>
      </c>
      <c r="EW2" s="82" t="s">
        <v>44</v>
      </c>
      <c r="EX2" s="82" t="s">
        <v>45</v>
      </c>
      <c r="EY2" s="82" t="s">
        <v>46</v>
      </c>
      <c r="EZ2" s="82" t="s">
        <v>47</v>
      </c>
      <c r="FA2" s="82" t="s">
        <v>48</v>
      </c>
      <c r="FB2" s="82" t="s">
        <v>49</v>
      </c>
      <c r="FC2" s="82" t="s">
        <v>50</v>
      </c>
      <c r="FD2" s="82" t="s">
        <v>51</v>
      </c>
      <c r="FE2" s="82" t="s">
        <v>52</v>
      </c>
      <c r="FF2" s="82" t="s">
        <v>53</v>
      </c>
      <c r="FG2" s="82" t="s">
        <v>54</v>
      </c>
      <c r="FH2" s="82" t="s">
        <v>55</v>
      </c>
      <c r="FI2" s="82" t="s">
        <v>56</v>
      </c>
      <c r="FJ2" s="82" t="s">
        <v>57</v>
      </c>
      <c r="FK2" s="82" t="s">
        <v>58</v>
      </c>
      <c r="FL2" s="82" t="s">
        <v>59</v>
      </c>
      <c r="FM2" s="82" t="s">
        <v>60</v>
      </c>
      <c r="FN2" s="82" t="s">
        <v>61</v>
      </c>
      <c r="FO2" s="82" t="s">
        <v>62</v>
      </c>
      <c r="FP2" s="82" t="s">
        <v>63</v>
      </c>
      <c r="FQ2" s="82" t="s">
        <v>64</v>
      </c>
      <c r="FR2" s="82" t="s">
        <v>65</v>
      </c>
      <c r="FS2" s="82" t="s">
        <v>66</v>
      </c>
      <c r="FT2" s="82" t="s">
        <v>67</v>
      </c>
      <c r="FU2" s="82" t="s">
        <v>68</v>
      </c>
      <c r="FV2" s="82" t="s">
        <v>69</v>
      </c>
      <c r="FW2" s="82" t="s">
        <v>70</v>
      </c>
      <c r="FX2" s="82" t="s">
        <v>71</v>
      </c>
      <c r="FY2" s="82" t="s">
        <v>72</v>
      </c>
      <c r="FZ2" s="82" t="s">
        <v>73</v>
      </c>
      <c r="GA2" s="82" t="s">
        <v>74</v>
      </c>
      <c r="GB2" s="82" t="s">
        <v>75</v>
      </c>
    </row>
    <row r="3" spans="1:228" ht="22.5" customHeight="1" x14ac:dyDescent="0.25">
      <c r="A3" s="33" t="s">
        <v>76</v>
      </c>
      <c r="B3" s="2" t="s">
        <v>77</v>
      </c>
      <c r="C3" s="3" t="s">
        <v>78</v>
      </c>
      <c r="D3" s="2" t="s">
        <v>79</v>
      </c>
      <c r="E3" s="138" t="s">
        <v>80</v>
      </c>
      <c r="F3" s="138"/>
      <c r="G3" s="139" t="s">
        <v>81</v>
      </c>
      <c r="H3" s="139"/>
      <c r="I3" s="138" t="s">
        <v>82</v>
      </c>
      <c r="J3" s="138"/>
      <c r="K3" s="140" t="s">
        <v>83</v>
      </c>
      <c r="L3" s="141"/>
      <c r="M3" s="20"/>
      <c r="Q3" s="20"/>
      <c r="T3" s="20"/>
      <c r="U3" s="30"/>
      <c r="X3" s="20"/>
      <c r="Y3" s="25"/>
      <c r="Z3" s="25"/>
      <c r="AA3" s="61"/>
      <c r="AB3" s="20"/>
      <c r="AC3" s="20"/>
      <c r="AL3" s="20"/>
      <c r="AM3" s="86"/>
      <c r="AN3" s="25"/>
      <c r="AO3" s="25"/>
      <c r="BB3" s="20"/>
      <c r="BC3" s="20"/>
      <c r="BD3" s="20"/>
      <c r="DM3" s="20" t="s">
        <v>328</v>
      </c>
      <c r="DN3" s="20" t="s">
        <v>329</v>
      </c>
      <c r="DO3" s="20" t="s">
        <v>330</v>
      </c>
      <c r="DP3" s="20" t="s">
        <v>330</v>
      </c>
      <c r="DQ3" s="20" t="s">
        <v>329</v>
      </c>
      <c r="DR3" s="20" t="s">
        <v>330</v>
      </c>
      <c r="DS3" s="20" t="s">
        <v>328</v>
      </c>
      <c r="DT3" s="20" t="s">
        <v>329</v>
      </c>
      <c r="DU3" s="20" t="s">
        <v>329</v>
      </c>
      <c r="DV3" s="20" t="s">
        <v>330</v>
      </c>
      <c r="DW3" s="20" t="s">
        <v>329</v>
      </c>
      <c r="DX3" s="20" t="s">
        <v>330</v>
      </c>
      <c r="DY3" s="20" t="s">
        <v>329</v>
      </c>
      <c r="DZ3" s="20" t="s">
        <v>329</v>
      </c>
      <c r="EA3" s="20" t="s">
        <v>330</v>
      </c>
      <c r="EB3" s="82" t="s">
        <v>84</v>
      </c>
      <c r="EC3" s="82" t="s">
        <v>85</v>
      </c>
      <c r="ED3" s="82" t="s">
        <v>86</v>
      </c>
      <c r="EE3" s="82" t="s">
        <v>87</v>
      </c>
      <c r="EF3" s="82" t="s">
        <v>88</v>
      </c>
      <c r="EG3" s="82" t="s">
        <v>89</v>
      </c>
      <c r="EH3" s="82" t="s">
        <v>90</v>
      </c>
      <c r="EI3" s="82" t="s">
        <v>91</v>
      </c>
      <c r="EJ3" s="82" t="s">
        <v>92</v>
      </c>
      <c r="EK3" s="82" t="s">
        <v>93</v>
      </c>
      <c r="EL3" s="82" t="s">
        <v>94</v>
      </c>
      <c r="EM3" s="82" t="s">
        <v>95</v>
      </c>
      <c r="EN3" s="82" t="s">
        <v>96</v>
      </c>
      <c r="EO3" s="82" t="s">
        <v>97</v>
      </c>
      <c r="EP3" s="82" t="s">
        <v>98</v>
      </c>
      <c r="EQ3" s="82" t="s">
        <v>99</v>
      </c>
      <c r="ER3" s="82" t="s">
        <v>100</v>
      </c>
      <c r="ES3" s="82" t="s">
        <v>101</v>
      </c>
      <c r="ET3" s="82" t="s">
        <v>102</v>
      </c>
      <c r="EU3" s="82" t="s">
        <v>103</v>
      </c>
      <c r="EV3" s="82" t="s">
        <v>289</v>
      </c>
      <c r="EW3" s="82" t="s">
        <v>291</v>
      </c>
      <c r="EX3" s="82" t="s">
        <v>104</v>
      </c>
      <c r="EY3" s="82" t="s">
        <v>105</v>
      </c>
      <c r="EZ3" s="82" t="s">
        <v>331</v>
      </c>
      <c r="FA3" s="82" t="s">
        <v>58</v>
      </c>
      <c r="FB3" s="82" t="s">
        <v>106</v>
      </c>
      <c r="FC3" s="82" t="s">
        <v>107</v>
      </c>
      <c r="FD3" s="82" t="s">
        <v>108</v>
      </c>
      <c r="FE3" s="82" t="s">
        <v>109</v>
      </c>
      <c r="FF3" s="82" t="s">
        <v>110</v>
      </c>
      <c r="FG3" s="82" t="s">
        <v>111</v>
      </c>
      <c r="FH3" s="82" t="s">
        <v>112</v>
      </c>
      <c r="FI3" s="82" t="s">
        <v>113</v>
      </c>
      <c r="FJ3" s="82" t="s">
        <v>114</v>
      </c>
      <c r="FK3" s="82" t="s">
        <v>115</v>
      </c>
      <c r="FL3" s="82" t="s">
        <v>116</v>
      </c>
      <c r="FM3" s="20" t="s">
        <v>117</v>
      </c>
      <c r="FN3" s="82" t="s">
        <v>65</v>
      </c>
      <c r="FO3" s="82" t="s">
        <v>118</v>
      </c>
      <c r="FP3" s="82" t="s">
        <v>119</v>
      </c>
      <c r="FQ3" s="82" t="s">
        <v>332</v>
      </c>
      <c r="FR3" s="82" t="s">
        <v>120</v>
      </c>
      <c r="FS3" s="82" t="s">
        <v>121</v>
      </c>
      <c r="FT3" s="82" t="s">
        <v>122</v>
      </c>
      <c r="FU3" s="82" t="s">
        <v>123</v>
      </c>
      <c r="FV3" s="82" t="s">
        <v>124</v>
      </c>
      <c r="FW3" s="82" t="s">
        <v>125</v>
      </c>
      <c r="FX3" s="82" t="s">
        <v>126</v>
      </c>
      <c r="FY3" s="82" t="s">
        <v>127</v>
      </c>
      <c r="FZ3" s="82" t="s">
        <v>128</v>
      </c>
      <c r="GA3" s="82" t="s">
        <v>129</v>
      </c>
    </row>
    <row r="4" spans="1:228" ht="22.5" customHeight="1" x14ac:dyDescent="0.25">
      <c r="A4" s="33" t="s">
        <v>130</v>
      </c>
      <c r="B4" s="2"/>
      <c r="C4" s="3" t="s">
        <v>131</v>
      </c>
      <c r="D4" s="2" t="s">
        <v>132</v>
      </c>
      <c r="E4" s="138" t="s">
        <v>133</v>
      </c>
      <c r="F4" s="138"/>
      <c r="G4" s="139" t="s">
        <v>134</v>
      </c>
      <c r="H4" s="139"/>
      <c r="I4" s="138" t="s">
        <v>135</v>
      </c>
      <c r="J4" s="138"/>
      <c r="K4" s="139" t="s">
        <v>136</v>
      </c>
      <c r="L4" s="158"/>
      <c r="M4" s="20"/>
      <c r="N4" s="44"/>
      <c r="O4" s="91"/>
      <c r="Q4" s="20"/>
      <c r="T4" s="20"/>
      <c r="U4" s="30"/>
      <c r="X4" s="20"/>
      <c r="Y4" s="62"/>
      <c r="Z4" s="62"/>
      <c r="AA4" s="63"/>
      <c r="AB4" s="63"/>
      <c r="AC4" s="63"/>
      <c r="AL4" s="20"/>
      <c r="AM4" s="86"/>
      <c r="AN4" s="25"/>
      <c r="AO4" s="25"/>
      <c r="BB4" s="20"/>
      <c r="BC4" s="20"/>
      <c r="BD4" s="20"/>
      <c r="DM4" s="20" t="s">
        <v>137</v>
      </c>
      <c r="DN4" s="20" t="s">
        <v>138</v>
      </c>
      <c r="DO4" s="20" t="s">
        <v>139</v>
      </c>
      <c r="DP4" s="20" t="s">
        <v>139</v>
      </c>
      <c r="DQ4" s="20" t="s">
        <v>138</v>
      </c>
      <c r="DR4" s="20" t="s">
        <v>139</v>
      </c>
      <c r="DS4" s="20" t="s">
        <v>137</v>
      </c>
      <c r="DT4" s="20" t="s">
        <v>138</v>
      </c>
      <c r="DU4" s="20" t="s">
        <v>138</v>
      </c>
      <c r="DV4" s="20" t="s">
        <v>139</v>
      </c>
      <c r="DW4" s="20" t="s">
        <v>138</v>
      </c>
      <c r="DX4" s="20" t="s">
        <v>139</v>
      </c>
      <c r="DY4" s="20" t="s">
        <v>138</v>
      </c>
      <c r="DZ4" s="20" t="s">
        <v>138</v>
      </c>
      <c r="EA4" s="20" t="s">
        <v>139</v>
      </c>
      <c r="EB4" s="82" t="s">
        <v>6</v>
      </c>
      <c r="EC4" s="82" t="s">
        <v>140</v>
      </c>
      <c r="EE4" s="20" t="s">
        <v>141</v>
      </c>
      <c r="EF4" s="20" t="s">
        <v>142</v>
      </c>
      <c r="EG4" s="20" t="s">
        <v>143</v>
      </c>
      <c r="EH4" s="20" t="s">
        <v>144</v>
      </c>
      <c r="EI4" s="82" t="s">
        <v>145</v>
      </c>
      <c r="EJ4" s="20" t="s">
        <v>146</v>
      </c>
      <c r="EK4" s="20" t="s">
        <v>147</v>
      </c>
      <c r="EL4" s="20" t="s">
        <v>148</v>
      </c>
      <c r="EM4" s="20" t="s">
        <v>149</v>
      </c>
      <c r="EN4" s="20" t="s">
        <v>150</v>
      </c>
      <c r="EO4" s="20" t="s">
        <v>151</v>
      </c>
      <c r="EP4" s="20" t="s">
        <v>152</v>
      </c>
      <c r="EQ4" s="20" t="s">
        <v>153</v>
      </c>
      <c r="ER4" s="20" t="s">
        <v>154</v>
      </c>
      <c r="ES4" s="20" t="s">
        <v>155</v>
      </c>
      <c r="ET4" s="20" t="s">
        <v>156</v>
      </c>
      <c r="EU4" s="20" t="s">
        <v>157</v>
      </c>
      <c r="EV4" s="20" t="s">
        <v>158</v>
      </c>
      <c r="EW4" s="20" t="s">
        <v>159</v>
      </c>
      <c r="EX4" s="20" t="s">
        <v>160</v>
      </c>
      <c r="EY4" s="20" t="s">
        <v>161</v>
      </c>
      <c r="EZ4" s="20" t="s">
        <v>162</v>
      </c>
      <c r="FA4" s="20" t="s">
        <v>163</v>
      </c>
      <c r="FB4" s="20" t="s">
        <v>164</v>
      </c>
      <c r="FC4" s="20" t="s">
        <v>165</v>
      </c>
      <c r="FD4" s="20" t="s">
        <v>166</v>
      </c>
      <c r="FE4" s="20" t="s">
        <v>167</v>
      </c>
      <c r="FF4" s="20" t="s">
        <v>168</v>
      </c>
      <c r="FG4" s="20" t="s">
        <v>169</v>
      </c>
      <c r="FH4" s="20" t="s">
        <v>170</v>
      </c>
      <c r="FI4" s="20" t="s">
        <v>171</v>
      </c>
      <c r="FJ4" s="20" t="s">
        <v>172</v>
      </c>
      <c r="FK4" s="20" t="s">
        <v>173</v>
      </c>
      <c r="FL4" s="20" t="s">
        <v>174</v>
      </c>
      <c r="FM4" s="20" t="s">
        <v>175</v>
      </c>
      <c r="FN4" s="20" t="s">
        <v>176</v>
      </c>
      <c r="FO4" s="20" t="s">
        <v>177</v>
      </c>
      <c r="FP4" s="20" t="s">
        <v>178</v>
      </c>
      <c r="FQ4" s="20" t="s">
        <v>179</v>
      </c>
      <c r="FR4" s="20" t="s">
        <v>180</v>
      </c>
      <c r="FS4" s="20" t="s">
        <v>181</v>
      </c>
    </row>
    <row r="5" spans="1:228" ht="22.5" customHeight="1" x14ac:dyDescent="0.25">
      <c r="A5" s="33" t="s">
        <v>182</v>
      </c>
      <c r="B5" s="2"/>
      <c r="C5" s="3" t="s">
        <v>183</v>
      </c>
      <c r="D5" s="34">
        <f>AO29</f>
        <v>127036</v>
      </c>
      <c r="E5" s="138" t="s">
        <v>184</v>
      </c>
      <c r="F5" s="138"/>
      <c r="G5" s="139" t="s">
        <v>34</v>
      </c>
      <c r="H5" s="139"/>
      <c r="I5" s="138" t="s">
        <v>185</v>
      </c>
      <c r="J5" s="138"/>
      <c r="K5" s="140" t="s">
        <v>186</v>
      </c>
      <c r="L5" s="141"/>
      <c r="M5" s="20"/>
      <c r="N5" s="44"/>
      <c r="O5" s="99"/>
      <c r="Q5" s="20"/>
      <c r="T5" s="20"/>
      <c r="U5" s="30"/>
      <c r="X5" s="20"/>
      <c r="Y5" s="25"/>
      <c r="Z5" s="25"/>
      <c r="AA5" s="61"/>
      <c r="AB5" s="20"/>
      <c r="AC5" s="20"/>
      <c r="AL5" s="20"/>
      <c r="AM5" s="86"/>
      <c r="AN5" s="25"/>
      <c r="AO5" s="25"/>
      <c r="BB5" s="20"/>
      <c r="BC5" s="20"/>
      <c r="BD5" s="20"/>
      <c r="DM5" s="20" t="s">
        <v>187</v>
      </c>
      <c r="DN5" s="20" t="s">
        <v>188</v>
      </c>
      <c r="DO5" s="20" t="s">
        <v>189</v>
      </c>
      <c r="DP5" s="20" t="s">
        <v>189</v>
      </c>
      <c r="DQ5" s="20" t="s">
        <v>188</v>
      </c>
      <c r="DR5" s="20" t="s">
        <v>189</v>
      </c>
      <c r="DS5" s="20" t="s">
        <v>187</v>
      </c>
      <c r="DT5" s="20" t="s">
        <v>188</v>
      </c>
      <c r="DU5" s="20" t="s">
        <v>188</v>
      </c>
      <c r="DV5" s="20" t="s">
        <v>189</v>
      </c>
      <c r="DW5" s="20" t="s">
        <v>188</v>
      </c>
      <c r="DX5" s="20" t="s">
        <v>189</v>
      </c>
      <c r="DY5" s="20" t="s">
        <v>188</v>
      </c>
      <c r="DZ5" s="20" t="s">
        <v>188</v>
      </c>
      <c r="EA5" s="20" t="s">
        <v>189</v>
      </c>
      <c r="EB5" s="83" t="s">
        <v>190</v>
      </c>
      <c r="EC5" s="83" t="s">
        <v>81</v>
      </c>
      <c r="ED5" s="84" t="s">
        <v>191</v>
      </c>
      <c r="EE5" s="83" t="s">
        <v>192</v>
      </c>
      <c r="EF5" s="85"/>
      <c r="EG5" s="82" t="s">
        <v>186</v>
      </c>
      <c r="EH5" s="82" t="s">
        <v>193</v>
      </c>
      <c r="EI5" s="20" t="s">
        <v>136</v>
      </c>
      <c r="EJ5" s="20" t="s">
        <v>194</v>
      </c>
      <c r="EK5" s="20" t="s">
        <v>195</v>
      </c>
      <c r="EL5" s="20" t="s">
        <v>196</v>
      </c>
    </row>
    <row r="6" spans="1:228" ht="22.5" customHeight="1" x14ac:dyDescent="0.25">
      <c r="A6" s="35" t="s">
        <v>197</v>
      </c>
      <c r="B6" s="6" t="s">
        <v>193</v>
      </c>
      <c r="C6" s="5" t="s">
        <v>198</v>
      </c>
      <c r="D6" s="36">
        <v>45733</v>
      </c>
      <c r="E6" s="142" t="s">
        <v>290</v>
      </c>
      <c r="F6" s="142"/>
      <c r="G6" s="143" t="s">
        <v>288</v>
      </c>
      <c r="H6" s="143"/>
      <c r="I6" s="144" t="s">
        <v>199</v>
      </c>
      <c r="J6" s="144"/>
      <c r="K6" s="145"/>
      <c r="L6" s="146"/>
      <c r="M6" s="20"/>
      <c r="N6" s="45"/>
      <c r="O6" s="90"/>
      <c r="Q6" s="20"/>
      <c r="T6" s="20"/>
      <c r="U6" s="30"/>
      <c r="X6" s="20"/>
      <c r="Y6" s="62"/>
      <c r="Z6" s="62"/>
      <c r="AA6" s="63"/>
      <c r="AB6" s="63"/>
      <c r="AC6" s="63"/>
      <c r="AL6" s="20"/>
      <c r="AM6" s="86"/>
      <c r="AN6" s="25"/>
      <c r="AO6" s="25"/>
      <c r="BB6" s="20"/>
      <c r="BC6" s="20"/>
      <c r="BD6" s="20"/>
      <c r="DM6" s="20" t="s">
        <v>132</v>
      </c>
      <c r="DN6" s="20" t="s">
        <v>200</v>
      </c>
      <c r="DO6" s="20" t="s">
        <v>201</v>
      </c>
      <c r="DP6" s="20" t="s">
        <v>201</v>
      </c>
      <c r="DQ6" s="20" t="s">
        <v>200</v>
      </c>
      <c r="DR6" s="20" t="s">
        <v>201</v>
      </c>
      <c r="DS6" s="20" t="s">
        <v>132</v>
      </c>
      <c r="DT6" s="20" t="s">
        <v>200</v>
      </c>
      <c r="DU6" s="20" t="s">
        <v>200</v>
      </c>
      <c r="DV6" s="20" t="s">
        <v>201</v>
      </c>
      <c r="DW6" s="20" t="s">
        <v>200</v>
      </c>
      <c r="DX6" s="20" t="s">
        <v>201</v>
      </c>
      <c r="DY6" s="20" t="s">
        <v>200</v>
      </c>
      <c r="DZ6" s="20" t="s">
        <v>200</v>
      </c>
      <c r="EA6" s="20" t="s">
        <v>201</v>
      </c>
      <c r="EB6" s="82" t="s">
        <v>202</v>
      </c>
      <c r="EC6" s="82" t="s">
        <v>203</v>
      </c>
      <c r="ED6" s="82" t="s">
        <v>134</v>
      </c>
      <c r="EE6" s="82" t="s">
        <v>204</v>
      </c>
      <c r="EF6" s="82" t="s">
        <v>205</v>
      </c>
      <c r="EG6" s="20" t="s">
        <v>206</v>
      </c>
      <c r="EH6" s="82" t="s">
        <v>207</v>
      </c>
      <c r="EI6" s="82" t="s">
        <v>208</v>
      </c>
    </row>
    <row r="7" spans="1:228" s="17" customFormat="1" ht="15" customHeight="1" x14ac:dyDescent="0.2">
      <c r="A7" s="107" t="s">
        <v>209</v>
      </c>
      <c r="B7" s="107" t="s">
        <v>210</v>
      </c>
      <c r="C7" s="107" t="s">
        <v>211</v>
      </c>
      <c r="D7" s="107" t="s">
        <v>212</v>
      </c>
      <c r="E7" s="107" t="s">
        <v>213</v>
      </c>
      <c r="F7" s="107" t="s">
        <v>214</v>
      </c>
      <c r="G7" s="106" t="s">
        <v>215</v>
      </c>
      <c r="H7" s="38"/>
      <c r="I7" s="46"/>
      <c r="J7" s="105" t="s">
        <v>76</v>
      </c>
      <c r="K7" s="107" t="s">
        <v>216</v>
      </c>
      <c r="L7" s="107" t="s">
        <v>217</v>
      </c>
      <c r="M7" s="105" t="s">
        <v>218</v>
      </c>
      <c r="N7" s="105" t="s">
        <v>219</v>
      </c>
      <c r="O7" s="147" t="s">
        <v>220</v>
      </c>
      <c r="P7" s="150" t="s">
        <v>221</v>
      </c>
      <c r="Q7" s="109" t="s">
        <v>222</v>
      </c>
      <c r="R7" s="110"/>
      <c r="S7" s="110"/>
      <c r="T7" s="110"/>
      <c r="U7" s="110"/>
      <c r="V7" s="110"/>
      <c r="W7" s="110"/>
      <c r="X7" s="111"/>
      <c r="Y7" s="109" t="s">
        <v>223</v>
      </c>
      <c r="Z7" s="110"/>
      <c r="AA7" s="111"/>
      <c r="AB7" s="101" t="s">
        <v>224</v>
      </c>
      <c r="AC7" s="64" t="s">
        <v>225</v>
      </c>
      <c r="AD7" s="65"/>
      <c r="AE7" s="66"/>
      <c r="AF7" s="101" t="s">
        <v>226</v>
      </c>
      <c r="AG7" s="101" t="s">
        <v>227</v>
      </c>
      <c r="AH7" s="105" t="s">
        <v>228</v>
      </c>
      <c r="AI7" s="105" t="s">
        <v>229</v>
      </c>
      <c r="AJ7" s="105" t="s">
        <v>286</v>
      </c>
      <c r="AK7" s="108" t="s">
        <v>230</v>
      </c>
      <c r="AL7" s="101" t="s">
        <v>231</v>
      </c>
      <c r="AM7" s="102" t="s">
        <v>232</v>
      </c>
      <c r="AN7" s="105" t="s">
        <v>233</v>
      </c>
      <c r="AO7" s="105" t="s">
        <v>234</v>
      </c>
    </row>
    <row r="8" spans="1:228" s="17" customFormat="1" ht="15" customHeight="1" x14ac:dyDescent="0.2">
      <c r="A8" s="101"/>
      <c r="B8" s="101"/>
      <c r="C8" s="101"/>
      <c r="D8" s="101"/>
      <c r="E8" s="101"/>
      <c r="F8" s="101"/>
      <c r="G8" s="106"/>
      <c r="H8" s="38"/>
      <c r="I8" s="46"/>
      <c r="J8" s="106"/>
      <c r="K8" s="101"/>
      <c r="L8" s="101"/>
      <c r="M8" s="107"/>
      <c r="N8" s="106"/>
      <c r="O8" s="148"/>
      <c r="P8" s="151"/>
      <c r="Q8" s="153" t="s">
        <v>235</v>
      </c>
      <c r="R8" s="153"/>
      <c r="S8" s="153"/>
      <c r="T8" s="101" t="s">
        <v>236</v>
      </c>
      <c r="U8" s="101" t="s">
        <v>237</v>
      </c>
      <c r="V8" s="101" t="s">
        <v>238</v>
      </c>
      <c r="W8" s="101" t="s">
        <v>239</v>
      </c>
      <c r="X8" s="101" t="s">
        <v>240</v>
      </c>
      <c r="Y8" s="101" t="s">
        <v>241</v>
      </c>
      <c r="Z8" s="101" t="s">
        <v>242</v>
      </c>
      <c r="AA8" s="101" t="s">
        <v>243</v>
      </c>
      <c r="AB8" s="101"/>
      <c r="AC8" s="7" t="s">
        <v>244</v>
      </c>
      <c r="AD8" s="67" t="s">
        <v>245</v>
      </c>
      <c r="AE8" s="68" t="s">
        <v>246</v>
      </c>
      <c r="AF8" s="101"/>
      <c r="AG8" s="101"/>
      <c r="AH8" s="106"/>
      <c r="AI8" s="106"/>
      <c r="AJ8" s="106"/>
      <c r="AK8" s="108"/>
      <c r="AL8" s="101"/>
      <c r="AM8" s="103"/>
      <c r="AN8" s="106"/>
      <c r="AO8" s="106"/>
    </row>
    <row r="9" spans="1:228" s="17" customFormat="1" ht="26.25" customHeight="1" x14ac:dyDescent="0.2">
      <c r="A9" s="101"/>
      <c r="B9" s="101"/>
      <c r="C9" s="101"/>
      <c r="D9" s="101"/>
      <c r="E9" s="101"/>
      <c r="F9" s="101"/>
      <c r="G9" s="107"/>
      <c r="H9" s="37" t="s">
        <v>247</v>
      </c>
      <c r="I9" s="47" t="s">
        <v>248</v>
      </c>
      <c r="J9" s="107"/>
      <c r="K9" s="101"/>
      <c r="L9" s="101"/>
      <c r="M9" s="39">
        <v>8.25</v>
      </c>
      <c r="N9" s="107"/>
      <c r="O9" s="149"/>
      <c r="P9" s="152"/>
      <c r="Q9" s="54" t="s">
        <v>249</v>
      </c>
      <c r="R9" s="55" t="s">
        <v>250</v>
      </c>
      <c r="S9" s="55" t="s">
        <v>251</v>
      </c>
      <c r="T9" s="101"/>
      <c r="U9" s="101"/>
      <c r="V9" s="101"/>
      <c r="W9" s="101"/>
      <c r="X9" s="101"/>
      <c r="Y9" s="101"/>
      <c r="Z9" s="101"/>
      <c r="AA9" s="101"/>
      <c r="AB9" s="101"/>
      <c r="AC9" s="69">
        <v>0</v>
      </c>
      <c r="AD9" s="68"/>
      <c r="AE9" s="70">
        <v>0</v>
      </c>
      <c r="AF9" s="101"/>
      <c r="AG9" s="101"/>
      <c r="AH9" s="107"/>
      <c r="AI9" s="107"/>
      <c r="AJ9" s="107"/>
      <c r="AK9" s="108"/>
      <c r="AL9" s="101" t="s">
        <v>252</v>
      </c>
      <c r="AM9" s="104"/>
      <c r="AN9" s="107"/>
      <c r="AO9" s="107"/>
    </row>
    <row r="10" spans="1:228" s="18" customFormat="1" ht="52.15" customHeight="1" x14ac:dyDescent="0.25">
      <c r="A10" s="95" t="s">
        <v>322</v>
      </c>
      <c r="B10" s="135" t="s">
        <v>351</v>
      </c>
      <c r="C10" s="136"/>
      <c r="D10" s="136"/>
      <c r="E10" s="136"/>
      <c r="F10" s="136"/>
      <c r="G10" s="136"/>
      <c r="H10" s="137"/>
      <c r="I10" s="92"/>
      <c r="J10" s="48"/>
      <c r="K10" s="48"/>
      <c r="L10" s="49" t="s">
        <v>346</v>
      </c>
      <c r="M10" s="50"/>
      <c r="N10" s="49"/>
      <c r="O10" s="100"/>
      <c r="P10" s="51"/>
      <c r="Q10" s="56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74"/>
      <c r="AI10" s="50"/>
      <c r="AJ10" s="50"/>
      <c r="AK10" s="50"/>
      <c r="AL10" s="74"/>
      <c r="AM10" s="87"/>
      <c r="AN10" s="75"/>
      <c r="AO10" s="75"/>
    </row>
    <row r="11" spans="1:228" s="19" customFormat="1" ht="78.75" customHeight="1" x14ac:dyDescent="0.25">
      <c r="A11" s="116"/>
      <c r="B11" s="127" t="s">
        <v>343</v>
      </c>
      <c r="C11" s="116" t="s">
        <v>253</v>
      </c>
      <c r="D11" s="116"/>
      <c r="E11" s="130" t="s">
        <v>254</v>
      </c>
      <c r="F11" s="113" t="s">
        <v>344</v>
      </c>
      <c r="G11" s="40" t="s">
        <v>256</v>
      </c>
      <c r="H11" s="41" t="s">
        <v>347</v>
      </c>
      <c r="I11" s="41" t="s">
        <v>349</v>
      </c>
      <c r="J11" s="126" t="s">
        <v>263</v>
      </c>
      <c r="K11" s="121" t="s">
        <v>345</v>
      </c>
      <c r="L11" s="52">
        <v>66.900000000000006</v>
      </c>
      <c r="M11" s="96">
        <f t="shared" ref="M11:M28" si="0">$M$9</f>
        <v>8.25</v>
      </c>
      <c r="N11" s="52">
        <f t="shared" ref="N11" si="1">L11/M11</f>
        <v>8.1090909090909093</v>
      </c>
      <c r="O11" s="52">
        <v>66.900000000000006</v>
      </c>
      <c r="P11" s="53">
        <v>5.3</v>
      </c>
      <c r="Q11" s="13">
        <v>45</v>
      </c>
      <c r="R11" s="13">
        <v>42</v>
      </c>
      <c r="S11" s="13">
        <v>23</v>
      </c>
      <c r="T11" s="13">
        <v>2</v>
      </c>
      <c r="U11" s="57">
        <f>Q11*R11*S11/1000000</f>
        <v>4.3470000000000002E-2</v>
      </c>
      <c r="V11" s="58">
        <f t="shared" ref="V11" si="2">65/U11*T11</f>
        <v>2990.5682079595122</v>
      </c>
      <c r="W11" s="59">
        <v>2000</v>
      </c>
      <c r="X11" s="60">
        <f t="shared" ref="X11" si="3">W11/V11</f>
        <v>0.66876923076923078</v>
      </c>
      <c r="Y11" s="71" t="s">
        <v>257</v>
      </c>
      <c r="Z11" s="93">
        <v>0.42799999999999999</v>
      </c>
      <c r="AA11" s="72">
        <f t="shared" ref="AA11" si="4">N11*Z11</f>
        <v>3.470690909090909</v>
      </c>
      <c r="AB11" s="72">
        <f t="shared" ref="AB11" si="5">AA11+X11+N11</f>
        <v>12.24855104895105</v>
      </c>
      <c r="AC11" s="72">
        <f t="shared" ref="AC11" si="6">AI11*$AC$9</f>
        <v>0</v>
      </c>
      <c r="AD11" s="72"/>
      <c r="AE11" s="72">
        <f t="shared" ref="AE11" si="7">AI11*$AE$9</f>
        <v>0</v>
      </c>
      <c r="AF11" s="73">
        <f t="shared" ref="AF11:AF14" si="8">SUM(AC11:AE11)</f>
        <v>0</v>
      </c>
      <c r="AG11" s="76">
        <f t="shared" ref="AG11:AG14" si="9">AF11+AB11</f>
        <v>12.24855104895105</v>
      </c>
      <c r="AH11" s="77">
        <f t="shared" ref="AH11" si="10">(AI11-AG11)/AI11</f>
        <v>0.22231421911421903</v>
      </c>
      <c r="AI11" s="98">
        <f>15*1.05</f>
        <v>15.75</v>
      </c>
      <c r="AJ11" s="78">
        <v>15.75</v>
      </c>
      <c r="AK11" s="79">
        <v>29.99</v>
      </c>
      <c r="AL11" s="80">
        <f t="shared" ref="AL11" si="11">(AK11-AI11)/AK11</f>
        <v>0.47482494164721573</v>
      </c>
      <c r="AM11" s="88">
        <v>870</v>
      </c>
      <c r="AN11" s="81">
        <f t="shared" ref="AN11" si="12">AM11*AG11</f>
        <v>10656.239412587414</v>
      </c>
      <c r="AO11" s="81">
        <f t="shared" ref="AO11" si="13">AM11*AI11</f>
        <v>13702.5</v>
      </c>
    </row>
    <row r="12" spans="1:228" s="19" customFormat="1" ht="78.75" customHeight="1" x14ac:dyDescent="0.25">
      <c r="A12" s="117"/>
      <c r="B12" s="128"/>
      <c r="C12" s="117"/>
      <c r="D12" s="117"/>
      <c r="E12" s="131"/>
      <c r="F12" s="114"/>
      <c r="G12" s="40" t="s">
        <v>258</v>
      </c>
      <c r="H12" s="41" t="s">
        <v>348</v>
      </c>
      <c r="I12" s="41" t="s">
        <v>350</v>
      </c>
      <c r="J12" s="117"/>
      <c r="K12" s="122"/>
      <c r="L12" s="52">
        <v>76.599999999999994</v>
      </c>
      <c r="M12" s="96">
        <f t="shared" si="0"/>
        <v>8.25</v>
      </c>
      <c r="N12" s="52">
        <f t="shared" ref="N12" si="14">L12/M12</f>
        <v>9.2848484848484834</v>
      </c>
      <c r="O12" s="52">
        <v>76.599999999999994</v>
      </c>
      <c r="P12" s="53">
        <v>6.2</v>
      </c>
      <c r="Q12" s="13">
        <v>45</v>
      </c>
      <c r="R12" s="13">
        <v>42</v>
      </c>
      <c r="S12" s="13">
        <v>26</v>
      </c>
      <c r="T12" s="13">
        <v>2</v>
      </c>
      <c r="U12" s="57">
        <f t="shared" ref="U12" si="15">Q12*R12*S12/1000000</f>
        <v>4.9140000000000003E-2</v>
      </c>
      <c r="V12" s="58">
        <f t="shared" ref="V12" si="16">65/U12*T12</f>
        <v>2645.5026455026455</v>
      </c>
      <c r="W12" s="59">
        <v>2000</v>
      </c>
      <c r="X12" s="60">
        <f t="shared" ref="X12" si="17">W12/V12</f>
        <v>0.75600000000000001</v>
      </c>
      <c r="Y12" s="71" t="s">
        <v>257</v>
      </c>
      <c r="Z12" s="93">
        <v>0.42799999999999999</v>
      </c>
      <c r="AA12" s="72">
        <f t="shared" ref="AA12" si="18">N12*Z12</f>
        <v>3.973915151515151</v>
      </c>
      <c r="AB12" s="72">
        <f t="shared" ref="AB12" si="19">AA12+X12+N12</f>
        <v>14.014763636363634</v>
      </c>
      <c r="AC12" s="72">
        <f t="shared" ref="AC12" si="20">AI12*$AC$9</f>
        <v>0</v>
      </c>
      <c r="AD12" s="72"/>
      <c r="AE12" s="72">
        <f t="shared" ref="AE12" si="21">AI12*$AE$9</f>
        <v>0</v>
      </c>
      <c r="AF12" s="73">
        <f t="shared" si="8"/>
        <v>0</v>
      </c>
      <c r="AG12" s="76">
        <f t="shared" si="9"/>
        <v>14.014763636363634</v>
      </c>
      <c r="AH12" s="77">
        <f t="shared" ref="AH12" si="22">(AI12-AG12)/AI12</f>
        <v>0.23290839428770474</v>
      </c>
      <c r="AI12" s="98">
        <f>17.4*1.05</f>
        <v>18.27</v>
      </c>
      <c r="AJ12" s="78">
        <v>18.27</v>
      </c>
      <c r="AK12" s="79">
        <v>34.99</v>
      </c>
      <c r="AL12" s="80">
        <f t="shared" ref="AL12" si="23">(AK12-AI12)/AK12</f>
        <v>0.47785081451843386</v>
      </c>
      <c r="AM12" s="88">
        <v>580</v>
      </c>
      <c r="AN12" s="81">
        <f t="shared" ref="AN12" si="24">AM12*AG12</f>
        <v>8128.5629090909079</v>
      </c>
      <c r="AO12" s="81">
        <f t="shared" ref="AO12" si="25">AM12*AI12</f>
        <v>10596.6</v>
      </c>
    </row>
    <row r="13" spans="1:228" s="19" customFormat="1" ht="70.5" customHeight="1" x14ac:dyDescent="0.25">
      <c r="A13" s="116"/>
      <c r="B13" s="116" t="s">
        <v>259</v>
      </c>
      <c r="C13" s="116" t="s">
        <v>253</v>
      </c>
      <c r="D13" s="116" t="s">
        <v>326</v>
      </c>
      <c r="E13" s="130" t="s">
        <v>254</v>
      </c>
      <c r="F13" s="113" t="s">
        <v>255</v>
      </c>
      <c r="G13" s="40" t="s">
        <v>256</v>
      </c>
      <c r="H13" s="41" t="s">
        <v>292</v>
      </c>
      <c r="I13" s="41" t="s">
        <v>306</v>
      </c>
      <c r="J13" s="119" t="s">
        <v>263</v>
      </c>
      <c r="K13" s="123" t="s">
        <v>260</v>
      </c>
      <c r="L13" s="52">
        <f>'update cost3.17'!G6</f>
        <v>60.7</v>
      </c>
      <c r="M13" s="96">
        <f t="shared" si="0"/>
        <v>8.25</v>
      </c>
      <c r="N13" s="52">
        <f t="shared" ref="N13:N14" si="26">L13/M13</f>
        <v>7.3575757575757583</v>
      </c>
      <c r="O13" s="52">
        <v>60.7</v>
      </c>
      <c r="P13" s="53">
        <v>5.3</v>
      </c>
      <c r="Q13" s="13">
        <v>45</v>
      </c>
      <c r="R13" s="13">
        <v>42</v>
      </c>
      <c r="S13" s="13">
        <v>23</v>
      </c>
      <c r="T13" s="13">
        <v>2</v>
      </c>
      <c r="U13" s="57">
        <f t="shared" ref="U13:U14" si="27">Q13*R13*S13/1000000</f>
        <v>4.3470000000000002E-2</v>
      </c>
      <c r="V13" s="58">
        <f t="shared" ref="V13:V14" si="28">65/U13*T13</f>
        <v>2990.5682079595122</v>
      </c>
      <c r="W13" s="59">
        <v>2000</v>
      </c>
      <c r="X13" s="60">
        <f t="shared" ref="X13:X14" si="29">W13/V13</f>
        <v>0.66876923076923078</v>
      </c>
      <c r="Y13" s="71" t="s">
        <v>257</v>
      </c>
      <c r="Z13" s="93">
        <v>0.42799999999999999</v>
      </c>
      <c r="AA13" s="72">
        <f t="shared" ref="AA13:AA14" si="30">N13*Z13</f>
        <v>3.1490424242424244</v>
      </c>
      <c r="AB13" s="72">
        <f t="shared" ref="AB13:AB14" si="31">AA13+X13+N13</f>
        <v>11.175387412587414</v>
      </c>
      <c r="AC13" s="72">
        <f t="shared" ref="AC13:AC14" si="32">AI13*$AC$9</f>
        <v>0</v>
      </c>
      <c r="AD13" s="72"/>
      <c r="AE13" s="72">
        <f t="shared" ref="AE13:AE14" si="33">AI13*$AE$9</f>
        <v>0</v>
      </c>
      <c r="AF13" s="73">
        <f t="shared" si="8"/>
        <v>0</v>
      </c>
      <c r="AG13" s="76">
        <f t="shared" si="9"/>
        <v>11.175387412587414</v>
      </c>
      <c r="AH13" s="77">
        <f t="shared" ref="AH13:AH14" si="34">(AI13-AG13)/AI13</f>
        <v>0.22554487785257007</v>
      </c>
      <c r="AI13" s="78">
        <v>14.43</v>
      </c>
      <c r="AJ13" s="78">
        <v>14.43</v>
      </c>
      <c r="AK13" s="79">
        <v>29.99</v>
      </c>
      <c r="AL13" s="80">
        <f t="shared" ref="AL13:AL14" si="35">(AK13-AI13)/AK13</f>
        <v>0.51883961320440142</v>
      </c>
      <c r="AM13" s="88">
        <f>AM11</f>
        <v>870</v>
      </c>
      <c r="AN13" s="81">
        <f t="shared" ref="AN13:AN14" si="36">AM13*AG13</f>
        <v>9722.5870489510507</v>
      </c>
      <c r="AO13" s="81">
        <f t="shared" ref="AO13:AO14" si="37">AM13*AI13</f>
        <v>12554.1</v>
      </c>
    </row>
    <row r="14" spans="1:228" s="19" customFormat="1" ht="70.5" customHeight="1" x14ac:dyDescent="0.25">
      <c r="A14" s="117"/>
      <c r="B14" s="117"/>
      <c r="C14" s="117"/>
      <c r="D14" s="117"/>
      <c r="E14" s="131"/>
      <c r="F14" s="114"/>
      <c r="G14" s="40" t="s">
        <v>258</v>
      </c>
      <c r="H14" s="41" t="s">
        <v>293</v>
      </c>
      <c r="I14" s="41" t="s">
        <v>307</v>
      </c>
      <c r="J14" s="120"/>
      <c r="K14" s="124"/>
      <c r="L14" s="52">
        <f>'update cost3.17'!G7</f>
        <v>69.7</v>
      </c>
      <c r="M14" s="96">
        <f t="shared" si="0"/>
        <v>8.25</v>
      </c>
      <c r="N14" s="52">
        <f t="shared" si="26"/>
        <v>8.4484848484848492</v>
      </c>
      <c r="O14" s="52">
        <v>69.7</v>
      </c>
      <c r="P14" s="53">
        <v>6.2</v>
      </c>
      <c r="Q14" s="13">
        <v>45</v>
      </c>
      <c r="R14" s="13">
        <v>42</v>
      </c>
      <c r="S14" s="13">
        <v>26</v>
      </c>
      <c r="T14" s="13">
        <v>2</v>
      </c>
      <c r="U14" s="57">
        <f t="shared" si="27"/>
        <v>4.9140000000000003E-2</v>
      </c>
      <c r="V14" s="58">
        <f t="shared" si="28"/>
        <v>2645.5026455026455</v>
      </c>
      <c r="W14" s="59">
        <v>2000</v>
      </c>
      <c r="X14" s="60">
        <f t="shared" si="29"/>
        <v>0.75600000000000001</v>
      </c>
      <c r="Y14" s="71" t="s">
        <v>257</v>
      </c>
      <c r="Z14" s="93">
        <v>0.42799999999999999</v>
      </c>
      <c r="AA14" s="72">
        <f t="shared" si="30"/>
        <v>3.6159515151515156</v>
      </c>
      <c r="AB14" s="72">
        <f t="shared" si="31"/>
        <v>12.820436363636365</v>
      </c>
      <c r="AC14" s="72">
        <f t="shared" si="32"/>
        <v>0</v>
      </c>
      <c r="AD14" s="72"/>
      <c r="AE14" s="72">
        <f t="shared" si="33"/>
        <v>0</v>
      </c>
      <c r="AF14" s="73">
        <f t="shared" si="8"/>
        <v>0</v>
      </c>
      <c r="AG14" s="76">
        <f t="shared" si="9"/>
        <v>12.820436363636365</v>
      </c>
      <c r="AH14" s="77">
        <f t="shared" si="34"/>
        <v>0.23505749620308095</v>
      </c>
      <c r="AI14" s="78">
        <v>16.760000000000002</v>
      </c>
      <c r="AJ14" s="78">
        <v>16.760000000000002</v>
      </c>
      <c r="AK14" s="79">
        <v>34.99</v>
      </c>
      <c r="AL14" s="80">
        <f t="shared" si="35"/>
        <v>0.52100600171477562</v>
      </c>
      <c r="AM14" s="88">
        <f>AM12</f>
        <v>580</v>
      </c>
      <c r="AN14" s="81">
        <f t="shared" si="36"/>
        <v>7435.8530909090914</v>
      </c>
      <c r="AO14" s="81">
        <f t="shared" si="37"/>
        <v>9720.8000000000011</v>
      </c>
    </row>
    <row r="15" spans="1:228" s="18" customFormat="1" ht="70.5" customHeight="1" x14ac:dyDescent="0.25">
      <c r="A15" s="95" t="s">
        <v>321</v>
      </c>
      <c r="B15" s="135" t="s">
        <v>352</v>
      </c>
      <c r="C15" s="136"/>
      <c r="D15" s="136"/>
      <c r="E15" s="136"/>
      <c r="F15" s="136"/>
      <c r="G15" s="136"/>
      <c r="H15" s="137"/>
      <c r="I15" s="92"/>
      <c r="J15" s="48"/>
      <c r="K15" s="48"/>
      <c r="L15" s="49"/>
      <c r="M15" s="97"/>
      <c r="N15" s="49"/>
      <c r="O15" s="49"/>
      <c r="P15" s="51"/>
      <c r="Q15" s="56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74"/>
      <c r="AI15" s="50"/>
      <c r="AJ15" s="50"/>
      <c r="AK15" s="50"/>
      <c r="AL15" s="74"/>
      <c r="AM15" s="87"/>
      <c r="AN15" s="75"/>
      <c r="AO15" s="75"/>
      <c r="AP15" s="19"/>
      <c r="AQ15" s="19"/>
    </row>
    <row r="16" spans="1:228" s="19" customFormat="1" ht="48" customHeight="1" x14ac:dyDescent="0.25">
      <c r="A16" s="115"/>
      <c r="B16" s="115" t="s">
        <v>333</v>
      </c>
      <c r="C16" s="115" t="s">
        <v>253</v>
      </c>
      <c r="D16" s="115" t="s">
        <v>327</v>
      </c>
      <c r="E16" s="129" t="s">
        <v>261</v>
      </c>
      <c r="F16" s="112" t="s">
        <v>262</v>
      </c>
      <c r="G16" s="40" t="s">
        <v>334</v>
      </c>
      <c r="H16" s="41" t="s">
        <v>294</v>
      </c>
      <c r="I16" s="41" t="s">
        <v>308</v>
      </c>
      <c r="J16" s="118" t="s">
        <v>354</v>
      </c>
      <c r="K16" s="125" t="s">
        <v>264</v>
      </c>
      <c r="L16" s="52">
        <f>'update cost3.17'!G14</f>
        <v>51.5</v>
      </c>
      <c r="M16" s="96">
        <f t="shared" si="0"/>
        <v>8.25</v>
      </c>
      <c r="N16" s="52">
        <f t="shared" ref="N16:N21" si="38">L16/M16</f>
        <v>6.2424242424242422</v>
      </c>
      <c r="O16" s="52">
        <v>51.5</v>
      </c>
      <c r="P16" s="53">
        <v>5</v>
      </c>
      <c r="Q16" s="13">
        <v>45</v>
      </c>
      <c r="R16" s="13">
        <v>42</v>
      </c>
      <c r="S16" s="13">
        <v>20</v>
      </c>
      <c r="T16" s="13">
        <v>2</v>
      </c>
      <c r="U16" s="57">
        <f t="shared" ref="U16:U21" si="39">Q16*R16*S16/1000000</f>
        <v>3.78E-2</v>
      </c>
      <c r="V16" s="58">
        <f t="shared" ref="V16:V21" si="40">65/U16*T16</f>
        <v>3439.1534391534392</v>
      </c>
      <c r="W16" s="59">
        <v>2000</v>
      </c>
      <c r="X16" s="60">
        <f t="shared" ref="X16:X21" si="41">W16/V16</f>
        <v>0.58153846153846156</v>
      </c>
      <c r="Y16" s="71" t="s">
        <v>257</v>
      </c>
      <c r="Z16" s="93">
        <v>0.42799999999999999</v>
      </c>
      <c r="AA16" s="72">
        <f>N16*Z16</f>
        <v>2.6717575757575758</v>
      </c>
      <c r="AB16" s="72">
        <f>AA16+X16+N16</f>
        <v>9.4957202797202793</v>
      </c>
      <c r="AC16" s="72">
        <f t="shared" ref="AC16:AC21" si="42">AI16*$AC$9</f>
        <v>0</v>
      </c>
      <c r="AD16" s="72"/>
      <c r="AE16" s="72">
        <f t="shared" ref="AE16:AE21" si="43">AI16*$AE$9</f>
        <v>0</v>
      </c>
      <c r="AF16" s="73">
        <f>SUM(AC16:AE16)</f>
        <v>0</v>
      </c>
      <c r="AG16" s="76">
        <f t="shared" ref="AG16:AG21" si="44">AF16+AB16</f>
        <v>9.4957202797202793</v>
      </c>
      <c r="AH16" s="77">
        <f t="shared" ref="AH16:AH21" si="45">(AI16-AG16)/AI16</f>
        <v>0.17067945155281397</v>
      </c>
      <c r="AI16" s="78">
        <v>11.45</v>
      </c>
      <c r="AJ16" s="78">
        <v>11.45</v>
      </c>
      <c r="AK16" s="79">
        <v>24.99</v>
      </c>
      <c r="AL16" s="80">
        <f t="shared" ref="AL16:AL21" si="46">(AK16-AI16)/AK16</f>
        <v>0.54181672669067626</v>
      </c>
      <c r="AM16" s="88">
        <v>500</v>
      </c>
      <c r="AN16" s="81">
        <f t="shared" ref="AN16:AN21" si="47">AM16*AG16</f>
        <v>4747.8601398601395</v>
      </c>
      <c r="AO16" s="81">
        <f t="shared" ref="AO16:AO21" si="48">AM16*AI16</f>
        <v>5725</v>
      </c>
    </row>
    <row r="17" spans="1:43" s="19" customFormat="1" ht="48" customHeight="1" x14ac:dyDescent="0.25">
      <c r="A17" s="116"/>
      <c r="B17" s="116"/>
      <c r="C17" s="116"/>
      <c r="D17" s="116"/>
      <c r="E17" s="130"/>
      <c r="F17" s="113"/>
      <c r="G17" s="40" t="s">
        <v>335</v>
      </c>
      <c r="H17" s="41" t="s">
        <v>295</v>
      </c>
      <c r="I17" s="41" t="s">
        <v>309</v>
      </c>
      <c r="J17" s="119"/>
      <c r="K17" s="123"/>
      <c r="L17" s="52">
        <f>'update cost3.17'!G15</f>
        <v>67.2</v>
      </c>
      <c r="M17" s="96">
        <f t="shared" si="0"/>
        <v>8.25</v>
      </c>
      <c r="N17" s="52">
        <f t="shared" si="38"/>
        <v>8.1454545454545464</v>
      </c>
      <c r="O17" s="52">
        <v>67.2</v>
      </c>
      <c r="P17" s="53">
        <v>5.3</v>
      </c>
      <c r="Q17" s="13">
        <v>45</v>
      </c>
      <c r="R17" s="13">
        <v>42</v>
      </c>
      <c r="S17" s="13">
        <v>23</v>
      </c>
      <c r="T17" s="13">
        <v>2</v>
      </c>
      <c r="U17" s="57">
        <f t="shared" si="39"/>
        <v>4.3470000000000002E-2</v>
      </c>
      <c r="V17" s="58">
        <f t="shared" si="40"/>
        <v>2990.5682079595122</v>
      </c>
      <c r="W17" s="59">
        <v>2000</v>
      </c>
      <c r="X17" s="60">
        <f t="shared" si="41"/>
        <v>0.66876923076923078</v>
      </c>
      <c r="Y17" s="71" t="s">
        <v>257</v>
      </c>
      <c r="Z17" s="93">
        <v>0.42799999999999999</v>
      </c>
      <c r="AA17" s="72">
        <f t="shared" ref="AA17:AA19" si="49">N17*Z17</f>
        <v>3.4862545454545457</v>
      </c>
      <c r="AB17" s="72">
        <f t="shared" ref="AB17:AB19" si="50">AA17+X17+N17</f>
        <v>12.300478321678323</v>
      </c>
      <c r="AC17" s="72">
        <f t="shared" si="42"/>
        <v>0</v>
      </c>
      <c r="AD17" s="72"/>
      <c r="AE17" s="72">
        <f t="shared" si="43"/>
        <v>0</v>
      </c>
      <c r="AF17" s="73">
        <f t="shared" ref="AF17:AF21" si="51">SUM(AC17:AE17)</f>
        <v>0</v>
      </c>
      <c r="AG17" s="76">
        <f t="shared" si="44"/>
        <v>12.300478321678323</v>
      </c>
      <c r="AH17" s="77">
        <f t="shared" si="45"/>
        <v>0.16606926632689334</v>
      </c>
      <c r="AI17" s="78">
        <v>14.75</v>
      </c>
      <c r="AJ17" s="78">
        <v>14.75</v>
      </c>
      <c r="AK17" s="79">
        <v>29.99</v>
      </c>
      <c r="AL17" s="80">
        <f t="shared" si="46"/>
        <v>0.50816938979659887</v>
      </c>
      <c r="AM17" s="88">
        <v>700</v>
      </c>
      <c r="AN17" s="81">
        <f t="shared" si="47"/>
        <v>8610.3348251748266</v>
      </c>
      <c r="AO17" s="81">
        <f t="shared" si="48"/>
        <v>10325</v>
      </c>
    </row>
    <row r="18" spans="1:43" s="19" customFormat="1" ht="48" customHeight="1" x14ac:dyDescent="0.25">
      <c r="A18" s="117"/>
      <c r="B18" s="117"/>
      <c r="C18" s="117"/>
      <c r="D18" s="117"/>
      <c r="E18" s="131"/>
      <c r="F18" s="114"/>
      <c r="G18" s="40" t="s">
        <v>336</v>
      </c>
      <c r="H18" s="41" t="s">
        <v>296</v>
      </c>
      <c r="I18" s="41" t="s">
        <v>310</v>
      </c>
      <c r="J18" s="120"/>
      <c r="K18" s="124"/>
      <c r="L18" s="52">
        <f>'update cost3.17'!G16</f>
        <v>77.5</v>
      </c>
      <c r="M18" s="96">
        <f t="shared" si="0"/>
        <v>8.25</v>
      </c>
      <c r="N18" s="52">
        <f t="shared" si="38"/>
        <v>9.3939393939393945</v>
      </c>
      <c r="O18" s="52">
        <v>77.5</v>
      </c>
      <c r="P18" s="53">
        <v>6.2</v>
      </c>
      <c r="Q18" s="13">
        <v>45</v>
      </c>
      <c r="R18" s="13">
        <v>42</v>
      </c>
      <c r="S18" s="13">
        <v>26</v>
      </c>
      <c r="T18" s="13">
        <v>2</v>
      </c>
      <c r="U18" s="57">
        <f t="shared" si="39"/>
        <v>4.9140000000000003E-2</v>
      </c>
      <c r="V18" s="58">
        <f t="shared" si="40"/>
        <v>2645.5026455026455</v>
      </c>
      <c r="W18" s="59">
        <v>2000</v>
      </c>
      <c r="X18" s="60">
        <f t="shared" si="41"/>
        <v>0.75600000000000001</v>
      </c>
      <c r="Y18" s="71" t="s">
        <v>257</v>
      </c>
      <c r="Z18" s="93">
        <v>0.42799999999999999</v>
      </c>
      <c r="AA18" s="72">
        <f t="shared" si="49"/>
        <v>4.0206060606060605</v>
      </c>
      <c r="AB18" s="72">
        <f t="shared" si="50"/>
        <v>14.170545454545454</v>
      </c>
      <c r="AC18" s="72">
        <f t="shared" si="42"/>
        <v>0</v>
      </c>
      <c r="AD18" s="72"/>
      <c r="AE18" s="72">
        <f t="shared" si="43"/>
        <v>0</v>
      </c>
      <c r="AF18" s="73">
        <f t="shared" si="51"/>
        <v>0</v>
      </c>
      <c r="AG18" s="76">
        <f t="shared" si="44"/>
        <v>14.170545454545454</v>
      </c>
      <c r="AH18" s="77">
        <f t="shared" si="45"/>
        <v>0.18041958041958039</v>
      </c>
      <c r="AI18" s="78">
        <v>17.29</v>
      </c>
      <c r="AJ18" s="78">
        <v>17.29</v>
      </c>
      <c r="AK18" s="79">
        <v>34.99</v>
      </c>
      <c r="AL18" s="80">
        <f t="shared" si="46"/>
        <v>0.50585881680480138</v>
      </c>
      <c r="AM18" s="88">
        <v>200</v>
      </c>
      <c r="AN18" s="81">
        <f t="shared" si="47"/>
        <v>2834.1090909090908</v>
      </c>
      <c r="AO18" s="81">
        <f t="shared" si="48"/>
        <v>3458</v>
      </c>
    </row>
    <row r="19" spans="1:43" s="19" customFormat="1" ht="51" customHeight="1" x14ac:dyDescent="0.25">
      <c r="A19" s="115"/>
      <c r="B19" s="115" t="s">
        <v>337</v>
      </c>
      <c r="C19" s="115" t="s">
        <v>253</v>
      </c>
      <c r="D19" s="115" t="s">
        <v>323</v>
      </c>
      <c r="E19" s="132" t="s">
        <v>254</v>
      </c>
      <c r="F19" s="112" t="s">
        <v>265</v>
      </c>
      <c r="G19" s="40" t="s">
        <v>266</v>
      </c>
      <c r="H19" s="41" t="s">
        <v>297</v>
      </c>
      <c r="I19" s="41" t="s">
        <v>311</v>
      </c>
      <c r="J19" s="115" t="s">
        <v>263</v>
      </c>
      <c r="K19" s="125" t="s">
        <v>267</v>
      </c>
      <c r="L19" s="52">
        <f>'update cost3.17'!G8</f>
        <v>54.8</v>
      </c>
      <c r="M19" s="96">
        <f t="shared" si="0"/>
        <v>8.25</v>
      </c>
      <c r="N19" s="52">
        <f t="shared" si="38"/>
        <v>6.6424242424242417</v>
      </c>
      <c r="O19" s="52">
        <v>54.8</v>
      </c>
      <c r="P19" s="53">
        <v>5</v>
      </c>
      <c r="Q19" s="13">
        <v>45</v>
      </c>
      <c r="R19" s="13">
        <v>42</v>
      </c>
      <c r="S19" s="13">
        <v>20</v>
      </c>
      <c r="T19" s="13">
        <v>2</v>
      </c>
      <c r="U19" s="57">
        <f t="shared" si="39"/>
        <v>3.78E-2</v>
      </c>
      <c r="V19" s="58">
        <f t="shared" si="40"/>
        <v>3439.1534391534392</v>
      </c>
      <c r="W19" s="59">
        <v>2000</v>
      </c>
      <c r="X19" s="60">
        <f t="shared" si="41"/>
        <v>0.58153846153846156</v>
      </c>
      <c r="Y19" s="71" t="s">
        <v>257</v>
      </c>
      <c r="Z19" s="93">
        <v>0.42799999999999999</v>
      </c>
      <c r="AA19" s="72">
        <f t="shared" si="49"/>
        <v>2.8429575757575756</v>
      </c>
      <c r="AB19" s="72">
        <f t="shared" si="50"/>
        <v>10.066920279720279</v>
      </c>
      <c r="AC19" s="72">
        <f t="shared" si="42"/>
        <v>0</v>
      </c>
      <c r="AD19" s="72"/>
      <c r="AE19" s="72">
        <f t="shared" si="43"/>
        <v>0</v>
      </c>
      <c r="AF19" s="73">
        <f t="shared" si="51"/>
        <v>0</v>
      </c>
      <c r="AG19" s="76">
        <f t="shared" si="44"/>
        <v>10.066920279720279</v>
      </c>
      <c r="AH19" s="77">
        <f t="shared" si="45"/>
        <v>0.19913124266346235</v>
      </c>
      <c r="AI19" s="78">
        <v>12.57</v>
      </c>
      <c r="AJ19" s="78">
        <v>12.57</v>
      </c>
      <c r="AK19" s="79">
        <v>24.99</v>
      </c>
      <c r="AL19" s="80">
        <f t="shared" si="46"/>
        <v>0.49699879951980785</v>
      </c>
      <c r="AM19" s="88">
        <v>500</v>
      </c>
      <c r="AN19" s="81">
        <f t="shared" si="47"/>
        <v>5033.460139860139</v>
      </c>
      <c r="AO19" s="81">
        <f t="shared" si="48"/>
        <v>6285</v>
      </c>
    </row>
    <row r="20" spans="1:43" s="19" customFormat="1" ht="51" customHeight="1" x14ac:dyDescent="0.25">
      <c r="A20" s="116"/>
      <c r="B20" s="116"/>
      <c r="C20" s="116"/>
      <c r="D20" s="116"/>
      <c r="E20" s="133"/>
      <c r="F20" s="113"/>
      <c r="G20" s="40" t="s">
        <v>268</v>
      </c>
      <c r="H20" s="41" t="s">
        <v>298</v>
      </c>
      <c r="I20" s="41" t="s">
        <v>312</v>
      </c>
      <c r="J20" s="116"/>
      <c r="K20" s="123"/>
      <c r="L20" s="52">
        <f>'update cost3.17'!G9</f>
        <v>70.8</v>
      </c>
      <c r="M20" s="96">
        <f t="shared" si="0"/>
        <v>8.25</v>
      </c>
      <c r="N20" s="52">
        <f t="shared" si="38"/>
        <v>8.581818181818182</v>
      </c>
      <c r="O20" s="52">
        <v>70.8</v>
      </c>
      <c r="P20" s="53">
        <v>5.3</v>
      </c>
      <c r="Q20" s="13">
        <v>45</v>
      </c>
      <c r="R20" s="13">
        <v>42</v>
      </c>
      <c r="S20" s="13">
        <v>23</v>
      </c>
      <c r="T20" s="13">
        <v>2</v>
      </c>
      <c r="U20" s="57">
        <f t="shared" si="39"/>
        <v>4.3470000000000002E-2</v>
      </c>
      <c r="V20" s="58">
        <f t="shared" si="40"/>
        <v>2990.5682079595122</v>
      </c>
      <c r="W20" s="59">
        <v>2000</v>
      </c>
      <c r="X20" s="60">
        <f t="shared" si="41"/>
        <v>0.66876923076923078</v>
      </c>
      <c r="Y20" s="71" t="s">
        <v>257</v>
      </c>
      <c r="Z20" s="93">
        <v>0.42799999999999999</v>
      </c>
      <c r="AA20" s="72">
        <f t="shared" ref="AA20:AA21" si="52">N20*Z20</f>
        <v>3.6730181818181817</v>
      </c>
      <c r="AB20" s="72">
        <f t="shared" ref="AB20:AB21" si="53">AA20+X20+N20</f>
        <v>12.923605594405593</v>
      </c>
      <c r="AC20" s="72">
        <f t="shared" si="42"/>
        <v>0</v>
      </c>
      <c r="AD20" s="72"/>
      <c r="AE20" s="72">
        <f t="shared" si="43"/>
        <v>0</v>
      </c>
      <c r="AF20" s="73">
        <f t="shared" si="51"/>
        <v>0</v>
      </c>
      <c r="AG20" s="76">
        <f t="shared" si="44"/>
        <v>12.923605594405593</v>
      </c>
      <c r="AH20" s="77">
        <f t="shared" si="45"/>
        <v>0.19328304654147355</v>
      </c>
      <c r="AI20" s="78">
        <v>16.02</v>
      </c>
      <c r="AJ20" s="78">
        <v>16.02</v>
      </c>
      <c r="AK20" s="79">
        <v>29.99</v>
      </c>
      <c r="AL20" s="80">
        <f t="shared" si="46"/>
        <v>0.46582194064688226</v>
      </c>
      <c r="AM20" s="88">
        <v>700</v>
      </c>
      <c r="AN20" s="81">
        <f t="shared" si="47"/>
        <v>9046.5239160839155</v>
      </c>
      <c r="AO20" s="81">
        <f t="shared" si="48"/>
        <v>11214</v>
      </c>
    </row>
    <row r="21" spans="1:43" s="19" customFormat="1" ht="51" customHeight="1" x14ac:dyDescent="0.25">
      <c r="A21" s="117"/>
      <c r="B21" s="117"/>
      <c r="C21" s="117"/>
      <c r="D21" s="117"/>
      <c r="E21" s="134"/>
      <c r="F21" s="114"/>
      <c r="G21" s="40" t="s">
        <v>269</v>
      </c>
      <c r="H21" s="41" t="s">
        <v>299</v>
      </c>
      <c r="I21" s="41" t="s">
        <v>313</v>
      </c>
      <c r="J21" s="117"/>
      <c r="K21" s="124"/>
      <c r="L21" s="52">
        <f>'update cost3.17'!G10</f>
        <v>81.7</v>
      </c>
      <c r="M21" s="96">
        <f t="shared" si="0"/>
        <v>8.25</v>
      </c>
      <c r="N21" s="52">
        <f t="shared" si="38"/>
        <v>9.9030303030303042</v>
      </c>
      <c r="O21" s="52">
        <v>81.7</v>
      </c>
      <c r="P21" s="53">
        <v>6.2</v>
      </c>
      <c r="Q21" s="13">
        <v>45</v>
      </c>
      <c r="R21" s="13">
        <v>42</v>
      </c>
      <c r="S21" s="13">
        <v>26</v>
      </c>
      <c r="T21" s="13">
        <v>2</v>
      </c>
      <c r="U21" s="57">
        <f t="shared" si="39"/>
        <v>4.9140000000000003E-2</v>
      </c>
      <c r="V21" s="58">
        <f t="shared" si="40"/>
        <v>2645.5026455026455</v>
      </c>
      <c r="W21" s="59">
        <v>2000</v>
      </c>
      <c r="X21" s="60">
        <f t="shared" si="41"/>
        <v>0.75600000000000001</v>
      </c>
      <c r="Y21" s="71" t="s">
        <v>257</v>
      </c>
      <c r="Z21" s="93">
        <v>0.42799999999999999</v>
      </c>
      <c r="AA21" s="72">
        <f t="shared" si="52"/>
        <v>4.2384969696969703</v>
      </c>
      <c r="AB21" s="72">
        <f t="shared" si="53"/>
        <v>14.897527272727274</v>
      </c>
      <c r="AC21" s="72">
        <f t="shared" si="42"/>
        <v>0</v>
      </c>
      <c r="AD21" s="72"/>
      <c r="AE21" s="72">
        <f t="shared" si="43"/>
        <v>0</v>
      </c>
      <c r="AF21" s="73">
        <f t="shared" si="51"/>
        <v>0</v>
      </c>
      <c r="AG21" s="76">
        <f t="shared" si="44"/>
        <v>14.897527272727274</v>
      </c>
      <c r="AH21" s="77">
        <f t="shared" si="45"/>
        <v>0.21135377063381294</v>
      </c>
      <c r="AI21" s="78">
        <v>18.89</v>
      </c>
      <c r="AJ21" s="78">
        <v>18.89</v>
      </c>
      <c r="AK21" s="79">
        <v>34.99</v>
      </c>
      <c r="AL21" s="80">
        <f t="shared" si="46"/>
        <v>0.4601314661331809</v>
      </c>
      <c r="AM21" s="88">
        <v>200</v>
      </c>
      <c r="AN21" s="81">
        <f t="shared" si="47"/>
        <v>2979.505454545455</v>
      </c>
      <c r="AO21" s="81">
        <f t="shared" si="48"/>
        <v>3778</v>
      </c>
    </row>
    <row r="22" spans="1:43" s="18" customFormat="1" ht="63.6" customHeight="1" x14ac:dyDescent="0.25">
      <c r="A22" s="95" t="s">
        <v>320</v>
      </c>
      <c r="B22" s="135" t="s">
        <v>353</v>
      </c>
      <c r="C22" s="136"/>
      <c r="D22" s="136"/>
      <c r="E22" s="136"/>
      <c r="F22" s="136"/>
      <c r="G22" s="136"/>
      <c r="H22" s="137"/>
      <c r="I22" s="92"/>
      <c r="J22" s="48"/>
      <c r="K22" s="48"/>
      <c r="L22" s="49"/>
      <c r="M22" s="97"/>
      <c r="N22" s="49"/>
      <c r="O22" s="49"/>
      <c r="P22" s="51"/>
      <c r="Q22" s="56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74"/>
      <c r="AI22" s="50"/>
      <c r="AJ22" s="50"/>
      <c r="AK22" s="50"/>
      <c r="AL22" s="74"/>
      <c r="AM22" s="87"/>
      <c r="AN22" s="75"/>
      <c r="AO22" s="75"/>
      <c r="AP22" s="19"/>
      <c r="AQ22" s="19"/>
    </row>
    <row r="23" spans="1:43" s="19" customFormat="1" ht="57.75" customHeight="1" x14ac:dyDescent="0.25">
      <c r="A23" s="115"/>
      <c r="B23" s="115" t="s">
        <v>338</v>
      </c>
      <c r="C23" s="115" t="s">
        <v>253</v>
      </c>
      <c r="D23" s="115" t="s">
        <v>325</v>
      </c>
      <c r="E23" s="129" t="s">
        <v>261</v>
      </c>
      <c r="F23" s="112" t="s">
        <v>255</v>
      </c>
      <c r="G23" s="40" t="s">
        <v>339</v>
      </c>
      <c r="H23" s="41" t="s">
        <v>300</v>
      </c>
      <c r="I23" s="41" t="s">
        <v>314</v>
      </c>
      <c r="J23" s="118" t="s">
        <v>354</v>
      </c>
      <c r="K23" s="125" t="s">
        <v>270</v>
      </c>
      <c r="L23" s="52">
        <f>'update cost3.17'!G11</f>
        <v>51.3</v>
      </c>
      <c r="M23" s="96">
        <f t="shared" si="0"/>
        <v>8.25</v>
      </c>
      <c r="N23" s="52">
        <f t="shared" ref="N23:N28" si="54">L23/M23</f>
        <v>6.2181818181818178</v>
      </c>
      <c r="O23" s="52">
        <v>51.3</v>
      </c>
      <c r="P23" s="53">
        <v>5</v>
      </c>
      <c r="Q23" s="13">
        <v>45</v>
      </c>
      <c r="R23" s="13">
        <v>42</v>
      </c>
      <c r="S23" s="13">
        <v>20</v>
      </c>
      <c r="T23" s="13">
        <v>2</v>
      </c>
      <c r="U23" s="57">
        <f t="shared" ref="U23:U28" si="55">Q23*R23*S23/1000000</f>
        <v>3.78E-2</v>
      </c>
      <c r="V23" s="58">
        <f t="shared" ref="V23:V28" si="56">65/U23*T23</f>
        <v>3439.1534391534392</v>
      </c>
      <c r="W23" s="59">
        <v>2000</v>
      </c>
      <c r="X23" s="60">
        <f t="shared" ref="X23:X28" si="57">W23/V23</f>
        <v>0.58153846153846156</v>
      </c>
      <c r="Y23" s="71" t="s">
        <v>257</v>
      </c>
      <c r="Z23" s="93">
        <v>0.42799999999999999</v>
      </c>
      <c r="AA23" s="72">
        <f>N23*Z23</f>
        <v>2.6613818181818178</v>
      </c>
      <c r="AB23" s="72">
        <f>AA23+X23+N23</f>
        <v>9.4611020979020974</v>
      </c>
      <c r="AC23" s="72">
        <f t="shared" ref="AC23:AC28" si="58">AI23*$AC$9</f>
        <v>0</v>
      </c>
      <c r="AD23" s="72"/>
      <c r="AE23" s="72">
        <f t="shared" ref="AE23:AE28" si="59">AI23*$AE$9</f>
        <v>0</v>
      </c>
      <c r="AF23" s="73">
        <f>SUM(AC23:AE23)</f>
        <v>0</v>
      </c>
      <c r="AG23" s="76">
        <f t="shared" ref="AG23:AG28" si="60">AF23+AB23</f>
        <v>9.4611020979020974</v>
      </c>
      <c r="AH23" s="77">
        <f t="shared" ref="AH23:AH28" si="61">(AI23-AG23)/AI23</f>
        <v>0.1737028735456683</v>
      </c>
      <c r="AI23" s="78">
        <v>11.45</v>
      </c>
      <c r="AJ23" s="78">
        <v>11.45</v>
      </c>
      <c r="AK23" s="79">
        <v>29.99</v>
      </c>
      <c r="AL23" s="80">
        <f t="shared" ref="AL23:AL28" si="62">(AK23-AI23)/AK23</f>
        <v>0.61820606868956318</v>
      </c>
      <c r="AM23" s="88">
        <v>400</v>
      </c>
      <c r="AN23" s="81">
        <f t="shared" ref="AN23:AN28" si="63">AM23*AG23</f>
        <v>3784.440839160839</v>
      </c>
      <c r="AO23" s="81">
        <f t="shared" ref="AO23:AO28" si="64">AM23*AI23</f>
        <v>4580</v>
      </c>
    </row>
    <row r="24" spans="1:43" s="19" customFormat="1" ht="57.75" customHeight="1" x14ac:dyDescent="0.25">
      <c r="A24" s="116"/>
      <c r="B24" s="116"/>
      <c r="C24" s="116"/>
      <c r="D24" s="116"/>
      <c r="E24" s="130"/>
      <c r="F24" s="113"/>
      <c r="G24" s="40" t="s">
        <v>340</v>
      </c>
      <c r="H24" s="41" t="s">
        <v>301</v>
      </c>
      <c r="I24" s="41" t="s">
        <v>315</v>
      </c>
      <c r="J24" s="119"/>
      <c r="K24" s="123"/>
      <c r="L24" s="52">
        <f>'update cost3.17'!G12</f>
        <v>66.900000000000006</v>
      </c>
      <c r="M24" s="96">
        <f t="shared" si="0"/>
        <v>8.25</v>
      </c>
      <c r="N24" s="52">
        <f t="shared" si="54"/>
        <v>8.1090909090909093</v>
      </c>
      <c r="O24" s="52">
        <v>66.900000000000006</v>
      </c>
      <c r="P24" s="53">
        <v>5.3</v>
      </c>
      <c r="Q24" s="13">
        <v>45</v>
      </c>
      <c r="R24" s="13">
        <v>42</v>
      </c>
      <c r="S24" s="13">
        <v>23</v>
      </c>
      <c r="T24" s="13">
        <v>2</v>
      </c>
      <c r="U24" s="57">
        <f t="shared" si="55"/>
        <v>4.3470000000000002E-2</v>
      </c>
      <c r="V24" s="58">
        <f t="shared" si="56"/>
        <v>2990.5682079595122</v>
      </c>
      <c r="W24" s="59">
        <v>2000</v>
      </c>
      <c r="X24" s="60">
        <f t="shared" si="57"/>
        <v>0.66876923076923078</v>
      </c>
      <c r="Y24" s="71" t="s">
        <v>257</v>
      </c>
      <c r="Z24" s="93">
        <v>0.42799999999999999</v>
      </c>
      <c r="AA24" s="72">
        <f t="shared" ref="AA24:AA26" si="65">N24*Z24</f>
        <v>3.470690909090909</v>
      </c>
      <c r="AB24" s="72">
        <f t="shared" ref="AB24:AB26" si="66">AA24+X24+N24</f>
        <v>12.24855104895105</v>
      </c>
      <c r="AC24" s="72">
        <f t="shared" si="58"/>
        <v>0</v>
      </c>
      <c r="AD24" s="72"/>
      <c r="AE24" s="72">
        <f t="shared" si="59"/>
        <v>0</v>
      </c>
      <c r="AF24" s="73">
        <f t="shared" ref="AF24:AF28" si="67">SUM(AC24:AE24)</f>
        <v>0</v>
      </c>
      <c r="AG24" s="76">
        <f t="shared" si="60"/>
        <v>12.24855104895105</v>
      </c>
      <c r="AH24" s="77">
        <f t="shared" si="61"/>
        <v>0.16958975939314913</v>
      </c>
      <c r="AI24" s="78">
        <v>14.75</v>
      </c>
      <c r="AJ24" s="78">
        <v>14.75</v>
      </c>
      <c r="AK24" s="79">
        <v>34.99</v>
      </c>
      <c r="AL24" s="80">
        <f t="shared" si="62"/>
        <v>0.57845098599599887</v>
      </c>
      <c r="AM24" s="88">
        <v>700</v>
      </c>
      <c r="AN24" s="81">
        <f t="shared" si="63"/>
        <v>8573.985734265736</v>
      </c>
      <c r="AO24" s="81">
        <f t="shared" si="64"/>
        <v>10325</v>
      </c>
    </row>
    <row r="25" spans="1:43" s="19" customFormat="1" ht="57.75" customHeight="1" x14ac:dyDescent="0.25">
      <c r="A25" s="117"/>
      <c r="B25" s="117"/>
      <c r="C25" s="117"/>
      <c r="D25" s="117"/>
      <c r="E25" s="131"/>
      <c r="F25" s="114"/>
      <c r="G25" s="40" t="s">
        <v>341</v>
      </c>
      <c r="H25" s="41" t="s">
        <v>302</v>
      </c>
      <c r="I25" s="41" t="s">
        <v>316</v>
      </c>
      <c r="J25" s="120"/>
      <c r="K25" s="124"/>
      <c r="L25" s="52">
        <f>'update cost3.17'!G13</f>
        <v>76.599999999999994</v>
      </c>
      <c r="M25" s="96">
        <f t="shared" si="0"/>
        <v>8.25</v>
      </c>
      <c r="N25" s="52">
        <f t="shared" si="54"/>
        <v>9.2848484848484834</v>
      </c>
      <c r="O25" s="52">
        <v>76.599999999999994</v>
      </c>
      <c r="P25" s="53">
        <v>6.2</v>
      </c>
      <c r="Q25" s="13">
        <v>45</v>
      </c>
      <c r="R25" s="13">
        <v>42</v>
      </c>
      <c r="S25" s="13">
        <v>26</v>
      </c>
      <c r="T25" s="13">
        <v>2</v>
      </c>
      <c r="U25" s="57">
        <f t="shared" si="55"/>
        <v>4.9140000000000003E-2</v>
      </c>
      <c r="V25" s="58">
        <f t="shared" si="56"/>
        <v>2645.5026455026455</v>
      </c>
      <c r="W25" s="59">
        <v>2000</v>
      </c>
      <c r="X25" s="60">
        <f t="shared" si="57"/>
        <v>0.75600000000000001</v>
      </c>
      <c r="Y25" s="71" t="s">
        <v>257</v>
      </c>
      <c r="Z25" s="93">
        <v>0.42799999999999999</v>
      </c>
      <c r="AA25" s="72">
        <f t="shared" si="65"/>
        <v>3.973915151515151</v>
      </c>
      <c r="AB25" s="72">
        <f t="shared" si="66"/>
        <v>14.014763636363634</v>
      </c>
      <c r="AC25" s="72">
        <f t="shared" si="58"/>
        <v>0</v>
      </c>
      <c r="AD25" s="72"/>
      <c r="AE25" s="72">
        <f t="shared" si="59"/>
        <v>0</v>
      </c>
      <c r="AF25" s="73">
        <f t="shared" si="67"/>
        <v>0</v>
      </c>
      <c r="AG25" s="76">
        <f t="shared" si="60"/>
        <v>14.014763636363634</v>
      </c>
      <c r="AH25" s="77">
        <f t="shared" si="61"/>
        <v>0.18942951785057058</v>
      </c>
      <c r="AI25" s="78">
        <v>17.29</v>
      </c>
      <c r="AJ25" s="78">
        <v>17.29</v>
      </c>
      <c r="AK25" s="79">
        <v>39.99</v>
      </c>
      <c r="AL25" s="80">
        <f t="shared" si="62"/>
        <v>0.56764191047761947</v>
      </c>
      <c r="AM25" s="88">
        <v>300</v>
      </c>
      <c r="AN25" s="81">
        <f t="shared" si="63"/>
        <v>4204.4290909090905</v>
      </c>
      <c r="AO25" s="81">
        <f t="shared" si="64"/>
        <v>5187</v>
      </c>
    </row>
    <row r="26" spans="1:43" s="19" customFormat="1" ht="57" customHeight="1" x14ac:dyDescent="0.25">
      <c r="A26" s="115"/>
      <c r="B26" s="115" t="s">
        <v>271</v>
      </c>
      <c r="C26" s="115" t="s">
        <v>253</v>
      </c>
      <c r="D26" s="115" t="s">
        <v>324</v>
      </c>
      <c r="E26" s="132" t="s">
        <v>254</v>
      </c>
      <c r="F26" s="112" t="s">
        <v>255</v>
      </c>
      <c r="G26" s="40" t="s">
        <v>342</v>
      </c>
      <c r="H26" s="41" t="s">
        <v>303</v>
      </c>
      <c r="I26" s="41" t="s">
        <v>317</v>
      </c>
      <c r="J26" s="115" t="s">
        <v>272</v>
      </c>
      <c r="K26" s="125" t="s">
        <v>287</v>
      </c>
      <c r="L26" s="52">
        <f>'update cost3.17'!G5</f>
        <v>47.3</v>
      </c>
      <c r="M26" s="96">
        <f t="shared" si="0"/>
        <v>8.25</v>
      </c>
      <c r="N26" s="52">
        <f t="shared" si="54"/>
        <v>5.7333333333333334</v>
      </c>
      <c r="O26" s="52">
        <v>47.3</v>
      </c>
      <c r="P26" s="53">
        <v>5</v>
      </c>
      <c r="Q26" s="13">
        <v>45</v>
      </c>
      <c r="R26" s="13">
        <v>42</v>
      </c>
      <c r="S26" s="13">
        <v>20</v>
      </c>
      <c r="T26" s="13">
        <v>2</v>
      </c>
      <c r="U26" s="57">
        <f t="shared" si="55"/>
        <v>3.78E-2</v>
      </c>
      <c r="V26" s="58">
        <f t="shared" si="56"/>
        <v>3439.1534391534392</v>
      </c>
      <c r="W26" s="59">
        <v>2000</v>
      </c>
      <c r="X26" s="60">
        <f t="shared" si="57"/>
        <v>0.58153846153846156</v>
      </c>
      <c r="Y26" s="71" t="s">
        <v>257</v>
      </c>
      <c r="Z26" s="93">
        <v>0.42799999999999999</v>
      </c>
      <c r="AA26" s="72">
        <f t="shared" si="65"/>
        <v>2.4538666666666669</v>
      </c>
      <c r="AB26" s="72">
        <f t="shared" si="66"/>
        <v>8.7687384615384616</v>
      </c>
      <c r="AC26" s="72">
        <f t="shared" si="58"/>
        <v>0</v>
      </c>
      <c r="AD26" s="72"/>
      <c r="AE26" s="72">
        <f t="shared" si="59"/>
        <v>0</v>
      </c>
      <c r="AF26" s="73">
        <f t="shared" si="67"/>
        <v>0</v>
      </c>
      <c r="AG26" s="76">
        <f t="shared" si="60"/>
        <v>8.7687384615384616</v>
      </c>
      <c r="AH26" s="77">
        <f t="shared" si="61"/>
        <v>0.21286010219582935</v>
      </c>
      <c r="AI26" s="78">
        <v>11.14</v>
      </c>
      <c r="AJ26" s="78">
        <v>11.14</v>
      </c>
      <c r="AK26" s="79">
        <v>29.99</v>
      </c>
      <c r="AL26" s="80">
        <f t="shared" si="62"/>
        <v>0.62854284761587187</v>
      </c>
      <c r="AM26" s="88">
        <f>AM23</f>
        <v>400</v>
      </c>
      <c r="AN26" s="81">
        <f t="shared" si="63"/>
        <v>3507.4953846153849</v>
      </c>
      <c r="AO26" s="81">
        <f t="shared" si="64"/>
        <v>4456</v>
      </c>
    </row>
    <row r="27" spans="1:43" s="19" customFormat="1" ht="57" customHeight="1" x14ac:dyDescent="0.25">
      <c r="A27" s="116"/>
      <c r="B27" s="116"/>
      <c r="C27" s="116"/>
      <c r="D27" s="116"/>
      <c r="E27" s="133"/>
      <c r="F27" s="113"/>
      <c r="G27" s="40" t="s">
        <v>256</v>
      </c>
      <c r="H27" s="41" t="s">
        <v>304</v>
      </c>
      <c r="I27" s="41" t="s">
        <v>318</v>
      </c>
      <c r="J27" s="116"/>
      <c r="K27" s="123"/>
      <c r="L27" s="52">
        <f>'update cost3.17'!G6</f>
        <v>60.7</v>
      </c>
      <c r="M27" s="96">
        <f t="shared" si="0"/>
        <v>8.25</v>
      </c>
      <c r="N27" s="52">
        <f t="shared" si="54"/>
        <v>7.3575757575757583</v>
      </c>
      <c r="O27" s="52">
        <v>60.7</v>
      </c>
      <c r="P27" s="53">
        <v>5.3</v>
      </c>
      <c r="Q27" s="13">
        <v>45</v>
      </c>
      <c r="R27" s="13">
        <v>42</v>
      </c>
      <c r="S27" s="13">
        <v>23</v>
      </c>
      <c r="T27" s="13">
        <v>2</v>
      </c>
      <c r="U27" s="57">
        <f t="shared" si="55"/>
        <v>4.3470000000000002E-2</v>
      </c>
      <c r="V27" s="58">
        <f t="shared" si="56"/>
        <v>2990.5682079595122</v>
      </c>
      <c r="W27" s="59">
        <v>2000</v>
      </c>
      <c r="X27" s="60">
        <f t="shared" si="57"/>
        <v>0.66876923076923078</v>
      </c>
      <c r="Y27" s="71" t="s">
        <v>257</v>
      </c>
      <c r="Z27" s="93">
        <v>0.42799999999999999</v>
      </c>
      <c r="AA27" s="72">
        <f t="shared" ref="AA27:AA28" si="68">N27*Z27</f>
        <v>3.1490424242424244</v>
      </c>
      <c r="AB27" s="72">
        <f t="shared" ref="AB27:AB28" si="69">AA27+X27+N27</f>
        <v>11.175387412587414</v>
      </c>
      <c r="AC27" s="72">
        <f t="shared" si="58"/>
        <v>0</v>
      </c>
      <c r="AD27" s="72"/>
      <c r="AE27" s="72">
        <f t="shared" si="59"/>
        <v>0</v>
      </c>
      <c r="AF27" s="73">
        <f t="shared" si="67"/>
        <v>0</v>
      </c>
      <c r="AG27" s="76">
        <f t="shared" si="60"/>
        <v>11.175387412587414</v>
      </c>
      <c r="AH27" s="77">
        <f t="shared" si="61"/>
        <v>0.22554487785257007</v>
      </c>
      <c r="AI27" s="78">
        <v>14.43</v>
      </c>
      <c r="AJ27" s="78">
        <v>14.43</v>
      </c>
      <c r="AK27" s="79">
        <v>34.99</v>
      </c>
      <c r="AL27" s="80">
        <f t="shared" si="62"/>
        <v>0.58759645613032296</v>
      </c>
      <c r="AM27" s="88">
        <f t="shared" ref="AM27:AM28" si="70">AM24</f>
        <v>700</v>
      </c>
      <c r="AN27" s="81">
        <f t="shared" si="63"/>
        <v>7822.7711888111899</v>
      </c>
      <c r="AO27" s="81">
        <f t="shared" si="64"/>
        <v>10101</v>
      </c>
    </row>
    <row r="28" spans="1:43" s="19" customFormat="1" ht="57" customHeight="1" x14ac:dyDescent="0.25">
      <c r="A28" s="117"/>
      <c r="B28" s="117"/>
      <c r="C28" s="117"/>
      <c r="D28" s="117"/>
      <c r="E28" s="134"/>
      <c r="F28" s="114"/>
      <c r="G28" s="40" t="s">
        <v>258</v>
      </c>
      <c r="H28" s="41" t="s">
        <v>305</v>
      </c>
      <c r="I28" s="41" t="s">
        <v>319</v>
      </c>
      <c r="J28" s="117"/>
      <c r="K28" s="124"/>
      <c r="L28" s="52">
        <f>'update cost3.17'!G7</f>
        <v>69.7</v>
      </c>
      <c r="M28" s="96">
        <f t="shared" si="0"/>
        <v>8.25</v>
      </c>
      <c r="N28" s="52">
        <f t="shared" si="54"/>
        <v>8.4484848484848492</v>
      </c>
      <c r="O28" s="52">
        <v>69.7</v>
      </c>
      <c r="P28" s="53">
        <v>6.2</v>
      </c>
      <c r="Q28" s="13">
        <v>45</v>
      </c>
      <c r="R28" s="13">
        <v>42</v>
      </c>
      <c r="S28" s="13">
        <v>26</v>
      </c>
      <c r="T28" s="13">
        <v>2</v>
      </c>
      <c r="U28" s="57">
        <f t="shared" si="55"/>
        <v>4.9140000000000003E-2</v>
      </c>
      <c r="V28" s="58">
        <f t="shared" si="56"/>
        <v>2645.5026455026455</v>
      </c>
      <c r="W28" s="59">
        <v>2000</v>
      </c>
      <c r="X28" s="60">
        <f t="shared" si="57"/>
        <v>0.75600000000000001</v>
      </c>
      <c r="Y28" s="71" t="s">
        <v>257</v>
      </c>
      <c r="Z28" s="93">
        <v>0.42799999999999999</v>
      </c>
      <c r="AA28" s="72">
        <f t="shared" si="68"/>
        <v>3.6159515151515156</v>
      </c>
      <c r="AB28" s="72">
        <f t="shared" si="69"/>
        <v>12.820436363636365</v>
      </c>
      <c r="AC28" s="72">
        <f t="shared" si="58"/>
        <v>0</v>
      </c>
      <c r="AD28" s="72"/>
      <c r="AE28" s="72">
        <f t="shared" si="59"/>
        <v>0</v>
      </c>
      <c r="AF28" s="73">
        <f t="shared" si="67"/>
        <v>0</v>
      </c>
      <c r="AG28" s="76">
        <f t="shared" si="60"/>
        <v>12.820436363636365</v>
      </c>
      <c r="AH28" s="77">
        <f t="shared" si="61"/>
        <v>0.23505749620308095</v>
      </c>
      <c r="AI28" s="78">
        <v>16.760000000000002</v>
      </c>
      <c r="AJ28" s="78">
        <v>16.760000000000002</v>
      </c>
      <c r="AK28" s="79">
        <v>39.99</v>
      </c>
      <c r="AL28" s="80">
        <f t="shared" si="62"/>
        <v>0.58089522380595149</v>
      </c>
      <c r="AM28" s="88">
        <f t="shared" si="70"/>
        <v>300</v>
      </c>
      <c r="AN28" s="81">
        <f t="shared" si="63"/>
        <v>3846.1309090909094</v>
      </c>
      <c r="AO28" s="81">
        <f t="shared" si="64"/>
        <v>5028.0000000000009</v>
      </c>
    </row>
    <row r="29" spans="1:43" ht="31.15" customHeight="1" x14ac:dyDescent="0.25">
      <c r="AL29" s="94">
        <f>(AO29-AN29)/AO29</f>
        <v>0.20546703946263117</v>
      </c>
      <c r="AM29" s="88">
        <f>SUM(AM11:AM28)</f>
        <v>8500</v>
      </c>
      <c r="AN29" s="81">
        <f>SUM(AN11:AN28)</f>
        <v>100934.28917482519</v>
      </c>
      <c r="AO29" s="81">
        <f>SUM(AO11:AO28)</f>
        <v>127036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EI4 EB4:EC6 ED5:EE6 EF5:EH5 EF6 EH6:EI6" name="区域1"/>
  </protectedRanges>
  <mergeCells count="107">
    <mergeCell ref="E2:F2"/>
    <mergeCell ref="G2:H2"/>
    <mergeCell ref="I2:J2"/>
    <mergeCell ref="K2:L2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Q7:X7"/>
    <mergeCell ref="L7:L9"/>
    <mergeCell ref="M7:M8"/>
    <mergeCell ref="N7:N9"/>
    <mergeCell ref="O7:O9"/>
    <mergeCell ref="P7:P9"/>
    <mergeCell ref="T8:T9"/>
    <mergeCell ref="U8:U9"/>
    <mergeCell ref="V8:V9"/>
    <mergeCell ref="W8:W9"/>
    <mergeCell ref="X8:X9"/>
    <mergeCell ref="Q8:S8"/>
    <mergeCell ref="J7:J9"/>
    <mergeCell ref="E23:E25"/>
    <mergeCell ref="E26:E28"/>
    <mergeCell ref="F7:F9"/>
    <mergeCell ref="F11:F12"/>
    <mergeCell ref="B10:H10"/>
    <mergeCell ref="A7:A9"/>
    <mergeCell ref="A11:A12"/>
    <mergeCell ref="A13:A14"/>
    <mergeCell ref="A16:A18"/>
    <mergeCell ref="A19:A21"/>
    <mergeCell ref="C7:C9"/>
    <mergeCell ref="C11:C12"/>
    <mergeCell ref="C13:C14"/>
    <mergeCell ref="C16:C18"/>
    <mergeCell ref="C19:C21"/>
    <mergeCell ref="E7:E9"/>
    <mergeCell ref="E11:E12"/>
    <mergeCell ref="E13:E14"/>
    <mergeCell ref="E16:E18"/>
    <mergeCell ref="E19:E21"/>
    <mergeCell ref="G7:G9"/>
    <mergeCell ref="F13:F14"/>
    <mergeCell ref="B15:H15"/>
    <mergeCell ref="B22:H22"/>
    <mergeCell ref="C23:C25"/>
    <mergeCell ref="C26:C28"/>
    <mergeCell ref="D7:D9"/>
    <mergeCell ref="D11:D12"/>
    <mergeCell ref="D13:D14"/>
    <mergeCell ref="D16:D18"/>
    <mergeCell ref="D19:D21"/>
    <mergeCell ref="D23:D25"/>
    <mergeCell ref="D26:D28"/>
    <mergeCell ref="A23:A25"/>
    <mergeCell ref="A26:A28"/>
    <mergeCell ref="B7:B9"/>
    <mergeCell ref="B11:B12"/>
    <mergeCell ref="B13:B14"/>
    <mergeCell ref="B16:B18"/>
    <mergeCell ref="B19:B21"/>
    <mergeCell ref="B23:B25"/>
    <mergeCell ref="B26:B28"/>
    <mergeCell ref="F23:F25"/>
    <mergeCell ref="F26:F28"/>
    <mergeCell ref="J16:J18"/>
    <mergeCell ref="J19:J21"/>
    <mergeCell ref="J23:J25"/>
    <mergeCell ref="J26:J28"/>
    <mergeCell ref="K7:K9"/>
    <mergeCell ref="K11:K12"/>
    <mergeCell ref="K13:K14"/>
    <mergeCell ref="K16:K18"/>
    <mergeCell ref="K19:K21"/>
    <mergeCell ref="K23:K25"/>
    <mergeCell ref="K26:K28"/>
    <mergeCell ref="J11:J12"/>
    <mergeCell ref="J13:J14"/>
    <mergeCell ref="F16:F18"/>
    <mergeCell ref="F19:F21"/>
    <mergeCell ref="AL7:AL9"/>
    <mergeCell ref="AM7:AM9"/>
    <mergeCell ref="AN7:AN9"/>
    <mergeCell ref="AO7:AO9"/>
    <mergeCell ref="AJ7:AJ9"/>
    <mergeCell ref="Y8:Y9"/>
    <mergeCell ref="Z8:Z9"/>
    <mergeCell ref="AA8:AA9"/>
    <mergeCell ref="AB7:AB9"/>
    <mergeCell ref="AF7:AF9"/>
    <mergeCell ref="AG7:AG9"/>
    <mergeCell ref="AH7:AH9"/>
    <mergeCell ref="AI7:AI9"/>
    <mergeCell ref="AK7:AK9"/>
    <mergeCell ref="Y7:AA7"/>
  </mergeCells>
  <phoneticPr fontId="50" type="noConversion"/>
  <dataValidations count="11">
    <dataValidation type="list" allowBlank="1" showInputMessage="1" showErrorMessage="1" sqref="D2" xr:uid="{00000000-0002-0000-0000-000000000000}">
      <formula1>$DM$2:$EA$2</formula1>
    </dataValidation>
    <dataValidation type="list" allowBlank="1" showInputMessage="1" showErrorMessage="1" sqref="G2:H2" xr:uid="{00000000-0002-0000-0000-000001000000}">
      <formula1>$EB$4:$EC$4</formula1>
    </dataValidation>
    <dataValidation type="list" allowBlank="1" showInputMessage="1" showErrorMessage="1" sqref="G3:H3" xr:uid="{00000000-0002-0000-0000-000002000000}">
      <formula1>$EB$5:$EE$5</formula1>
    </dataValidation>
    <dataValidation type="list" allowBlank="1" showInputMessage="1" showErrorMessage="1" sqref="B4" xr:uid="{00000000-0002-0000-0000-000003000000}">
      <formula1>$EE$4:$FS$4</formula1>
    </dataValidation>
    <dataValidation type="list" allowBlank="1" showInputMessage="1" showErrorMessage="1" sqref="D4" xr:uid="{00000000-0002-0000-0000-000004000000}">
      <formula1>INDIRECT($D$2)</formula1>
    </dataValidation>
    <dataValidation type="list" allowBlank="1" showInputMessage="1" showErrorMessage="1" sqref="G4:H4" xr:uid="{00000000-0002-0000-0000-000005000000}">
      <formula1>$EB$6:$EI$6</formula1>
    </dataValidation>
    <dataValidation type="list" allowBlank="1" showInputMessage="1" showErrorMessage="1" sqref="K4:L4" xr:uid="{00000000-0002-0000-0000-000006000000}">
      <formula1>$EI$5:$EJ$5</formula1>
    </dataValidation>
    <dataValidation type="list" allowBlank="1" showInputMessage="1" showErrorMessage="1" sqref="B5" xr:uid="{00000000-0002-0000-0000-000007000000}">
      <formula1>$EK$5:$EL$5</formula1>
    </dataValidation>
    <dataValidation type="list" allowBlank="1" showInputMessage="1" showErrorMessage="1" sqref="G5:H5" xr:uid="{00000000-0002-0000-0000-000008000000}">
      <formula1>$EB$2:$GB$2</formula1>
    </dataValidation>
    <dataValidation type="list" allowBlank="1" showInputMessage="1" showErrorMessage="1" sqref="K5 B6" xr:uid="{00000000-0002-0000-0000-000009000000}">
      <formula1>$EG$5:$EH$5</formula1>
    </dataValidation>
    <dataValidation type="list" allowBlank="1" showInputMessage="1" showErrorMessage="1" sqref="G6:H6" xr:uid="{00000000-0002-0000-0000-00000A000000}">
      <formula1>$EB$3:$GA$3</formula1>
    </dataValidation>
  </dataValidations>
  <printOptions horizontalCentered="1"/>
  <pageMargins left="0.156944444444444" right="0.196527777777778" top="0.196527777777778" bottom="0.156944444444444" header="0.156944444444444" footer="0.156944444444444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G5" sqref="G5"/>
    </sheetView>
  </sheetViews>
  <sheetFormatPr defaultColWidth="8.75" defaultRowHeight="14.25" x14ac:dyDescent="0.15"/>
  <cols>
    <col min="1" max="1" width="45.5" customWidth="1"/>
    <col min="2" max="2" width="23.75" customWidth="1"/>
    <col min="3" max="3" width="12.75" customWidth="1"/>
    <col min="4" max="4" width="12.5" customWidth="1"/>
    <col min="5" max="5" width="24.25" customWidth="1"/>
    <col min="6" max="6" width="19.625" customWidth="1"/>
    <col min="8" max="8" width="5.125" bestFit="1" customWidth="1"/>
    <col min="9" max="10" width="5.875" bestFit="1" customWidth="1"/>
  </cols>
  <sheetData>
    <row r="1" spans="1:11" x14ac:dyDescent="0.15">
      <c r="A1" s="163" t="s">
        <v>209</v>
      </c>
      <c r="B1" s="163" t="s">
        <v>273</v>
      </c>
      <c r="C1" s="163" t="s">
        <v>274</v>
      </c>
      <c r="D1" s="163" t="s">
        <v>213</v>
      </c>
      <c r="E1" s="163" t="s">
        <v>214</v>
      </c>
      <c r="F1" s="162" t="s">
        <v>215</v>
      </c>
      <c r="G1" s="164" t="s">
        <v>275</v>
      </c>
      <c r="H1" s="167" t="s">
        <v>222</v>
      </c>
      <c r="I1" s="168"/>
      <c r="J1" s="168"/>
      <c r="K1" s="168"/>
    </row>
    <row r="2" spans="1:11" x14ac:dyDescent="0.15">
      <c r="A2" s="170"/>
      <c r="B2" s="170"/>
      <c r="C2" s="170"/>
      <c r="D2" s="170"/>
      <c r="E2" s="170"/>
      <c r="F2" s="162"/>
      <c r="G2" s="165"/>
      <c r="H2" s="169" t="s">
        <v>235</v>
      </c>
      <c r="I2" s="169"/>
      <c r="J2" s="169"/>
      <c r="K2" s="166" t="s">
        <v>236</v>
      </c>
    </row>
    <row r="3" spans="1:11" ht="24" x14ac:dyDescent="0.15">
      <c r="A3" s="170"/>
      <c r="B3" s="170"/>
      <c r="C3" s="170"/>
      <c r="D3" s="170"/>
      <c r="E3" s="170"/>
      <c r="F3" s="163"/>
      <c r="G3" s="165"/>
      <c r="H3" s="8" t="s">
        <v>249</v>
      </c>
      <c r="I3" s="14" t="s">
        <v>250</v>
      </c>
      <c r="J3" s="14" t="s">
        <v>251</v>
      </c>
      <c r="K3" s="166"/>
    </row>
    <row r="4" spans="1:11" x14ac:dyDescent="0.15">
      <c r="A4" s="9"/>
      <c r="B4" s="9"/>
      <c r="C4" s="9"/>
      <c r="D4" s="9"/>
      <c r="E4" s="9"/>
      <c r="F4" s="9"/>
      <c r="G4" s="10"/>
      <c r="H4" s="9"/>
      <c r="I4" s="9"/>
      <c r="J4" s="9"/>
      <c r="K4" s="9"/>
    </row>
    <row r="5" spans="1:11" ht="36" x14ac:dyDescent="0.15">
      <c r="A5" s="178"/>
      <c r="B5" s="181" t="s">
        <v>276</v>
      </c>
      <c r="C5" s="178" t="s">
        <v>277</v>
      </c>
      <c r="D5" s="175" t="s">
        <v>278</v>
      </c>
      <c r="E5" s="171" t="s">
        <v>279</v>
      </c>
      <c r="F5" s="11" t="s">
        <v>266</v>
      </c>
      <c r="G5" s="12">
        <v>47.3</v>
      </c>
      <c r="H5" s="13">
        <v>45</v>
      </c>
      <c r="I5" s="13">
        <v>42</v>
      </c>
      <c r="J5" s="13">
        <v>20</v>
      </c>
      <c r="K5" s="15">
        <v>2</v>
      </c>
    </row>
    <row r="6" spans="1:11" ht="36" x14ac:dyDescent="0.15">
      <c r="A6" s="179"/>
      <c r="B6" s="182"/>
      <c r="C6" s="179"/>
      <c r="D6" s="176"/>
      <c r="E6" s="172"/>
      <c r="F6" s="11" t="s">
        <v>268</v>
      </c>
      <c r="G6" s="12">
        <v>60.7</v>
      </c>
      <c r="H6" s="13">
        <v>45</v>
      </c>
      <c r="I6" s="13">
        <v>42</v>
      </c>
      <c r="J6" s="13">
        <v>23</v>
      </c>
      <c r="K6" s="16">
        <v>2</v>
      </c>
    </row>
    <row r="7" spans="1:11" ht="36" x14ac:dyDescent="0.15">
      <c r="A7" s="179"/>
      <c r="B7" s="183"/>
      <c r="C7" s="179"/>
      <c r="D7" s="177"/>
      <c r="E7" s="173"/>
      <c r="F7" s="11" t="s">
        <v>269</v>
      </c>
      <c r="G7" s="12">
        <v>69.7</v>
      </c>
      <c r="H7" s="13">
        <v>45</v>
      </c>
      <c r="I7" s="13">
        <v>42</v>
      </c>
      <c r="J7" s="13">
        <v>26</v>
      </c>
      <c r="K7" s="16">
        <v>2</v>
      </c>
    </row>
    <row r="8" spans="1:11" ht="36" x14ac:dyDescent="0.15">
      <c r="A8" s="178"/>
      <c r="B8" s="181" t="s">
        <v>276</v>
      </c>
      <c r="C8" s="178" t="s">
        <v>280</v>
      </c>
      <c r="D8" s="175" t="s">
        <v>278</v>
      </c>
      <c r="E8" s="171" t="s">
        <v>281</v>
      </c>
      <c r="F8" s="11" t="s">
        <v>266</v>
      </c>
      <c r="G8" s="12">
        <v>54.8</v>
      </c>
      <c r="H8" s="13">
        <v>45</v>
      </c>
      <c r="I8" s="13">
        <v>42</v>
      </c>
      <c r="J8" s="13">
        <v>20</v>
      </c>
      <c r="K8" s="16">
        <v>2</v>
      </c>
    </row>
    <row r="9" spans="1:11" ht="36" x14ac:dyDescent="0.15">
      <c r="A9" s="179"/>
      <c r="B9" s="182"/>
      <c r="C9" s="179"/>
      <c r="D9" s="176"/>
      <c r="E9" s="172"/>
      <c r="F9" s="11" t="s">
        <v>268</v>
      </c>
      <c r="G9" s="12">
        <v>70.8</v>
      </c>
      <c r="H9" s="13">
        <v>45</v>
      </c>
      <c r="I9" s="13">
        <v>42</v>
      </c>
      <c r="J9" s="13">
        <v>23</v>
      </c>
      <c r="K9" s="16">
        <v>2</v>
      </c>
    </row>
    <row r="10" spans="1:11" ht="36" x14ac:dyDescent="0.15">
      <c r="A10" s="179"/>
      <c r="B10" s="183"/>
      <c r="C10" s="180"/>
      <c r="D10" s="177"/>
      <c r="E10" s="173"/>
      <c r="F10" s="11" t="s">
        <v>269</v>
      </c>
      <c r="G10" s="12">
        <v>81.7</v>
      </c>
      <c r="H10" s="13">
        <v>45</v>
      </c>
      <c r="I10" s="13">
        <v>42</v>
      </c>
      <c r="J10" s="13">
        <v>26</v>
      </c>
      <c r="K10" s="16">
        <v>2</v>
      </c>
    </row>
    <row r="11" spans="1:11" ht="36" x14ac:dyDescent="0.15">
      <c r="A11" s="174"/>
      <c r="B11" s="184" t="s">
        <v>276</v>
      </c>
      <c r="C11" s="174" t="s">
        <v>282</v>
      </c>
      <c r="D11" s="175" t="s">
        <v>278</v>
      </c>
      <c r="E11" s="159" t="s">
        <v>283</v>
      </c>
      <c r="F11" s="11" t="s">
        <v>266</v>
      </c>
      <c r="G11" s="12">
        <v>51.3</v>
      </c>
      <c r="H11" s="13">
        <v>45</v>
      </c>
      <c r="I11" s="13">
        <v>42</v>
      </c>
      <c r="J11" s="13">
        <v>20</v>
      </c>
      <c r="K11" s="16">
        <v>2</v>
      </c>
    </row>
    <row r="12" spans="1:11" ht="36" x14ac:dyDescent="0.15">
      <c r="A12" s="174"/>
      <c r="B12" s="184"/>
      <c r="C12" s="174"/>
      <c r="D12" s="176"/>
      <c r="E12" s="160"/>
      <c r="F12" s="11" t="s">
        <v>268</v>
      </c>
      <c r="G12" s="12">
        <v>66.900000000000006</v>
      </c>
      <c r="H12" s="13">
        <v>45</v>
      </c>
      <c r="I12" s="13">
        <v>42</v>
      </c>
      <c r="J12" s="13">
        <v>23</v>
      </c>
      <c r="K12" s="16">
        <v>2</v>
      </c>
    </row>
    <row r="13" spans="1:11" ht="36" x14ac:dyDescent="0.15">
      <c r="A13" s="174"/>
      <c r="B13" s="184"/>
      <c r="C13" s="174"/>
      <c r="D13" s="177"/>
      <c r="E13" s="161"/>
      <c r="F13" s="11" t="s">
        <v>269</v>
      </c>
      <c r="G13" s="12">
        <v>76.599999999999994</v>
      </c>
      <c r="H13" s="13">
        <v>45</v>
      </c>
      <c r="I13" s="13">
        <v>42</v>
      </c>
      <c r="J13" s="13">
        <v>26</v>
      </c>
      <c r="K13" s="16">
        <v>2</v>
      </c>
    </row>
    <row r="14" spans="1:11" ht="36" x14ac:dyDescent="0.15">
      <c r="A14" s="174"/>
      <c r="B14" s="184" t="s">
        <v>276</v>
      </c>
      <c r="C14" s="174" t="s">
        <v>284</v>
      </c>
      <c r="D14" s="175" t="s">
        <v>278</v>
      </c>
      <c r="E14" s="159" t="s">
        <v>285</v>
      </c>
      <c r="F14" s="11" t="s">
        <v>266</v>
      </c>
      <c r="G14" s="12">
        <v>51.5</v>
      </c>
      <c r="H14" s="13">
        <v>45</v>
      </c>
      <c r="I14" s="13">
        <v>42</v>
      </c>
      <c r="J14" s="13">
        <v>20</v>
      </c>
      <c r="K14" s="16">
        <v>2</v>
      </c>
    </row>
    <row r="15" spans="1:11" ht="36" x14ac:dyDescent="0.15">
      <c r="A15" s="174"/>
      <c r="B15" s="184"/>
      <c r="C15" s="174"/>
      <c r="D15" s="176"/>
      <c r="E15" s="160"/>
      <c r="F15" s="11" t="s">
        <v>268</v>
      </c>
      <c r="G15" s="12">
        <v>67.2</v>
      </c>
      <c r="H15" s="13">
        <v>45</v>
      </c>
      <c r="I15" s="13">
        <v>42</v>
      </c>
      <c r="J15" s="13">
        <v>23</v>
      </c>
      <c r="K15" s="16">
        <v>2</v>
      </c>
    </row>
    <row r="16" spans="1:11" ht="36" x14ac:dyDescent="0.15">
      <c r="A16" s="174"/>
      <c r="B16" s="184"/>
      <c r="C16" s="174"/>
      <c r="D16" s="177"/>
      <c r="E16" s="161"/>
      <c r="F16" s="11" t="s">
        <v>269</v>
      </c>
      <c r="G16" s="12">
        <v>77.5</v>
      </c>
      <c r="H16" s="13">
        <v>45</v>
      </c>
      <c r="I16" s="13">
        <v>42</v>
      </c>
      <c r="J16" s="13">
        <v>26</v>
      </c>
      <c r="K16" s="16">
        <v>2</v>
      </c>
    </row>
  </sheetData>
  <mergeCells count="30">
    <mergeCell ref="A11:A13"/>
    <mergeCell ref="A14:A16"/>
    <mergeCell ref="B1:B3"/>
    <mergeCell ref="B5:B7"/>
    <mergeCell ref="B8:B10"/>
    <mergeCell ref="B11:B13"/>
    <mergeCell ref="B14:B16"/>
    <mergeCell ref="A1:A3"/>
    <mergeCell ref="A5:A7"/>
    <mergeCell ref="A8:A10"/>
    <mergeCell ref="C11:C13"/>
    <mergeCell ref="C14:C16"/>
    <mergeCell ref="D1:D3"/>
    <mergeCell ref="D5:D7"/>
    <mergeCell ref="D8:D10"/>
    <mergeCell ref="D11:D13"/>
    <mergeCell ref="D14:D16"/>
    <mergeCell ref="C1:C3"/>
    <mergeCell ref="C5:C7"/>
    <mergeCell ref="C8:C10"/>
    <mergeCell ref="E11:E13"/>
    <mergeCell ref="E14:E16"/>
    <mergeCell ref="F1:F3"/>
    <mergeCell ref="G1:G3"/>
    <mergeCell ref="K2:K3"/>
    <mergeCell ref="H1:K1"/>
    <mergeCell ref="H2:J2"/>
    <mergeCell ref="E1:E3"/>
    <mergeCell ref="E5:E7"/>
    <mergeCell ref="E8:E10"/>
  </mergeCells>
  <phoneticPr fontId="54" type="noConversion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</rangeList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Commit</vt:lpstr>
      <vt:lpstr>update cost3.17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2008-02-29T00:01:00Z</dcterms:created>
  <dcterms:modified xsi:type="dcterms:W3CDTF">2025-06-23T01:33:04Z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57E8435BBCA2E87A283BD867E5A1DE3D_33</vt:lpwstr>
  </property>
  <property fmtid="{D5CDD505-2E9C-101B-9397-08002B2CF9AE}" pid="3" name="KSOProductBuildVer">
    <vt:lpwstr>2052-12.1.0.20305</vt:lpwstr>
  </property>
</Properties>
</file>